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0" firstSheet="1" activeTab="2"/>
  </bookViews>
  <sheets>
    <sheet name="现金" sheetId="2" state="hidden" r:id="rId1"/>
    <sheet name="销量" sheetId="4" r:id="rId2"/>
    <sheet name="保本材料成本" sheetId="14" r:id="rId3"/>
    <sheet name="Sheet1" sheetId="13" r:id="rId4"/>
    <sheet name="材料成本" sheetId="5" state="hidden" r:id="rId5"/>
    <sheet name="其他" sheetId="6" state="hidden" r:id="rId6"/>
    <sheet name="A668100000004" sheetId="7" state="hidden" r:id="rId7"/>
    <sheet name="A668100000010" sheetId="12" state="hidden" r:id="rId8"/>
    <sheet name="A668100000006" sheetId="8" state="hidden" r:id="rId9"/>
    <sheet name="A668100000011" sheetId="9" state="hidden" r:id="rId10"/>
    <sheet name="A668100000007" sheetId="10" state="hidden" r:id="rId11"/>
    <sheet name="A668100000022" sheetId="11" state="hidden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<sst xmlns="http://schemas.openxmlformats.org/spreadsheetml/2006/main" count="15927" uniqueCount="1206">
  <si>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</si>
  <si>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</si>
  <si>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</si>
  <si>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</si>
  <si>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</si>
  <si>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</si>
  <si>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</si>
  <si>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</si>
  <si>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</si>
  <si>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</si>
  <si>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</si>
  <si>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</si>
  <si>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</si>
  <si>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</si>
  <si>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</si>
  <si>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</si>
  <si>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</si>
  <si>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</si>
  <si>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</si>
  <si>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</si>
  <si>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</si>
  <si>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</si>
  <si>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</si>
  <si>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</si>
  <si>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</si>
  <si>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</si>
  <si>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</si>
  <si>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</si>
  <si>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</si>
  <si>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</si>
  <si>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</si>
  <si>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</si>
  <si>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A6项目产品量价规划</t>
  </si>
  <si>
    <t>一、销量、售价、生命周期</t>
  </si>
  <si>
    <t>10年</t>
  </si>
  <si>
    <r>
      <t>项目名称：</t>
    </r>
    <r>
      <rPr>
        <sz val="14"/>
        <color rgb="FF000000"/>
        <rFont val="Arial"/>
        <charset val="134"/>
      </rPr>
      <t xml:space="preserve">               </t>
    </r>
  </si>
  <si>
    <t>合计</t>
  </si>
  <si>
    <t>材料成本</t>
  </si>
  <si>
    <t>附加值</t>
  </si>
  <si>
    <t>附加值率</t>
  </si>
  <si>
    <t>单件变动费用</t>
  </si>
  <si>
    <t>单位边际贡献</t>
  </si>
  <si>
    <t>单件固定费用</t>
  </si>
  <si>
    <t>单件税前利润</t>
  </si>
  <si>
    <t>2025年税前利润</t>
  </si>
  <si>
    <t>2026年税前利润（考虑5%年降）</t>
  </si>
  <si>
    <t>2027年税前利润（考虑5%年降）</t>
  </si>
  <si>
    <t>累计税前利润(不含投资费）</t>
  </si>
  <si>
    <t>投资额</t>
  </si>
  <si>
    <t>固定资产残值预计</t>
  </si>
  <si>
    <t>累计税前利润(含投资费）</t>
  </si>
  <si>
    <t>产品名称</t>
  </si>
  <si>
    <t>产品图号</t>
  </si>
  <si>
    <t>配置</t>
  </si>
  <si>
    <r>
      <t>销售价格</t>
    </r>
    <r>
      <rPr>
        <sz val="14"/>
        <color rgb="FF000000"/>
        <rFont val="Arial"/>
        <charset val="134"/>
      </rPr>
      <t xml:space="preserve">
</t>
    </r>
    <r>
      <rPr>
        <sz val="14"/>
        <color rgb="FF000000"/>
        <rFont val="微软雅黑"/>
        <charset val="134"/>
      </rPr>
      <t>（元，未税）</t>
    </r>
    <r>
      <rPr>
        <sz val="14"/>
        <color rgb="FF000000"/>
        <rFont val="Arial"/>
        <charset val="134"/>
      </rPr>
      <t xml:space="preserve">  </t>
    </r>
  </si>
  <si>
    <r>
      <t>2025</t>
    </r>
    <r>
      <rPr>
        <sz val="14"/>
        <color rgb="FF000000"/>
        <rFont val="微软雅黑"/>
        <charset val="134"/>
      </rPr>
      <t>年</t>
    </r>
  </si>
  <si>
    <r>
      <t>2026</t>
    </r>
    <r>
      <rPr>
        <sz val="14"/>
        <color rgb="FF000000"/>
        <rFont val="微软雅黑"/>
        <charset val="134"/>
      </rPr>
      <t>年</t>
    </r>
  </si>
  <si>
    <r>
      <t>2027</t>
    </r>
    <r>
      <rPr>
        <sz val="14"/>
        <color rgb="FF000000"/>
        <rFont val="微软雅黑"/>
        <charset val="134"/>
      </rPr>
      <t>年</t>
    </r>
  </si>
  <si>
    <r>
      <t>2028</t>
    </r>
    <r>
      <rPr>
        <sz val="14"/>
        <color rgb="FF000000"/>
        <rFont val="微软雅黑"/>
        <charset val="134"/>
      </rPr>
      <t>年</t>
    </r>
  </si>
  <si>
    <r>
      <t>2029</t>
    </r>
    <r>
      <rPr>
        <sz val="14"/>
        <color rgb="FF000000"/>
        <rFont val="微软雅黑"/>
        <charset val="134"/>
      </rPr>
      <t>年</t>
    </r>
  </si>
  <si>
    <r>
      <t>2030</t>
    </r>
    <r>
      <rPr>
        <sz val="14"/>
        <color rgb="FF000000"/>
        <rFont val="微软雅黑"/>
        <charset val="134"/>
      </rPr>
      <t>年</t>
    </r>
  </si>
  <si>
    <t>驾驶员座椅</t>
  </si>
  <si>
    <t>A668100000004/26</t>
  </si>
  <si>
    <r>
      <t>标准：空气悬浮减震（匹配空气高度调节），悬浮高度记忆功能，减震器阻尼可调，速降功能</t>
    </r>
    <r>
      <rPr>
        <sz val="14"/>
        <rFont val="Arial"/>
        <charset val="134"/>
      </rPr>
      <t xml:space="preserve"> </t>
    </r>
    <r>
      <rPr>
        <sz val="14"/>
        <rFont val="微软雅黑"/>
        <charset val="134"/>
      </rPr>
      <t>手动靠背角度可调，手动空气高度调节，手动短滑轨前后可调，手动坐垫倾角可调，手动座深调，空气腰部支撑，靠背两侧空气腰托，内侧扶手，集成三点式安全带，安全带未系报警（只有带扣），</t>
    </r>
    <r>
      <rPr>
        <sz val="14"/>
        <rFont val="Arial"/>
        <charset val="134"/>
      </rPr>
      <t xml:space="preserve">PVC </t>
    </r>
    <r>
      <rPr>
        <sz val="14"/>
        <rFont val="微软雅黑"/>
        <charset val="134"/>
      </rPr>
      <t>包覆</t>
    </r>
  </si>
  <si>
    <t>副驾驶员座椅</t>
  </si>
  <si>
    <t>A668100000006/25</t>
  </si>
  <si>
    <r>
      <t>标准：分体式无减震，手动靠背角度可调，手动坐垫翻转，集成三点式安全带，安全带未系报警（带扣</t>
    </r>
    <r>
      <rPr>
        <sz val="14"/>
        <rFont val="Arial"/>
        <charset val="134"/>
      </rPr>
      <t>+</t>
    </r>
    <r>
      <rPr>
        <sz val="14"/>
        <rFont val="微软雅黑"/>
        <charset val="134"/>
      </rPr>
      <t>压力传感器），</t>
    </r>
    <r>
      <rPr>
        <sz val="14"/>
        <rFont val="Arial"/>
        <charset val="134"/>
      </rPr>
      <t xml:space="preserve">PVC </t>
    </r>
    <r>
      <rPr>
        <sz val="14"/>
        <rFont val="微软雅黑"/>
        <charset val="134"/>
      </rPr>
      <t>包覆</t>
    </r>
  </si>
  <si>
    <t>A6681000000010/23</t>
  </si>
  <si>
    <r>
      <t>舒适：空气悬浮减震（匹配空气高度调节），悬浮高度记忆功能，减震器阻可调，速降功能，手动靠背角度可调，手动空气高度调节，手动短滑轨前后可调，手动坐垫倾角可调，手动座深可调，空气腰部支撑，靠背两侧空气腰托，内侧扶手，靠背坐垫电加热，通风（吸风式），集成三点式安全带，安全带未系报警（只有带扣，</t>
    </r>
    <r>
      <rPr>
        <sz val="14"/>
        <rFont val="Arial"/>
        <charset val="134"/>
      </rPr>
      <t>PVC</t>
    </r>
    <r>
      <rPr>
        <sz val="14"/>
        <rFont val="微软雅黑"/>
        <charset val="134"/>
      </rPr>
      <t>包覆</t>
    </r>
  </si>
  <si>
    <t>A6681000000011/24</t>
  </si>
  <si>
    <r>
      <t>舒适：手动靠背角度可调，手动短滑轨前后可调，内侧扶手，集成三点式安全带，</t>
    </r>
    <r>
      <rPr>
        <sz val="14"/>
        <rFont val="Arial"/>
        <charset val="134"/>
      </rPr>
      <t>PVC</t>
    </r>
    <r>
      <rPr>
        <sz val="14"/>
        <rFont val="微软雅黑"/>
        <charset val="134"/>
      </rPr>
      <t>包覆，安全带未系报警（带扣</t>
    </r>
    <r>
      <rPr>
        <sz val="14"/>
        <rFont val="Arial"/>
        <charset val="134"/>
      </rPr>
      <t>+</t>
    </r>
    <r>
      <rPr>
        <sz val="14"/>
        <rFont val="微软雅黑"/>
        <charset val="134"/>
      </rPr>
      <t>压力传感器）</t>
    </r>
  </si>
  <si>
    <t>副驾驶员座椅安装支架</t>
  </si>
  <si>
    <t>A668100000007</t>
  </si>
  <si>
    <t>A668100000022</t>
  </si>
  <si>
    <t>预计销价年降</t>
  </si>
  <si>
    <t xml:space="preserve">    年         5 %</t>
  </si>
  <si>
    <t>涂红色处为必填项</t>
  </si>
  <si>
    <t>主驾底座模块化</t>
  </si>
  <si>
    <t>安路普材料成本</t>
  </si>
  <si>
    <t>安路普销北京价格</t>
  </si>
  <si>
    <t>北京销河北价格</t>
  </si>
  <si>
    <t>主驾驾气囊总成</t>
  </si>
  <si>
    <t>主驾驾VDC气阀总成</t>
  </si>
  <si>
    <t>保本目标材料成本</t>
  </si>
  <si>
    <t>单位目标保本降本金额</t>
  </si>
  <si>
    <t>2026年税前利润(考虑5%年降）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</si>
  <si>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</si>
  <si>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</si>
  <si>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</si>
  <si>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</si>
  <si>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</si>
  <si>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</si>
  <si>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</si>
  <si>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</si>
  <si>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</si>
  <si>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</si>
  <si>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</si>
  <si>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</si>
  <si>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</si>
  <si>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</si>
  <si>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</si>
  <si>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</si>
  <si>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</si>
  <si>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</si>
  <si>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</si>
  <si>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</si>
  <si>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</si>
  <si>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</si>
  <si>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</si>
  <si>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</si>
  <si>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</si>
  <si>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</si>
  <si>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</si>
  <si>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</si>
  <si>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</si>
  <si>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</si>
  <si>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</si>
  <si>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</si>
  <si>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</si>
  <si>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</si>
  <si>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</si>
  <si>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</si>
  <si>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</si>
  <si>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</si>
  <si>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</si>
  <si>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</si>
  <si>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</si>
  <si>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</si>
  <si>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</si>
  <si>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</si>
  <si>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</si>
  <si>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围板箱</t>
  </si>
  <si>
    <t>客户现场服务要求</t>
  </si>
  <si>
    <t>有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</si>
  <si>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</si>
  <si>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</si>
  <si>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</si>
  <si>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</si>
  <si>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</si>
  <si>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</si>
  <si>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100000件</t>
  </si>
  <si>
    <t>产品应用场景</t>
  </si>
  <si>
    <t>公路/工程</t>
  </si>
  <si>
    <t>三包周期</t>
  </si>
  <si>
    <t>18个月</t>
  </si>
  <si>
    <t>地点</t>
  </si>
  <si>
    <t>父级物料</t>
  </si>
  <si>
    <t>计量单位</t>
  </si>
  <si>
    <t>父件描述1</t>
  </si>
  <si>
    <t>父件描述2</t>
  </si>
  <si>
    <t>组件</t>
  </si>
  <si>
    <t>子件采/制</t>
  </si>
  <si>
    <t>组件描述1</t>
  </si>
  <si>
    <t>组件描述2</t>
  </si>
  <si>
    <t>每件需求量</t>
  </si>
  <si>
    <t>子件单位</t>
  </si>
  <si>
    <t>结构类型</t>
  </si>
  <si>
    <t>生效日期</t>
  </si>
  <si>
    <t>工序</t>
  </si>
  <si>
    <t>废品</t>
  </si>
  <si>
    <t>子件成本</t>
  </si>
  <si>
    <t>总成本</t>
  </si>
  <si>
    <t>物料单价</t>
  </si>
  <si>
    <t>物料成本</t>
  </si>
  <si>
    <t>结束有效日</t>
  </si>
  <si>
    <t>文档号</t>
  </si>
  <si>
    <t>220</t>
  </si>
  <si>
    <t>SHT0016783</t>
  </si>
  <si>
    <t>EA</t>
  </si>
  <si>
    <t>驾驶员座椅总成</t>
  </si>
  <si>
    <t>A668100000004</t>
  </si>
  <si>
    <t>BFA0010037</t>
  </si>
  <si>
    <t>P</t>
  </si>
  <si>
    <t>内梅花盘头三角牙自攻螺钉</t>
  </si>
  <si>
    <t>M5*10镀</t>
  </si>
  <si>
    <t/>
  </si>
  <si>
    <t>SHT0016093</t>
  </si>
  <si>
    <t>M</t>
  </si>
  <si>
    <t>主驾驶靠背骨架装配总成</t>
  </si>
  <si>
    <t>A6</t>
  </si>
  <si>
    <t>BFA0010038</t>
  </si>
  <si>
    <t>5*12梅花带介自攻螺钉</t>
  </si>
  <si>
    <t>Ea</t>
  </si>
  <si>
    <t>SHT0011788</t>
  </si>
  <si>
    <t>主驾驶靠背四气袋腰托总成</t>
  </si>
  <si>
    <t>BFA0000005</t>
  </si>
  <si>
    <t>开口型扁圆头抽芯铆钉</t>
  </si>
  <si>
    <t>3.2*7</t>
  </si>
  <si>
    <t>BFA0010019</t>
  </si>
  <si>
    <t>内六角花形低圆柱头螺钉</t>
  </si>
  <si>
    <t>M10*20镀</t>
  </si>
  <si>
    <t>BFA0010089</t>
  </si>
  <si>
    <t>内六角花形盘头螺钉</t>
  </si>
  <si>
    <t>M8*16</t>
  </si>
  <si>
    <t>BFA0010020</t>
  </si>
  <si>
    <t>全金属六角法兰面锁紧螺母</t>
  </si>
  <si>
    <t>M5镀黑锌</t>
  </si>
  <si>
    <t>SHT0011613</t>
  </si>
  <si>
    <t>H6右侧扶手本体总成黑色</t>
  </si>
  <si>
    <t>SHT0011149</t>
  </si>
  <si>
    <t>坐垫防护罩</t>
  </si>
  <si>
    <t>SHT0016177</t>
  </si>
  <si>
    <t>主驾驶标配坐垫面套总成</t>
  </si>
  <si>
    <t>SHT0011148</t>
  </si>
  <si>
    <t>靠背防护罩</t>
  </si>
  <si>
    <t>BFA0000004</t>
  </si>
  <si>
    <t>4*200扎带</t>
  </si>
  <si>
    <t>4*200</t>
  </si>
  <si>
    <t>D</t>
  </si>
  <si>
    <t>SHT0014571</t>
  </si>
  <si>
    <t>司机六孔腰托开关总成</t>
  </si>
  <si>
    <t>H4-2.2</t>
  </si>
  <si>
    <t>BFA0010014</t>
  </si>
  <si>
    <t>扶手锁止销</t>
  </si>
  <si>
    <t>SHT0011078</t>
  </si>
  <si>
    <t>驾驶员高配左侧罩壳</t>
  </si>
  <si>
    <t>SHT0016087</t>
  </si>
  <si>
    <t>主驾驶标配靠背面套总成</t>
  </si>
  <si>
    <t>SHT0016179</t>
  </si>
  <si>
    <t>主驾标配坐垫泡沫总成</t>
  </si>
  <si>
    <t>BPC0000079</t>
  </si>
  <si>
    <t>过渡接头总成</t>
  </si>
  <si>
    <t>SHT0011011</t>
  </si>
  <si>
    <t>通风加热孔盖板</t>
  </si>
  <si>
    <t>BFA0000285</t>
  </si>
  <si>
    <t>开口挡圈</t>
  </si>
  <si>
    <t>φ4镀黑锌</t>
  </si>
  <si>
    <t>BFA0000018</t>
  </si>
  <si>
    <t>内六角圆柱头螺钉</t>
  </si>
  <si>
    <t>M8*16黑</t>
  </si>
  <si>
    <t>BPC0010060</t>
  </si>
  <si>
    <t>座椅速升速降阀</t>
  </si>
  <si>
    <t>SHT0010981</t>
  </si>
  <si>
    <t>驾驶员塑料件支撑板</t>
  </si>
  <si>
    <t>H6</t>
  </si>
  <si>
    <t>BEC0010344</t>
  </si>
  <si>
    <t>A6搭铁线</t>
  </si>
  <si>
    <t>SHT0016622</t>
  </si>
  <si>
    <t>主驾安全带扣</t>
  </si>
  <si>
    <t>BSP0010020</t>
  </si>
  <si>
    <t>弹簧卡子</t>
  </si>
  <si>
    <t>SHT0010907</t>
  </si>
  <si>
    <t>阻尼调节机构总成</t>
  </si>
  <si>
    <t>BEC0010324</t>
  </si>
  <si>
    <t>坐垫风扇总成</t>
  </si>
  <si>
    <t>BPC0000019</t>
  </si>
  <si>
    <t>黑色防护胶管φ12mm</t>
  </si>
  <si>
    <t>150米/卷</t>
  </si>
  <si>
    <t>BSP0010026</t>
  </si>
  <si>
    <t>主驾驶靠背调节手柄卡接簧</t>
  </si>
  <si>
    <t>SHT0010904</t>
  </si>
  <si>
    <t>主驾驶高度调节机构总成</t>
  </si>
  <si>
    <t>BFA0010149</t>
  </si>
  <si>
    <t>带刺垫片</t>
  </si>
  <si>
    <t>SHT0001684</t>
  </si>
  <si>
    <t>安全带出口罩壳固定卡片</t>
  </si>
  <si>
    <t>H5</t>
  </si>
  <si>
    <t>SHT0010874</t>
  </si>
  <si>
    <t>驾驶员速降开关按钮帽</t>
  </si>
  <si>
    <t>BEC0010281</t>
  </si>
  <si>
    <t>主驾安全带扣延长线束</t>
  </si>
  <si>
    <t>SHT0011330</t>
  </si>
  <si>
    <t>H6扶手外盖</t>
  </si>
  <si>
    <t>PA6+GF30</t>
  </si>
  <si>
    <t>SHT0002359</t>
  </si>
  <si>
    <t>固定螺母</t>
  </si>
  <si>
    <t>M16*1.5</t>
  </si>
  <si>
    <t>SHT0010802</t>
  </si>
  <si>
    <t>延伸锁止钣金固定螺栓</t>
  </si>
  <si>
    <t>SHT0011360</t>
  </si>
  <si>
    <t>侧翼塑料支撑板</t>
  </si>
  <si>
    <t>SHT0017257</t>
  </si>
  <si>
    <t>宽车主驾底支架电泳总成</t>
  </si>
  <si>
    <t>SHT0002451</t>
  </si>
  <si>
    <t>坐盆钣金电泳</t>
  </si>
  <si>
    <t>SHT0010658</t>
  </si>
  <si>
    <t>驾驶员靠背调节手柄</t>
  </si>
  <si>
    <t>SHT0016089</t>
  </si>
  <si>
    <t>主驾标配靠背泡沫总成</t>
  </si>
  <si>
    <t>SHT0010039</t>
  </si>
  <si>
    <t>延伸锁止钣金</t>
  </si>
  <si>
    <t>SHT0010655</t>
  </si>
  <si>
    <t>H4-3.0驾驶员右侧罩壳</t>
  </si>
  <si>
    <t>BFA0000020</t>
  </si>
  <si>
    <t>大平垫圈</t>
  </si>
  <si>
    <t>φ8*24镀</t>
  </si>
  <si>
    <t>SHT0017698</t>
  </si>
  <si>
    <t>底座模块化总成</t>
  </si>
  <si>
    <t>A6低配</t>
  </si>
  <si>
    <t>SHT0010332</t>
  </si>
  <si>
    <t>驾驶员标配前罩壳</t>
  </si>
  <si>
    <t>SHT0010465</t>
  </si>
  <si>
    <t>气管防护长弹簧</t>
  </si>
  <si>
    <t>黑色Ф5.5</t>
  </si>
  <si>
    <t>BCL0010006</t>
  </si>
  <si>
    <t>气管卡扣（2*4mm）</t>
  </si>
  <si>
    <t>SHT0016062</t>
  </si>
  <si>
    <t>主驾安全带总成</t>
  </si>
  <si>
    <t>SHT0010354</t>
  </si>
  <si>
    <t>坐盆延伸手柄</t>
  </si>
  <si>
    <t>目标成本</t>
  </si>
  <si>
    <t>降本目标</t>
  </si>
  <si>
    <t>230</t>
  </si>
  <si>
    <t>BSP0010009</t>
  </si>
  <si>
    <t>仰角解锁铸件回位簧</t>
  </si>
  <si>
    <t>SHT0010257</t>
  </si>
  <si>
    <t>靠背调节铸件</t>
  </si>
  <si>
    <t>BSP0010008</t>
  </si>
  <si>
    <t>靠背调节钣金回位簧</t>
  </si>
  <si>
    <t>SHT0010258</t>
  </si>
  <si>
    <t>仰角解锁铸件</t>
  </si>
  <si>
    <t>BFA0010041</t>
  </si>
  <si>
    <t>H6开口挡圈Φ8</t>
  </si>
  <si>
    <t>Q43680表</t>
  </si>
  <si>
    <t>BSP0010006</t>
  </si>
  <si>
    <t>靠背调节蜗簧</t>
  </si>
  <si>
    <t>SHT0011399</t>
  </si>
  <si>
    <t>润滑脂</t>
  </si>
  <si>
    <t>H6 道达</t>
  </si>
  <si>
    <t>KG</t>
  </si>
  <si>
    <t>SHT0017264</t>
  </si>
  <si>
    <t>主驾驶靠背骨架电泳总成</t>
  </si>
  <si>
    <t>X</t>
  </si>
  <si>
    <t>SHT0016112</t>
  </si>
  <si>
    <t>主驾驶靠背骨架焊接总成</t>
  </si>
  <si>
    <t>TCT0000057</t>
  </si>
  <si>
    <t>电泳表面积</t>
  </si>
  <si>
    <t>M2</t>
  </si>
  <si>
    <t>SHT0010723</t>
  </si>
  <si>
    <t>司机主边调角器下连接钣B</t>
  </si>
  <si>
    <t>SHT0010724</t>
  </si>
  <si>
    <t>司机副边调角器下连接钣A</t>
  </si>
  <si>
    <t>TWT0000063</t>
  </si>
  <si>
    <t>φ0.8焊丝</t>
  </si>
  <si>
    <t>BFA0010018</t>
  </si>
  <si>
    <t>六角头螺栓</t>
  </si>
  <si>
    <t>M8*25镀</t>
  </si>
  <si>
    <t>SHT0010722</t>
  </si>
  <si>
    <t>司机主边调角器下连接钣A</t>
  </si>
  <si>
    <t>SHT0010725</t>
  </si>
  <si>
    <t>司机副边调角器下连接钣B</t>
  </si>
  <si>
    <t>SHT0010066</t>
  </si>
  <si>
    <t>横衬板</t>
  </si>
  <si>
    <t>SHT0010300</t>
  </si>
  <si>
    <t>主驾驶从动侧圆盘</t>
  </si>
  <si>
    <t>SHT0010778</t>
  </si>
  <si>
    <t>气袋腰托支撑钣金</t>
  </si>
  <si>
    <t>TWT0000001</t>
  </si>
  <si>
    <t>φ1.0焊丝</t>
  </si>
  <si>
    <t>SHT0002055</t>
  </si>
  <si>
    <t>副驾驶星盘塑料件</t>
  </si>
  <si>
    <t>米色1383</t>
  </si>
  <si>
    <t>SHT0010299</t>
  </si>
  <si>
    <t>靠背调节手柄安装轴</t>
  </si>
  <si>
    <t>H6主驾</t>
  </si>
  <si>
    <t>SHT0010779</t>
  </si>
  <si>
    <t>气袋腰托侧翼支撑钢丝</t>
  </si>
  <si>
    <t>SHT0012971</t>
  </si>
  <si>
    <t>安全带上悬置固定板总成</t>
  </si>
  <si>
    <t>主驾左侧</t>
  </si>
  <si>
    <t>SHT0010256</t>
  </si>
  <si>
    <t>调节器解锁钣金</t>
  </si>
  <si>
    <t>SHT0010297</t>
  </si>
  <si>
    <t>主驾驶主动侧圆盘</t>
  </si>
  <si>
    <t>SHT0010786</t>
  </si>
  <si>
    <t>罩壳固定钣金片</t>
  </si>
  <si>
    <t>SHT0010059</t>
  </si>
  <si>
    <t>靠背调节角度限位片</t>
  </si>
  <si>
    <t>SHT0010296</t>
  </si>
  <si>
    <t>调角器连动杆</t>
  </si>
  <si>
    <t>SHT0010788</t>
  </si>
  <si>
    <t>仰角调节限位柱</t>
  </si>
  <si>
    <t>SHT0010294</t>
  </si>
  <si>
    <t>靠背上支撑方管</t>
  </si>
  <si>
    <t>SHT0010076</t>
  </si>
  <si>
    <t>靠背下U形管</t>
  </si>
  <si>
    <t>SHT0011260</t>
  </si>
  <si>
    <t>面套钩挂钢丝</t>
  </si>
  <si>
    <t>SHT0010060</t>
  </si>
  <si>
    <t>安全带上支撑钢丝</t>
  </si>
  <si>
    <t>SHT0010259</t>
  </si>
  <si>
    <t>仰角拉线靠背固定钣金</t>
  </si>
  <si>
    <t>SHT0010074</t>
  </si>
  <si>
    <t>靠背侧翼支撑钢丝</t>
  </si>
  <si>
    <t>SHT0010069</t>
  </si>
  <si>
    <t>蜗簧下固定钣金</t>
  </si>
  <si>
    <t>SHT0010064</t>
  </si>
  <si>
    <t>靠背骨架侧边板</t>
  </si>
  <si>
    <t>SHT0010081</t>
  </si>
  <si>
    <t>靠背板支撑钢丝1</t>
  </si>
  <si>
    <t>SHT0012974</t>
  </si>
  <si>
    <t>副驾安全带悬置固定板总成</t>
  </si>
  <si>
    <t>SHT0010075</t>
  </si>
  <si>
    <t>蜗簧固定钣金焊接总成</t>
  </si>
  <si>
    <t>SHT0014446</t>
  </si>
  <si>
    <t>星盘密封胶</t>
  </si>
  <si>
    <t>HT-586</t>
  </si>
  <si>
    <t>SHT0011408</t>
  </si>
  <si>
    <t>法兰面焊接螺母</t>
  </si>
  <si>
    <t>TST0001804</t>
  </si>
  <si>
    <t>板材SPFH590</t>
  </si>
  <si>
    <t>1.6*1120</t>
  </si>
  <si>
    <t>TST0000777</t>
  </si>
  <si>
    <t>扁钢Q235</t>
  </si>
  <si>
    <t>10*2.0*6</t>
  </si>
  <si>
    <t>TST0000023</t>
  </si>
  <si>
    <t>15*2.0*6</t>
  </si>
  <si>
    <t>TST0000034</t>
  </si>
  <si>
    <t>板材SAPH440</t>
  </si>
  <si>
    <t>4.0*1250</t>
  </si>
  <si>
    <t>TWT0000027</t>
  </si>
  <si>
    <t>方管Q235</t>
  </si>
  <si>
    <t>20*20*1.</t>
  </si>
  <si>
    <t>TWT0000116</t>
  </si>
  <si>
    <t>焊管QSTE340TM</t>
  </si>
  <si>
    <t>φ25*2.0*</t>
  </si>
  <si>
    <t>TST0000006</t>
  </si>
  <si>
    <t>2.0*1250</t>
  </si>
  <si>
    <t>TST0000029</t>
  </si>
  <si>
    <t>板材SPFH590酸洗板</t>
  </si>
  <si>
    <t>2.0*1178</t>
  </si>
  <si>
    <t>BFA0000400</t>
  </si>
  <si>
    <t>安全带固定螺母7/16</t>
  </si>
  <si>
    <t>TST0000012</t>
  </si>
  <si>
    <t>3.0*1250</t>
  </si>
  <si>
    <t>SHT0010192</t>
  </si>
  <si>
    <t>蜗簧固定钣金片2</t>
  </si>
  <si>
    <t>SHT0010191</t>
  </si>
  <si>
    <t>蜗簧固定钣金片1</t>
  </si>
  <si>
    <t>TST0000013</t>
  </si>
  <si>
    <t>210</t>
  </si>
  <si>
    <t>BAS0010010</t>
  </si>
  <si>
    <t>H6扶手旋转轴套</t>
  </si>
  <si>
    <t>POM(M90-</t>
  </si>
  <si>
    <t>SHT0011371</t>
  </si>
  <si>
    <t>H6扶手手轮端盖</t>
  </si>
  <si>
    <t>SHT0011380</t>
  </si>
  <si>
    <t>H6扶手底座</t>
  </si>
  <si>
    <t>SHT0017241</t>
  </si>
  <si>
    <t>扶手减震环限位钢丝</t>
  </si>
  <si>
    <t>BFA0000239</t>
  </si>
  <si>
    <t>4.2*13盘头自攻螺丝白</t>
  </si>
  <si>
    <t>蓝白锌</t>
  </si>
  <si>
    <t>SHT0013729</t>
  </si>
  <si>
    <t>H6扶手手轮弹簧</t>
  </si>
  <si>
    <t>BFA0010017</t>
  </si>
  <si>
    <t>H6扶手右旋方形螺母</t>
  </si>
  <si>
    <t>SWRCH35K</t>
  </si>
  <si>
    <t>SHT0016416</t>
  </si>
  <si>
    <t>H6扶手减震环</t>
  </si>
  <si>
    <t>氟硅橡胶</t>
  </si>
  <si>
    <t>BFA0010036</t>
  </si>
  <si>
    <t>H6扶手右旋螺杆</t>
  </si>
  <si>
    <t>10B21</t>
  </si>
  <si>
    <t>SHT0011370</t>
  </si>
  <si>
    <t>H6扶手调节手轮黑色</t>
  </si>
  <si>
    <t>ABS 757</t>
  </si>
  <si>
    <t>BFA0010133</t>
  </si>
  <si>
    <t>Φ7开口挡圈</t>
  </si>
  <si>
    <t>SHT0011613A</t>
  </si>
  <si>
    <t>A</t>
  </si>
  <si>
    <t>SHT0011378</t>
  </si>
  <si>
    <t>H6右侧扶手发泡面</t>
  </si>
  <si>
    <t>POM(M90-88)</t>
  </si>
  <si>
    <t>TMI0000010</t>
  </si>
  <si>
    <t>黑色母</t>
  </si>
  <si>
    <t>TMI0000144</t>
  </si>
  <si>
    <t>POM-M90-44</t>
  </si>
  <si>
    <t>本色</t>
  </si>
  <si>
    <t>PA6+GF30黑色</t>
  </si>
  <si>
    <t>TMI0000135</t>
  </si>
  <si>
    <t>PA6-GF30北鸿科</t>
  </si>
  <si>
    <t>H6座椅注</t>
  </si>
  <si>
    <t>TMI0000014</t>
  </si>
  <si>
    <t>ABS757</t>
  </si>
  <si>
    <t>SHT0011660</t>
  </si>
  <si>
    <t>H6扶手上盖</t>
  </si>
  <si>
    <t>ABS黑色</t>
  </si>
  <si>
    <t>TMI0000134</t>
  </si>
  <si>
    <t>PP-T20(PIM4R-DZ01)</t>
  </si>
  <si>
    <t>SHT0016398</t>
  </si>
  <si>
    <t>刺毛条2</t>
  </si>
  <si>
    <t>TFT0000072</t>
  </si>
  <si>
    <t>脱模剂FDC-82</t>
  </si>
  <si>
    <t>150kg/桶</t>
  </si>
  <si>
    <t>SHT0016399</t>
  </si>
  <si>
    <t>刺毛条3</t>
  </si>
  <si>
    <t>TFT0000069</t>
  </si>
  <si>
    <t>黑料MDI-S3815/W7025</t>
  </si>
  <si>
    <t>TFT0000002</t>
  </si>
  <si>
    <t>白料</t>
  </si>
  <si>
    <t>TFT0000028</t>
  </si>
  <si>
    <t>聚醚多元醇3600</t>
  </si>
  <si>
    <t>TFT0000056</t>
  </si>
  <si>
    <t>TPOP-93/28</t>
  </si>
  <si>
    <t>TFT0000080</t>
  </si>
  <si>
    <t>硅油K31</t>
  </si>
  <si>
    <t>193KG/桶</t>
  </si>
  <si>
    <t>TFT0000013</t>
  </si>
  <si>
    <t>催化剂MP-608</t>
  </si>
  <si>
    <t>216kg/桶</t>
  </si>
  <si>
    <t>TFT0000018</t>
  </si>
  <si>
    <t>开孔剂（发泡）</t>
  </si>
  <si>
    <t>TFT0000066</t>
  </si>
  <si>
    <t>催化剂MP-609</t>
  </si>
  <si>
    <t>210kg/桶</t>
  </si>
  <si>
    <t>TFT0000015</t>
  </si>
  <si>
    <t>二乙醇胺(含水50%)</t>
  </si>
  <si>
    <t>215kg/桶</t>
  </si>
  <si>
    <t>TFT0000079</t>
  </si>
  <si>
    <t>硅油K54</t>
  </si>
  <si>
    <t>TFT0000014</t>
  </si>
  <si>
    <t>催化剂33LSI</t>
  </si>
  <si>
    <t>212kg/桶</t>
  </si>
  <si>
    <t>TMI0000143</t>
  </si>
  <si>
    <t>PA6-RN130本色</t>
  </si>
  <si>
    <t>气囊专用</t>
  </si>
  <si>
    <t>TMA0000588</t>
  </si>
  <si>
    <t>30*40塑料袋</t>
  </si>
  <si>
    <t>TMI0000109</t>
  </si>
  <si>
    <t>PC 345kz(ABC+PC)</t>
  </si>
  <si>
    <t>TST0001573</t>
  </si>
  <si>
    <t>手提袋43*57</t>
  </si>
  <si>
    <t>SHT0016014</t>
  </si>
  <si>
    <t>宽车主驾底支架焊接总成</t>
  </si>
  <si>
    <t>SHT0016145</t>
  </si>
  <si>
    <t>宽车主驾前侧钣金</t>
  </si>
  <si>
    <t>TWT0000064</t>
  </si>
  <si>
    <t>φ1.2焊丝</t>
  </si>
  <si>
    <t>SHT0016146</t>
  </si>
  <si>
    <t>宽车主驾后侧钣金</t>
  </si>
  <si>
    <t>SHT0016151</t>
  </si>
  <si>
    <t>支撑轴套</t>
  </si>
  <si>
    <t>φ25*15</t>
  </si>
  <si>
    <t>SHT0016147</t>
  </si>
  <si>
    <t>宽车左侧钣金焊接分总成</t>
  </si>
  <si>
    <t>SHT0016149</t>
  </si>
  <si>
    <t>宽车右侧钣金焊接分总成</t>
  </si>
  <si>
    <t>BFA0000087</t>
  </si>
  <si>
    <t>焊接六角螺母M10</t>
  </si>
  <si>
    <t>SHT0016148</t>
  </si>
  <si>
    <t>宽车左侧钣金</t>
  </si>
  <si>
    <t>BFA0000316</t>
  </si>
  <si>
    <t>焊接方螺母M6</t>
  </si>
  <si>
    <t>BFA0010062</t>
  </si>
  <si>
    <t>焊接方螺母</t>
  </si>
  <si>
    <t>M8 10级</t>
  </si>
  <si>
    <t>SHT0016150</t>
  </si>
  <si>
    <t>宽车右侧钣金</t>
  </si>
  <si>
    <t>SHT0010038</t>
  </si>
  <si>
    <t>坐盆钣金</t>
  </si>
  <si>
    <t>TST0001801</t>
  </si>
  <si>
    <t>板材ST14</t>
  </si>
  <si>
    <t>1.0*1250</t>
  </si>
  <si>
    <t>SHT0010356</t>
  </si>
  <si>
    <t>靠背调节手柄销轴</t>
  </si>
  <si>
    <t>SHT0000800</t>
  </si>
  <si>
    <t>H4司机安全带外罩壳固定片</t>
  </si>
  <si>
    <t>电泳</t>
  </si>
  <si>
    <t>SHT0016412</t>
  </si>
  <si>
    <t>刺毛条8</t>
  </si>
  <si>
    <t>SHT0017197</t>
  </si>
  <si>
    <t>靠背左侧无纺布</t>
  </si>
  <si>
    <t>SHT0016397</t>
  </si>
  <si>
    <t>刺毛条1</t>
  </si>
  <si>
    <t>SHT0016400</t>
  </si>
  <si>
    <t>刺毛条4</t>
  </si>
  <si>
    <t>SHT0017220</t>
  </si>
  <si>
    <t>刺毛条10</t>
  </si>
  <si>
    <t>SHT0016413</t>
  </si>
  <si>
    <t>刺毛条9</t>
  </si>
  <si>
    <t>SHT0017198</t>
  </si>
  <si>
    <t>靠背右侧无纺布</t>
  </si>
  <si>
    <t>SHT0016401</t>
  </si>
  <si>
    <t>刺毛条5</t>
  </si>
  <si>
    <t>SHT0002825</t>
  </si>
  <si>
    <r>
      <rPr>
        <sz val="8"/>
        <color rgb="FF000000"/>
        <rFont val="Microsoft Sans Serif"/>
        <charset val="134"/>
      </rPr>
      <t>H4</t>
    </r>
    <r>
      <rPr>
        <sz val="8"/>
        <color rgb="FF000000"/>
        <rFont val="宋体"/>
        <charset val="134"/>
      </rPr>
      <t>司机安全带外罩壳固定片</t>
    </r>
  </si>
  <si>
    <t>钣金件</t>
  </si>
  <si>
    <t>TMI0000090</t>
  </si>
  <si>
    <t>PP+EPDM-T20</t>
  </si>
  <si>
    <t>TMA0000278</t>
  </si>
  <si>
    <t>28*20塑料袋</t>
  </si>
  <si>
    <t>200*280</t>
  </si>
  <si>
    <t>SHT0002474</t>
  </si>
  <si>
    <t>主驾座框骨架焊接总成电泳</t>
  </si>
  <si>
    <t>SHT0011594</t>
  </si>
  <si>
    <t>右侧压铸压头</t>
  </si>
  <si>
    <t>SHT0002475</t>
  </si>
  <si>
    <t>上框后横梁焊接总成电泳</t>
  </si>
  <si>
    <t>SHT0017552</t>
  </si>
  <si>
    <t>滑轨解锁手柄电泳</t>
  </si>
  <si>
    <t>BAS0010005</t>
  </si>
  <si>
    <t>仰角连杆3轴套</t>
  </si>
  <si>
    <t>GFM-1213</t>
  </si>
  <si>
    <t>SHT0002471</t>
  </si>
  <si>
    <t>防尘罩支撑钣金电泳</t>
  </si>
  <si>
    <t>SHT0002479</t>
  </si>
  <si>
    <t>左侧支撑板焊接总成电泳</t>
  </si>
  <si>
    <t>H6滑轨解</t>
  </si>
  <si>
    <t>BFA0010023</t>
  </si>
  <si>
    <t>M6*45镀</t>
  </si>
  <si>
    <t>SHT0012172</t>
  </si>
  <si>
    <t>SHT0002470</t>
  </si>
  <si>
    <t>气囊下支撑钣金总成电泳</t>
  </si>
  <si>
    <t>SHT0002480</t>
  </si>
  <si>
    <t>右侧支撑板焊接总成电泳</t>
  </si>
  <si>
    <t>SHT0017418</t>
  </si>
  <si>
    <t>可变阻尼器总成</t>
  </si>
  <si>
    <t>3.0</t>
  </si>
  <si>
    <t>BAS0010006</t>
  </si>
  <si>
    <t>仰角连杆2塑料轴套</t>
  </si>
  <si>
    <t>SHT0002469</t>
  </si>
  <si>
    <t>下框左右支架钣金电泳</t>
  </si>
  <si>
    <t>SHT0010128</t>
  </si>
  <si>
    <t>仰角锁止齿板</t>
  </si>
  <si>
    <t>SHT0010843</t>
  </si>
  <si>
    <t>座框仰角固定螺栓</t>
  </si>
  <si>
    <t>BFA0010096</t>
  </si>
  <si>
    <t>全钢大帽抽芯铆钉</t>
  </si>
  <si>
    <t>4.8×16-1</t>
  </si>
  <si>
    <t>SHT0002465</t>
  </si>
  <si>
    <t>防尘罩后固定支架钣金电泳</t>
  </si>
  <si>
    <t>SHT0010202</t>
  </si>
  <si>
    <t>外绞架固定块</t>
  </si>
  <si>
    <t>SHT0017338</t>
  </si>
  <si>
    <t>安全带卷收器固定钣金电泳</t>
  </si>
  <si>
    <t>BAS0010007</t>
  </si>
  <si>
    <t>仰角连杆2塑料垫片</t>
  </si>
  <si>
    <t>SHT0002463</t>
  </si>
  <si>
    <t>上框加强板电泳</t>
  </si>
  <si>
    <t>SHT0010203</t>
  </si>
  <si>
    <t>内绞架固定块</t>
  </si>
  <si>
    <t>SHT0010811</t>
  </si>
  <si>
    <t>3.0滚轮</t>
  </si>
  <si>
    <t>SHT0002462</t>
  </si>
  <si>
    <t>减震前横梁焊接总成电泳</t>
  </si>
  <si>
    <t>SHT0010218</t>
  </si>
  <si>
    <t>减震器连接异型螺母</t>
  </si>
  <si>
    <t>SHT0017252</t>
  </si>
  <si>
    <t>金属安装轴套</t>
  </si>
  <si>
    <t>BCL0010019</t>
  </si>
  <si>
    <t>黑色防护毛毡</t>
  </si>
  <si>
    <t>50*50*1.</t>
  </si>
  <si>
    <t>SHT0002461</t>
  </si>
  <si>
    <t>仰角连杆2电泳</t>
  </si>
  <si>
    <t>SHT0010219</t>
  </si>
  <si>
    <t>仰角连接异型螺母</t>
  </si>
  <si>
    <t>BFA0000010</t>
  </si>
  <si>
    <t>M8自锁螺母(白)</t>
  </si>
  <si>
    <t>镀白锌</t>
  </si>
  <si>
    <t>SHT0014932</t>
  </si>
  <si>
    <t>仰角小齿板固定螺栓</t>
  </si>
  <si>
    <t>SHT0002460</t>
  </si>
  <si>
    <t>仰角连杆3焊接总成电泳</t>
  </si>
  <si>
    <t>SHT0010230</t>
  </si>
  <si>
    <t>SHT0015001</t>
  </si>
  <si>
    <t>右侧挡片电泳</t>
  </si>
  <si>
    <t>BCL0010020</t>
  </si>
  <si>
    <t>H6 15*30</t>
  </si>
  <si>
    <t>SHT0002459</t>
  </si>
  <si>
    <t>上框左侧加强板电泳</t>
  </si>
  <si>
    <t>SHT0010231</t>
  </si>
  <si>
    <t>3.0平台防尘罩总成</t>
  </si>
  <si>
    <t>SHT0010313</t>
  </si>
  <si>
    <t>阻尼器上连接螺栓</t>
  </si>
  <si>
    <t>SHT0002456</t>
  </si>
  <si>
    <t>绞架总成VDC电泳</t>
  </si>
  <si>
    <t>SHT0002458</t>
  </si>
  <si>
    <t>上框右侧加强板电泳</t>
  </si>
  <si>
    <t>SHT0010283</t>
  </si>
  <si>
    <t>滑轨本体</t>
  </si>
  <si>
    <t>SHT0015000</t>
  </si>
  <si>
    <t>左侧挡片电泳</t>
  </si>
  <si>
    <t>BCL0010023</t>
  </si>
  <si>
    <t>海尔曼钣金扎带</t>
  </si>
  <si>
    <t>SHT0002457</t>
  </si>
  <si>
    <t>上框侧支架焊接总成电泳</t>
  </si>
  <si>
    <t>SHT0010307</t>
  </si>
  <si>
    <t>减震前横梁支撑轴套</t>
  </si>
  <si>
    <t>BFA0010026</t>
  </si>
  <si>
    <t>大垫圈</t>
  </si>
  <si>
    <t>φ6镀黑锌</t>
  </si>
  <si>
    <t>BFA0010025</t>
  </si>
  <si>
    <t>M6镀黑锌</t>
  </si>
  <si>
    <t>BFA0010027</t>
  </si>
  <si>
    <t>内六角花形圆柱头螺钉</t>
  </si>
  <si>
    <t>M8*16镀</t>
  </si>
  <si>
    <t>SHT0014990</t>
  </si>
  <si>
    <t>背胶毛毡15*15</t>
  </si>
  <si>
    <t>BFA0000003</t>
  </si>
  <si>
    <t>F扣</t>
  </si>
  <si>
    <t>SHT0001973</t>
  </si>
  <si>
    <t>H5座椅坐垫延伸滑块</t>
  </si>
  <si>
    <t>SHT0010314</t>
  </si>
  <si>
    <t>阻尼器下连接螺栓</t>
  </si>
  <si>
    <t>BFA0010022</t>
  </si>
  <si>
    <t>φ5镀黑锌</t>
  </si>
  <si>
    <t>SHT0013705</t>
  </si>
  <si>
    <t>仰角凸轮钣金</t>
  </si>
  <si>
    <t>BSP0010012</t>
  </si>
  <si>
    <t>滑轨解锁手柄右侧回位簧</t>
  </si>
  <si>
    <t>SHT0010315</t>
  </si>
  <si>
    <t>座框减震器连接轴</t>
  </si>
  <si>
    <t>BFA0010021</t>
  </si>
  <si>
    <t>M6*12不</t>
  </si>
  <si>
    <t>SHT0013932</t>
  </si>
  <si>
    <t>座椅下限位缓冲块</t>
  </si>
  <si>
    <t>BSP0010011</t>
  </si>
  <si>
    <t>变阻尼拉线回位簧</t>
  </si>
  <si>
    <t>SHT0010319</t>
  </si>
  <si>
    <t>减震器上框连接螺栓</t>
  </si>
  <si>
    <t>SHT0013995</t>
  </si>
  <si>
    <t>座椅上限位缓冲块</t>
  </si>
  <si>
    <t>BSP0010007</t>
  </si>
  <si>
    <t>仰角回位蜗簧</t>
  </si>
  <si>
    <t>SHT0010383</t>
  </si>
  <si>
    <t>仰角调节拉线</t>
  </si>
  <si>
    <t>SHT0011056</t>
  </si>
  <si>
    <t>阻尼拨杆连接塑料件</t>
  </si>
  <si>
    <t>SHT0011500</t>
  </si>
  <si>
    <t>变阻尼调节拉线支架</t>
  </si>
  <si>
    <t>BFA0010040</t>
  </si>
  <si>
    <t>内梅花盘头带介自攻螺钉</t>
  </si>
  <si>
    <t>SHT0011396</t>
  </si>
  <si>
    <t>左侧压铸压头</t>
  </si>
  <si>
    <t>SHT0010829</t>
  </si>
  <si>
    <t>仰角小齿板连接螺母</t>
  </si>
  <si>
    <t>BFA0010097</t>
  </si>
  <si>
    <t>全钢开口型平圆头抽芯铆钉</t>
  </si>
  <si>
    <t>4*8 强度</t>
  </si>
  <si>
    <t>BFA0010105</t>
  </si>
  <si>
    <t>小垫圈</t>
  </si>
  <si>
    <t>Φ10镀黑</t>
  </si>
  <si>
    <t>SHT0010816</t>
  </si>
  <si>
    <t>仰角下限位胶敦</t>
  </si>
  <si>
    <t>BFA0010081</t>
  </si>
  <si>
    <t>圆柱头内六角全螺纹螺栓</t>
  </si>
  <si>
    <t>M6*16</t>
  </si>
  <si>
    <t>SHT0010836</t>
  </si>
  <si>
    <t>主驾座框骨架焊接总成</t>
  </si>
  <si>
    <t>SHT0010134</t>
  </si>
  <si>
    <t>坐盆延伸固定钣金</t>
  </si>
  <si>
    <t>SHT0010121</t>
  </si>
  <si>
    <t>座框左侧内边板</t>
  </si>
  <si>
    <t>SHT0010133</t>
  </si>
  <si>
    <t>座框后固定管</t>
  </si>
  <si>
    <t>SHT0010136</t>
  </si>
  <si>
    <t>坐盆调节限位钣金</t>
  </si>
  <si>
    <t>SHT0010132</t>
  </si>
  <si>
    <t>座框前连接板</t>
  </si>
  <si>
    <t>SHT0010261</t>
  </si>
  <si>
    <t>罩壳固定钣金</t>
  </si>
  <si>
    <t>SHT0010125</t>
  </si>
  <si>
    <t>座框右侧内边板</t>
  </si>
  <si>
    <t>SHT0010840</t>
  </si>
  <si>
    <t>主驾仰角小齿板防护板</t>
  </si>
  <si>
    <t>SHT0010124</t>
  </si>
  <si>
    <t>座框右侧外边板</t>
  </si>
  <si>
    <t>SHT0010842</t>
  </si>
  <si>
    <t>主驾仰角拉线座框固定钣金</t>
  </si>
  <si>
    <t>SHT0010122</t>
  </si>
  <si>
    <t>座框旋转螺栓轴套</t>
  </si>
  <si>
    <t>SHT0011258</t>
  </si>
  <si>
    <t>座框前固定管</t>
  </si>
  <si>
    <t>SHT0010120</t>
  </si>
  <si>
    <t>座框左侧外边板</t>
  </si>
  <si>
    <t>TWT0000131</t>
  </si>
  <si>
    <t>方管B340LA</t>
  </si>
  <si>
    <t>10*20*1.</t>
  </si>
  <si>
    <t>SHT0010214</t>
  </si>
  <si>
    <t>主驾上框后横梁焊接总成</t>
  </si>
  <si>
    <t>SHT0010215</t>
  </si>
  <si>
    <t>减震器上框后横梁</t>
  </si>
  <si>
    <t>SHT0017092</t>
  </si>
  <si>
    <t>滑轨解锁手柄</t>
  </si>
  <si>
    <t>TWT0010054</t>
  </si>
  <si>
    <t>焊管SAPH440</t>
  </si>
  <si>
    <t>φ10*1.5</t>
  </si>
  <si>
    <t>SHT0010240</t>
  </si>
  <si>
    <t>防尘罩支撑钣金</t>
  </si>
  <si>
    <t>H6滑轨解锁手柄</t>
  </si>
  <si>
    <t>SHT0011620</t>
  </si>
  <si>
    <t>左侧支撑板焊接总成</t>
  </si>
  <si>
    <t>SHT0011395</t>
  </si>
  <si>
    <t>滑轨手柄销套</t>
  </si>
  <si>
    <t>SHT0011394</t>
  </si>
  <si>
    <t>左侧滑轨解锁手柄支撑板</t>
  </si>
  <si>
    <t>TST0001799</t>
  </si>
  <si>
    <t>2.5*1250</t>
  </si>
  <si>
    <t>SHT0010826</t>
  </si>
  <si>
    <t>气囊下支撑钣金焊接总成</t>
  </si>
  <si>
    <t>SHT0010216</t>
  </si>
  <si>
    <t>气囊下支撑钣金固定轴套</t>
  </si>
  <si>
    <t>SHT0010080</t>
  </si>
  <si>
    <t>气囊下支撑板金</t>
  </si>
  <si>
    <t>SHT0011621</t>
  </si>
  <si>
    <t>右侧支撑板焊接总成</t>
  </si>
  <si>
    <t>SHT0011593</t>
  </si>
  <si>
    <t>右侧滑轨解锁手柄支撑板</t>
  </si>
  <si>
    <t>TMI0000146</t>
  </si>
  <si>
    <t>PA6本色</t>
  </si>
  <si>
    <t>北鸿科</t>
  </si>
  <si>
    <t>SHT0010079</t>
  </si>
  <si>
    <t>减震器下框左右支架钣金</t>
  </si>
  <si>
    <t>SHT0011010</t>
  </si>
  <si>
    <t>防尘罩后固定支架钣金</t>
  </si>
  <si>
    <t>TST0001803</t>
  </si>
  <si>
    <t>1.5*1250</t>
  </si>
  <si>
    <t>SHT0017244</t>
  </si>
  <si>
    <t>安全带卷收器固定钣金</t>
  </si>
  <si>
    <t>SHT0010212</t>
  </si>
  <si>
    <t>上框加强板</t>
  </si>
  <si>
    <t>SHT0010817</t>
  </si>
  <si>
    <t>减震前横梁焊接总成</t>
  </si>
  <si>
    <t>SHT0010211</t>
  </si>
  <si>
    <t>减震前横梁</t>
  </si>
  <si>
    <t>SHT0010220</t>
  </si>
  <si>
    <t>仰角连杆2</t>
  </si>
  <si>
    <t>TST0001789</t>
  </si>
  <si>
    <t>5.0*1250</t>
  </si>
  <si>
    <t>SHT0010224</t>
  </si>
  <si>
    <t>仰角连杆3焊接总成</t>
  </si>
  <si>
    <t>SHT0010228</t>
  </si>
  <si>
    <t>仰角锁止钣金</t>
  </si>
  <si>
    <t>SHT0010227</t>
  </si>
  <si>
    <t>仰角连杆3右侧钣金</t>
  </si>
  <si>
    <t>SHT0010229</t>
  </si>
  <si>
    <t>仰角连接杆</t>
  </si>
  <si>
    <t>SHT0010225</t>
  </si>
  <si>
    <t>仰角连杆轴</t>
  </si>
  <si>
    <t>SHT0010226</t>
  </si>
  <si>
    <t>仰角连杆3左侧钣金</t>
  </si>
  <si>
    <t>SHT0014962</t>
  </si>
  <si>
    <t>右侧挡片</t>
  </si>
  <si>
    <t>H6座框</t>
  </si>
  <si>
    <t>SHT0010210</t>
  </si>
  <si>
    <t>上框左侧加强板</t>
  </si>
  <si>
    <t>SHT0011517</t>
  </si>
  <si>
    <t>绞架总成VDC</t>
  </si>
  <si>
    <t>SHT0010051</t>
  </si>
  <si>
    <t>气囊支撑钣金</t>
  </si>
  <si>
    <t>SHT0010306</t>
  </si>
  <si>
    <t>阻尼器下固定钣金焊接总成</t>
  </si>
  <si>
    <t>SHT0010050</t>
  </si>
  <si>
    <t>内绞架支撑钣金</t>
  </si>
  <si>
    <t>SHT0010052</t>
  </si>
  <si>
    <t>阻尼器上固定钣金</t>
  </si>
  <si>
    <t>BAS0010003</t>
  </si>
  <si>
    <t>绞架轴套</t>
  </si>
  <si>
    <t>GFM-1719</t>
  </si>
  <si>
    <t>SHT0010054</t>
  </si>
  <si>
    <t>VDC阀上固定轴</t>
  </si>
  <si>
    <t>SHT0010049</t>
  </si>
  <si>
    <t>内绞架后转轴</t>
  </si>
  <si>
    <t>SHT0010057</t>
  </si>
  <si>
    <t>外绞架支撑钣金</t>
  </si>
  <si>
    <t>SHT0010058</t>
  </si>
  <si>
    <t>外绞架旋转轴</t>
  </si>
  <si>
    <t>SHT0011520</t>
  </si>
  <si>
    <t>内绞架支撑管VDC</t>
  </si>
  <si>
    <t>SHT0010047</t>
  </si>
  <si>
    <t>内绞架前滚轮轴</t>
  </si>
  <si>
    <t>TST0001800</t>
  </si>
  <si>
    <t>3.5*1250</t>
  </si>
  <si>
    <t>TST0001796</t>
  </si>
  <si>
    <t>SHT0010209</t>
  </si>
  <si>
    <t>上框右侧加强板</t>
  </si>
  <si>
    <t>SHT0014961</t>
  </si>
  <si>
    <t>左侧挡片</t>
  </si>
  <si>
    <t>SHT0010206</t>
  </si>
  <si>
    <t>上框侧支架焊接总成</t>
  </si>
  <si>
    <t>SHT0010208</t>
  </si>
  <si>
    <t>上框支架T型焊接螺母</t>
  </si>
  <si>
    <t>H6减震器</t>
  </si>
  <si>
    <t>SHT0010207</t>
  </si>
  <si>
    <t>座框旋转轴轴套</t>
  </si>
  <si>
    <t>SHT0010067</t>
  </si>
  <si>
    <t>减震器上框左右支架</t>
  </si>
  <si>
    <t>TMI0000137</t>
  </si>
  <si>
    <t>Pa6尼龙增韧</t>
  </si>
  <si>
    <t>F扣/减震</t>
  </si>
  <si>
    <t>TMI0000106</t>
  </si>
  <si>
    <t>PPS-6345A  4HD9050</t>
  </si>
  <si>
    <t>SHT0016784</t>
  </si>
  <si>
    <t>A668100000010</t>
  </si>
  <si>
    <t>SHT0016090</t>
  </si>
  <si>
    <t>主驾高配靠背泡沫总成</t>
  </si>
  <si>
    <t>SHT0016178</t>
  </si>
  <si>
    <t>主驾驶高配坐垫面套总成</t>
  </si>
  <si>
    <t>BEC0010278</t>
  </si>
  <si>
    <t>标配加热通风系统线束总成</t>
  </si>
  <si>
    <t>SHT0016180</t>
  </si>
  <si>
    <t>主驾高配坐垫泡沫总成</t>
  </si>
  <si>
    <t>BEC0010024</t>
  </si>
  <si>
    <t>ECU总成</t>
  </si>
  <si>
    <t>H6通风加</t>
  </si>
  <si>
    <t>SHT0016088</t>
  </si>
  <si>
    <t>主驾驶高配靠背面套总成</t>
  </si>
  <si>
    <t>SHT0016405</t>
  </si>
  <si>
    <t>靠背3D网格</t>
  </si>
  <si>
    <t>BEC0010017</t>
  </si>
  <si>
    <t>风扇保护壳</t>
  </si>
  <si>
    <t>SHT0016414</t>
  </si>
  <si>
    <t>坐垫3D网格</t>
  </si>
  <si>
    <t>BEC0010012</t>
  </si>
  <si>
    <t>通风开关总成</t>
  </si>
  <si>
    <t>BEC0010011</t>
  </si>
  <si>
    <t>加热开关总成</t>
  </si>
  <si>
    <t>BEC0010323</t>
  </si>
  <si>
    <t>靠背风扇总成</t>
  </si>
  <si>
    <t>SHT0017246</t>
  </si>
  <si>
    <t>SHT0017215</t>
  </si>
  <si>
    <t>靠背下侧无纺布</t>
  </si>
  <si>
    <t>SHT0016787</t>
  </si>
  <si>
    <t>副驾宽车翻折座椅总成</t>
  </si>
  <si>
    <t>A668100000006</t>
  </si>
  <si>
    <t>SHT0002773</t>
  </si>
  <si>
    <t>坐垫翻折限位钣金电泳</t>
  </si>
  <si>
    <t>BFA0010032</t>
  </si>
  <si>
    <t>SHT0010675</t>
  </si>
  <si>
    <t>副驾驶员副边罩壳</t>
  </si>
  <si>
    <t>SLT0000341</t>
  </si>
  <si>
    <t>k1司机座包装膜窄车</t>
  </si>
  <si>
    <t>BEC0010279</t>
  </si>
  <si>
    <t>安全带扣与SBR延长线束</t>
  </si>
  <si>
    <t>SHT0002452</t>
  </si>
  <si>
    <t>座框骨架总成电泳</t>
  </si>
  <si>
    <t>SHT0010676</t>
  </si>
  <si>
    <t>副驾驶员主边罩壳</t>
  </si>
  <si>
    <t>SHT0016118</t>
  </si>
  <si>
    <t>副驾驶座椅座垫面套总成</t>
  </si>
  <si>
    <t>A6翻折副</t>
  </si>
  <si>
    <t>SHT0001685</t>
  </si>
  <si>
    <t>H5安全带外部罩壳</t>
  </si>
  <si>
    <t>H5-68021</t>
  </si>
  <si>
    <t>SHT0011556</t>
  </si>
  <si>
    <t>副驾驶员后部罩壳</t>
  </si>
  <si>
    <t>SHT0017275</t>
  </si>
  <si>
    <t>宽车副驾翻折底座电泳总成</t>
  </si>
  <si>
    <t>BFA0000001</t>
  </si>
  <si>
    <t>C型钉</t>
  </si>
  <si>
    <t>SHT0013970</t>
  </si>
  <si>
    <t>功能座椅遮挡塑料件</t>
  </si>
  <si>
    <t>SHT0014853</t>
  </si>
  <si>
    <t>副驾标配靠背调节手柄移印</t>
  </si>
  <si>
    <t>SHT0000495</t>
  </si>
  <si>
    <t>H4正副司机靠背包装膜</t>
  </si>
  <si>
    <t>SHT0014101</t>
  </si>
  <si>
    <t>垫片</t>
  </si>
  <si>
    <t>SHT0016691</t>
  </si>
  <si>
    <t>副驾靠背骨架装配总成</t>
  </si>
  <si>
    <t>SHT0016195</t>
  </si>
  <si>
    <t>副驾驶座椅靠背面套总成</t>
  </si>
  <si>
    <t>SHT0016063</t>
  </si>
  <si>
    <t>副驾安全带总成</t>
  </si>
  <si>
    <t>SHT0016119</t>
  </si>
  <si>
    <t>副驾驶座椅坐垫泡沫总成</t>
  </si>
  <si>
    <t>BFA0010033</t>
  </si>
  <si>
    <t>M8*20镀</t>
  </si>
  <si>
    <t>BSP0010018</t>
  </si>
  <si>
    <t>副驾驶靠背调节手柄卡接簧</t>
  </si>
  <si>
    <t>SHT0015072</t>
  </si>
  <si>
    <t>副驾手柄铜套</t>
  </si>
  <si>
    <t>SHT0016621</t>
  </si>
  <si>
    <t>副驾带扣总成</t>
  </si>
  <si>
    <t>BFA0000292</t>
  </si>
  <si>
    <t>φ4.2*16元机自攻螺丝</t>
  </si>
  <si>
    <t>ST 4.2×1</t>
  </si>
  <si>
    <t>BSP0010016</t>
  </si>
  <si>
    <t>坐垫翻折限位钣金回位簧</t>
  </si>
  <si>
    <t>BFA0010031</t>
  </si>
  <si>
    <t>内六角花型盘头螺钉</t>
  </si>
  <si>
    <t>M5*12镀</t>
  </si>
  <si>
    <t>SHT0016196</t>
  </si>
  <si>
    <t>副驾驶座椅靠背泡沫总成</t>
  </si>
  <si>
    <t>SHT0010372</t>
  </si>
  <si>
    <t>坐垫翻折限位钣金</t>
  </si>
  <si>
    <t>SHT0010689</t>
  </si>
  <si>
    <t>副驾座框骨架总成</t>
  </si>
  <si>
    <t>SHT0010699</t>
  </si>
  <si>
    <t>橡胶垫安装支架</t>
  </si>
  <si>
    <t>SHT0010698</t>
  </si>
  <si>
    <t>右旁侧板</t>
  </si>
  <si>
    <t>SHT0011014</t>
  </si>
  <si>
    <t>钢丝焊接总成</t>
  </si>
  <si>
    <t>SHT0010696</t>
  </si>
  <si>
    <t>左旁侧板</t>
  </si>
  <si>
    <t>SHT0010690</t>
  </si>
  <si>
    <t>座框主管</t>
  </si>
  <si>
    <t>SHT0010694</t>
  </si>
  <si>
    <t>座框后横管</t>
  </si>
  <si>
    <t>H5-6802126</t>
  </si>
  <si>
    <t>TMA0000587</t>
  </si>
  <si>
    <t>30*80塑料袋</t>
  </si>
  <si>
    <t>SHT0017242</t>
  </si>
  <si>
    <t>宽车副驾翻折底座焊接总成</t>
  </si>
  <si>
    <t>SHT0015593</t>
  </si>
  <si>
    <t>G3右侧立板焊接总成</t>
  </si>
  <si>
    <t>SHT0017251</t>
  </si>
  <si>
    <t>安全带固定钣金焊接总成</t>
  </si>
  <si>
    <t>A6副驾</t>
  </si>
  <si>
    <t>SHT0010393</t>
  </si>
  <si>
    <t>H6前下支撑板</t>
  </si>
  <si>
    <t>SHT0015592</t>
  </si>
  <si>
    <t>G3左侧立板焊接总成</t>
  </si>
  <si>
    <t>SHT0017278</t>
  </si>
  <si>
    <t>后下支撑板焊接分总成</t>
  </si>
  <si>
    <t>副驾翻折</t>
  </si>
  <si>
    <t>SHT0010928</t>
  </si>
  <si>
    <t>底座上连接方管</t>
  </si>
  <si>
    <t>H6副驾</t>
  </si>
  <si>
    <t>SHT0010391</t>
  </si>
  <si>
    <t>H6右侧立板</t>
  </si>
  <si>
    <t>SHT0017250</t>
  </si>
  <si>
    <t>宽车安全带固定钣金</t>
  </si>
  <si>
    <t>A6翻折副驾</t>
  </si>
  <si>
    <t>TST0000033</t>
  </si>
  <si>
    <t>SHT0010392</t>
  </si>
  <si>
    <t>H6左侧立板</t>
  </si>
  <si>
    <t>副驾翻折宽车</t>
  </si>
  <si>
    <t>BFA0010152</t>
  </si>
  <si>
    <t>SHT0010394</t>
  </si>
  <si>
    <t>H6后下支撑板</t>
  </si>
  <si>
    <t>TWT0000140</t>
  </si>
  <si>
    <t>矩形光亮管Q235</t>
  </si>
  <si>
    <t>20*40*2.</t>
  </si>
  <si>
    <t>SHT0010677</t>
  </si>
  <si>
    <t>副驾标配靠背调节手柄</t>
  </si>
  <si>
    <t>SHT0010798</t>
  </si>
  <si>
    <t>靠背调节铸件(福田)</t>
  </si>
  <si>
    <t>SHT0017266</t>
  </si>
  <si>
    <t>副驾翻折靠背骨架电泳总成</t>
  </si>
  <si>
    <t>SHT0016624</t>
  </si>
  <si>
    <t>副驾翻折靠背骨架焊接总成</t>
  </si>
  <si>
    <t>SHT0010418</t>
  </si>
  <si>
    <t>SHT0002054</t>
  </si>
  <si>
    <t>主驾驶星盘塑料件黑色</t>
  </si>
  <si>
    <t>SHT0010412</t>
  </si>
  <si>
    <t>副驾驶从动侧圆盘总成</t>
  </si>
  <si>
    <t>SHT0010408</t>
  </si>
  <si>
    <t>坐垫翻折支撑轴套</t>
  </si>
  <si>
    <t>SHT0010406</t>
  </si>
  <si>
    <t>副驾驶主动侧圆盘总成</t>
  </si>
  <si>
    <t>SHT0010386</t>
  </si>
  <si>
    <t>坐垫翻折连接钣金右</t>
  </si>
  <si>
    <t>SHT0010385</t>
  </si>
  <si>
    <t>坐垫翻折连接钣金左</t>
  </si>
  <si>
    <t>SHT0010780</t>
  </si>
  <si>
    <t>气袋腰托下固定点焊接总成</t>
  </si>
  <si>
    <t>SHT0010384</t>
  </si>
  <si>
    <t>副驾蜗簧固定钣金片1</t>
  </si>
  <si>
    <t>SHT0010245</t>
  </si>
  <si>
    <t>扶手固定加强板2</t>
  </si>
  <si>
    <t>SHT0010070</t>
  </si>
  <si>
    <t>扶手固定加强板1</t>
  </si>
  <si>
    <t>SHT0010371</t>
  </si>
  <si>
    <t>坐垫翻折支撑钣金右</t>
  </si>
  <si>
    <t>SHT0010890</t>
  </si>
  <si>
    <t>翻转限位钣金安装轴</t>
  </si>
  <si>
    <t>SHT0010370</t>
  </si>
  <si>
    <t>坐垫翻折支撑钣金左</t>
  </si>
  <si>
    <t>SHT0010895</t>
  </si>
  <si>
    <t>Φ16镀黑</t>
  </si>
  <si>
    <t>SHT0010909</t>
  </si>
  <si>
    <t>靠背调节角度限位片副边</t>
  </si>
  <si>
    <t>SHT0010910</t>
  </si>
  <si>
    <t>靠背调节角度限位片主边</t>
  </si>
  <si>
    <t>BAS0010013</t>
  </si>
  <si>
    <t>金属轴套(坐垫翻折)</t>
  </si>
  <si>
    <t>TST0000036</t>
  </si>
  <si>
    <t>取消</t>
  </si>
  <si>
    <t>SHT0011029</t>
  </si>
  <si>
    <t>副驾标配无纺布</t>
  </si>
  <si>
    <t>SHT0016788</t>
  </si>
  <si>
    <t>副驾滑轨座椅总成</t>
  </si>
  <si>
    <t>A668100000011</t>
  </si>
  <si>
    <t>SHT0016692</t>
  </si>
  <si>
    <t>A6滑动副</t>
  </si>
  <si>
    <t>SHT0016200</t>
  </si>
  <si>
    <t>SHT0016206</t>
  </si>
  <si>
    <t>SHT0015197</t>
  </si>
  <si>
    <t>G3扶手外盖冷灰色</t>
  </si>
  <si>
    <t>BFA0000017</t>
  </si>
  <si>
    <t>M8*20黑</t>
  </si>
  <si>
    <t>BFA0000110</t>
  </si>
  <si>
    <t>M8镀黑锌</t>
  </si>
  <si>
    <t>SHT0016208</t>
  </si>
  <si>
    <t>SHT0017261</t>
  </si>
  <si>
    <t>滑轨副驾坐垫骨架电泳总成</t>
  </si>
  <si>
    <t>SHT0014598</t>
  </si>
  <si>
    <t>坐盆总成</t>
  </si>
  <si>
    <t>低成本</t>
  </si>
  <si>
    <t>SHT0017262</t>
  </si>
  <si>
    <t>滑轨副驾支架电泳总成</t>
  </si>
  <si>
    <t>SHT0015198</t>
  </si>
  <si>
    <t>G3左侧扶手本体总成冷灰色</t>
  </si>
  <si>
    <t>BEC0010327</t>
  </si>
  <si>
    <t>SBR总成</t>
  </si>
  <si>
    <t>SHT0016626</t>
  </si>
  <si>
    <t>副司机靠背骨架装配总成</t>
  </si>
  <si>
    <t>A6滑动副驾</t>
  </si>
  <si>
    <t>SHT0017249</t>
  </si>
  <si>
    <t>副驾靠背下侧无纺布</t>
  </si>
  <si>
    <t>SHT0017248</t>
  </si>
  <si>
    <t>副驾靠背右侧无纺布</t>
  </si>
  <si>
    <t>SHT0017247</t>
  </si>
  <si>
    <t>副驾靠背左侧无纺布</t>
  </si>
  <si>
    <t>TMI0010012</t>
  </si>
  <si>
    <t>PA6-GF30（深冷灰色）</t>
  </si>
  <si>
    <t>N6G30A10</t>
  </si>
  <si>
    <t>SHT0016211</t>
  </si>
  <si>
    <t>滑轨副驾坐垫骨架焊接总成</t>
  </si>
  <si>
    <t>SHT0016214</t>
  </si>
  <si>
    <t>右侧钣金焊接分总成</t>
  </si>
  <si>
    <t>A6滑轨副</t>
  </si>
  <si>
    <t>SHT0016557</t>
  </si>
  <si>
    <t>前侧钣金焊接分总成</t>
  </si>
  <si>
    <t>SHT0016212</t>
  </si>
  <si>
    <t>左侧钣金焊接分总成</t>
  </si>
  <si>
    <t>SHT0016689</t>
  </si>
  <si>
    <t>后侧钣金焊接总成</t>
  </si>
  <si>
    <t>A6滑轨副驾</t>
  </si>
  <si>
    <t>SHT0016215</t>
  </si>
  <si>
    <t>滑轨副驾右侧钣金</t>
  </si>
  <si>
    <t>SHT0011237</t>
  </si>
  <si>
    <t>内绞架固定块支撑轴套</t>
  </si>
  <si>
    <t>SHT0016216</t>
  </si>
  <si>
    <t>滑轨副驾前侧钣金</t>
  </si>
  <si>
    <t>SHT0016213</t>
  </si>
  <si>
    <t>滑轨副驾左侧钣金</t>
  </si>
  <si>
    <t>SHT0016217</t>
  </si>
  <si>
    <t>滑轨副驾后侧钣金</t>
  </si>
  <si>
    <t>SHT0016797</t>
  </si>
  <si>
    <t>G3扶手底座</t>
  </si>
  <si>
    <t>SHT0016799</t>
  </si>
  <si>
    <t>G3扶手胶塞堵盖</t>
  </si>
  <si>
    <t>BFA0010035</t>
  </si>
  <si>
    <t>H6扶手左旋螺杆</t>
  </si>
  <si>
    <t>SHT0016793</t>
  </si>
  <si>
    <t>G3左侧扶手发泡面</t>
  </si>
  <si>
    <t>SHT0016798</t>
  </si>
  <si>
    <t>G3扶手调节手轮冷灰色</t>
  </si>
  <si>
    <t>BFA0010016</t>
  </si>
  <si>
    <t>H6扶手左旋方形螺母</t>
  </si>
  <si>
    <t>SHT0016794</t>
  </si>
  <si>
    <t>G3扶手上盖</t>
  </si>
  <si>
    <t>TMI0010013</t>
  </si>
  <si>
    <t>ABS（深冷灰色）</t>
  </si>
  <si>
    <t>ARH10-BY</t>
  </si>
  <si>
    <t>c</t>
  </si>
  <si>
    <t>SHT0017277</t>
  </si>
  <si>
    <t>左扶手支架总成电泳</t>
  </si>
  <si>
    <t>SHT0017265</t>
  </si>
  <si>
    <t>副司机靠背骨架电泳总成</t>
  </si>
  <si>
    <t>SHT0017105</t>
  </si>
  <si>
    <t>左扶手支架总成</t>
  </si>
  <si>
    <t>SHT0013120</t>
  </si>
  <si>
    <t>扶手旋转轴</t>
  </si>
  <si>
    <t>重汽T5-2</t>
  </si>
  <si>
    <t>SHT0017104</t>
  </si>
  <si>
    <t>左扶手支架</t>
  </si>
  <si>
    <t>SHT0011363</t>
  </si>
  <si>
    <t>焊接轴套</t>
  </si>
  <si>
    <t>SHT0016156</t>
  </si>
  <si>
    <t>副司机靠背骨架焊接总成</t>
  </si>
  <si>
    <t>SHT0016615</t>
  </si>
  <si>
    <t>副驾靠背上弯管</t>
  </si>
  <si>
    <t>SHT0017076</t>
  </si>
  <si>
    <t>靠背右扶手固定加强板</t>
  </si>
  <si>
    <t>SHT0017380</t>
  </si>
  <si>
    <t>靠背安全带导向钢丝</t>
  </si>
  <si>
    <t>SHT0016415</t>
  </si>
  <si>
    <t>靠背骨架左边板焊接分总成</t>
  </si>
  <si>
    <t>SHT0017209</t>
  </si>
  <si>
    <t>副驾安全带上固定加强板</t>
  </si>
  <si>
    <t>SHT0016402</t>
  </si>
  <si>
    <t>副驾靠背上安全带导向钢丝</t>
  </si>
  <si>
    <t>SHT0017078</t>
  </si>
  <si>
    <t>靠背左扶手固定加强板</t>
  </si>
  <si>
    <t>TWT0000117</t>
  </si>
  <si>
    <r>
      <rPr>
        <sz val="8"/>
        <color rgb="FF000000"/>
        <rFont val="宋体"/>
        <charset val="134"/>
      </rPr>
      <t>焊管</t>
    </r>
    <r>
      <rPr>
        <sz val="8"/>
        <color rgb="FF000000"/>
        <rFont val="Microsoft Sans Serif"/>
        <charset val="134"/>
      </rPr>
      <t>QSTE340TM</t>
    </r>
  </si>
  <si>
    <t>φ20*2.0*</t>
  </si>
  <si>
    <t>SHT0017259</t>
  </si>
  <si>
    <t>宽车副驾底支架电泳总成</t>
  </si>
  <si>
    <t>SHT0016629</t>
  </si>
  <si>
    <t>宽车副驾底支架焊接总成</t>
  </si>
  <si>
    <t>SHT0016506</t>
  </si>
  <si>
    <t>宽车副驾底支架上板焊接</t>
  </si>
  <si>
    <t>SHT0016384</t>
  </si>
  <si>
    <t>宽车副驾底支架右下板</t>
  </si>
  <si>
    <t>SHT0016383</t>
  </si>
  <si>
    <t>宽车副驾底支架左下板</t>
  </si>
  <si>
    <t>SHT0016382</t>
  </si>
  <si>
    <t>宽车底支架上板</t>
  </si>
  <si>
    <t>SHT0016628</t>
  </si>
  <si>
    <t>中宽车副驾底支架焊接总成</t>
  </si>
  <si>
    <t>SHT0016507</t>
  </si>
  <si>
    <t>中宽车副驾底支架上板焊接</t>
  </si>
  <si>
    <t>SHT0016387</t>
  </si>
  <si>
    <t>中宽车副驾底支架右下板</t>
  </si>
  <si>
    <t>SHT0016386</t>
  </si>
  <si>
    <t>中宽车副驾底支架左下板</t>
  </si>
  <si>
    <t>SHT0016385</t>
  </si>
  <si>
    <t>中宽车座椅底支架上板</t>
  </si>
  <si>
    <t>SHT0016627</t>
  </si>
  <si>
    <t>固定轴套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</si>
</sst>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######"/>
    <numFmt numFmtId="179" formatCode="##0.00\%"/>
    <numFmt numFmtId="180" formatCode="###,###,##0.0####"/>
    <numFmt numFmtId="181" formatCode="###,##0.00000"/>
    <numFmt numFmtId="182" formatCode="###,##0.00##"/>
    <numFmt numFmtId="183" formatCode="###,##0.00"/>
    <numFmt numFmtId="184" formatCode="_ * #,##0_ ;_ * \-#,##0_ ;_ * &quot;-&quot;??_ ;_ @_ "/>
    <numFmt numFmtId="185" formatCode="&quot;$&quot;#,##0.00_);[Red]\(&quot;$&quot;#,##0.00\)"/>
  </numFmts>
  <fonts count="55">
    <font>
      <sz val="11"/>
      <name val="宋体"/>
      <charset val="134"/>
    </font>
    <font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u/>
      <sz val="8"/>
      <color rgb="FF0000FF"/>
      <name val="Microsoft Sans Serif"/>
      <charset val="134"/>
    </font>
    <font>
      <sz val="8"/>
      <color rgb="FFFF0000"/>
      <name val="Microsoft Sans Serif"/>
      <charset val="134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rgb="FF000000"/>
      <name val="Arial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sz val="14"/>
      <name val="微软雅黑"/>
      <charset val="134"/>
    </font>
    <font>
      <sz val="14"/>
      <name val="Arial"/>
      <charset val="134"/>
    </font>
    <font>
      <sz val="12"/>
      <color rgb="FF000000"/>
      <name val="微软雅黑"/>
      <charset val="134"/>
    </font>
    <font>
      <b/>
      <sz val="14"/>
      <color rgb="FFFF0000"/>
      <name val="微软雅黑"/>
      <charset val="134"/>
    </font>
    <font>
      <b/>
      <sz val="14"/>
      <color rgb="FFFF0000"/>
      <name val="Arial"/>
      <charset val="134"/>
    </font>
    <font>
      <b/>
      <sz val="12"/>
      <color rgb="FFFF0000"/>
      <name val="微软雅黑"/>
      <charset val="134"/>
    </font>
    <font>
      <b/>
      <sz val="11"/>
      <color rgb="FFFF0000"/>
      <name val="微软雅黑"/>
      <charset val="134"/>
    </font>
    <font>
      <sz val="12"/>
      <color rgb="FFFF0000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Arial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>
      <alignment vertical="top"/>
      <protection locked="0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14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5" borderId="22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41" fillId="17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9" fillId="0" borderId="0">
      <protection locked="0"/>
    </xf>
    <xf numFmtId="1" fontId="50" fillId="0" borderId="4">
      <protection locked="0"/>
    </xf>
    <xf numFmtId="0" fontId="51" fillId="0" borderId="4" applyNumberFormat="0" applyFill="0" applyBorder="0" applyAlignment="0" applyProtection="0">
      <alignment vertical="center"/>
    </xf>
    <xf numFmtId="0" fontId="52" fillId="0" borderId="0"/>
    <xf numFmtId="176" fontId="1" fillId="0" borderId="0"/>
  </cellStyleXfs>
  <cellXfs count="171">
    <xf numFmtId="0" fontId="0" fillId="0" borderId="0" xfId="0">
      <alignment vertical="center"/>
    </xf>
    <xf numFmtId="0" fontId="1" fillId="0" borderId="0" xfId="0" applyFont="1" applyFill="1" applyAlignment="1"/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80" fontId="2" fillId="0" borderId="2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180" fontId="2" fillId="3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81" fontId="2" fillId="0" borderId="2" xfId="0" applyNumberFormat="1" applyFont="1" applyFill="1" applyBorder="1" applyAlignment="1">
      <alignment horizontal="right" vertical="center"/>
    </xf>
    <xf numFmtId="182" fontId="2" fillId="2" borderId="2" xfId="0" applyNumberFormat="1" applyFont="1" applyFill="1" applyBorder="1" applyAlignment="1">
      <alignment horizontal="right" vertical="center"/>
    </xf>
    <xf numFmtId="183" fontId="2" fillId="2" borderId="2" xfId="0" applyNumberFormat="1" applyFont="1" applyFill="1" applyBorder="1" applyAlignment="1">
      <alignment horizontal="right" vertical="center"/>
    </xf>
    <xf numFmtId="181" fontId="2" fillId="3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82" fontId="5" fillId="2" borderId="2" xfId="0" applyNumberFormat="1" applyFont="1" applyFill="1" applyBorder="1" applyAlignment="1">
      <alignment horizontal="right" vertical="center"/>
    </xf>
    <xf numFmtId="43" fontId="1" fillId="4" borderId="0" xfId="0" applyNumberFormat="1" applyFont="1" applyFill="1" applyAlignment="1">
      <alignment horizontal="center"/>
    </xf>
    <xf numFmtId="43" fontId="1" fillId="4" borderId="0" xfId="0" applyNumberFormat="1" applyFont="1" applyFill="1" applyAlignment="1"/>
    <xf numFmtId="43" fontId="0" fillId="4" borderId="0" xfId="0" applyNumberFormat="1" applyFill="1">
      <alignment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77" fontId="2" fillId="0" borderId="3" xfId="0" applyNumberFormat="1" applyFont="1" applyFill="1" applyBorder="1" applyAlignment="1">
      <alignment horizontal="right" vertical="center"/>
    </xf>
    <xf numFmtId="14" fontId="2" fillId="0" borderId="3" xfId="0" applyNumberFormat="1" applyFont="1" applyFill="1" applyBorder="1" applyAlignment="1">
      <alignment horizontal="right" vertical="center"/>
    </xf>
    <xf numFmtId="178" fontId="2" fillId="0" borderId="3" xfId="0" applyNumberFormat="1" applyFont="1" applyFill="1" applyBorder="1" applyAlignment="1">
      <alignment horizontal="right" vertical="center"/>
    </xf>
    <xf numFmtId="179" fontId="2" fillId="0" borderId="3" xfId="0" applyNumberFormat="1" applyFont="1" applyFill="1" applyBorder="1" applyAlignment="1">
      <alignment horizontal="right" vertical="center"/>
    </xf>
    <xf numFmtId="180" fontId="2" fillId="0" borderId="3" xfId="0" applyNumberFormat="1" applyFont="1" applyFill="1" applyBorder="1" applyAlignment="1">
      <alignment horizontal="right" vertical="center"/>
    </xf>
    <xf numFmtId="181" fontId="2" fillId="0" borderId="3" xfId="0" applyNumberFormat="1" applyFont="1" applyFill="1" applyBorder="1" applyAlignment="1">
      <alignment horizontal="right" vertical="center"/>
    </xf>
    <xf numFmtId="182" fontId="2" fillId="2" borderId="3" xfId="0" applyNumberFormat="1" applyFont="1" applyFill="1" applyBorder="1" applyAlignment="1">
      <alignment horizontal="right" vertical="center"/>
    </xf>
    <xf numFmtId="183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vertical="center" wrapText="1"/>
    </xf>
    <xf numFmtId="0" fontId="8" fillId="6" borderId="4" xfId="0" applyFont="1" applyFill="1" applyBorder="1">
      <alignment vertical="center"/>
    </xf>
    <xf numFmtId="0" fontId="10" fillId="6" borderId="9" xfId="0" applyFont="1" applyFill="1" applyBorder="1" applyAlignment="1">
      <alignment vertical="center" wrapText="1"/>
    </xf>
    <xf numFmtId="0" fontId="8" fillId="6" borderId="0" xfId="0" applyFont="1" applyFill="1">
      <alignment vertical="center"/>
    </xf>
    <xf numFmtId="43" fontId="8" fillId="6" borderId="4" xfId="1" applyFont="1" applyFill="1" applyBorder="1" applyAlignment="1" applyProtection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43" fontId="12" fillId="6" borderId="4" xfId="1" applyFont="1" applyFill="1" applyBorder="1" applyAlignment="1" applyProtection="1">
      <alignment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3" fontId="12" fillId="0" borderId="4" xfId="1" applyFont="1" applyBorder="1" applyAlignment="1" applyProtection="1">
      <alignment vertical="center"/>
    </xf>
    <xf numFmtId="43" fontId="8" fillId="0" borderId="0" xfId="0" applyNumberFormat="1" applyFont="1">
      <alignment vertical="center"/>
    </xf>
    <xf numFmtId="0" fontId="8" fillId="0" borderId="9" xfId="0" applyFont="1" applyBorder="1" applyAlignment="1">
      <alignment horizontal="center" vertical="center"/>
    </xf>
    <xf numFmtId="43" fontId="8" fillId="0" borderId="7" xfId="0" applyNumberFormat="1" applyFont="1" applyBorder="1" applyAlignment="1">
      <alignment horizontal="center" vertical="center"/>
    </xf>
    <xf numFmtId="43" fontId="8" fillId="0" borderId="10" xfId="0" applyNumberFormat="1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43" fontId="8" fillId="0" borderId="0" xfId="0" applyNumberFormat="1" applyFont="1" applyFill="1">
      <alignment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>
      <alignment vertical="center"/>
    </xf>
    <xf numFmtId="184" fontId="8" fillId="0" borderId="0" xfId="1" applyNumberFormat="1" applyFont="1" applyFill="1" applyAlignment="1" applyProtection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 readingOrder="1"/>
    </xf>
    <xf numFmtId="43" fontId="18" fillId="0" borderId="4" xfId="0" applyNumberFormat="1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 readingOrder="1"/>
    </xf>
    <xf numFmtId="0" fontId="20" fillId="0" borderId="4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left" wrapText="1" readingOrder="1"/>
    </xf>
    <xf numFmtId="0" fontId="8" fillId="0" borderId="11" xfId="0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vertical="top"/>
    </xf>
    <xf numFmtId="43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43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 applyAlignment="1" applyProtection="1">
      <alignment vertical="center"/>
    </xf>
    <xf numFmtId="0" fontId="15" fillId="0" borderId="4" xfId="0" applyFont="1" applyFill="1" applyBorder="1" applyAlignment="1">
      <alignment horizontal="center" vertical="center" wrapText="1" readingOrder="1"/>
    </xf>
    <xf numFmtId="43" fontId="22" fillId="0" borderId="4" xfId="0" applyNumberFormat="1" applyFont="1" applyFill="1" applyBorder="1" applyAlignment="1">
      <alignment horizontal="center" vertical="center" wrapText="1"/>
    </xf>
    <xf numFmtId="43" fontId="15" fillId="0" borderId="4" xfId="0" applyNumberFormat="1" applyFont="1" applyFill="1" applyBorder="1" applyAlignment="1">
      <alignment horizontal="center" vertical="center" wrapText="1"/>
    </xf>
    <xf numFmtId="43" fontId="22" fillId="8" borderId="4" xfId="0" applyNumberFormat="1" applyFont="1" applyFill="1" applyBorder="1" applyAlignment="1">
      <alignment horizontal="center" vertical="center" wrapText="1"/>
    </xf>
    <xf numFmtId="43" fontId="23" fillId="0" borderId="4" xfId="0" applyNumberFormat="1" applyFont="1" applyFill="1" applyBorder="1" applyAlignment="1">
      <alignment horizontal="center" vertical="center" wrapText="1"/>
    </xf>
    <xf numFmtId="43" fontId="16" fillId="0" borderId="4" xfId="0" applyNumberFormat="1" applyFont="1" applyFill="1" applyBorder="1" applyAlignment="1">
      <alignment horizontal="center" vertical="center" wrapText="1"/>
    </xf>
    <xf numFmtId="43" fontId="23" fillId="8" borderId="4" xfId="0" applyNumberFormat="1" applyFont="1" applyFill="1" applyBorder="1" applyAlignment="1">
      <alignment horizontal="center" vertical="center" wrapText="1"/>
    </xf>
    <xf numFmtId="43" fontId="24" fillId="0" borderId="4" xfId="0" applyNumberFormat="1" applyFont="1" applyFill="1" applyBorder="1" applyAlignment="1">
      <alignment vertical="center" wrapText="1"/>
    </xf>
    <xf numFmtId="10" fontId="18" fillId="0" borderId="4" xfId="3" applyNumberFormat="1" applyFont="1" applyFill="1" applyBorder="1" applyAlignment="1">
      <alignment vertical="center" wrapText="1"/>
    </xf>
    <xf numFmtId="43" fontId="24" fillId="8" borderId="4" xfId="0" applyNumberFormat="1" applyFont="1" applyFill="1" applyBorder="1" applyAlignment="1">
      <alignment horizontal="center" vertical="center" wrapText="1"/>
    </xf>
    <xf numFmtId="43" fontId="25" fillId="8" borderId="4" xfId="0" applyNumberFormat="1" applyFont="1" applyFill="1" applyBorder="1" applyAlignment="1">
      <alignment horizontal="center" vertical="center" wrapText="1"/>
    </xf>
    <xf numFmtId="43" fontId="23" fillId="0" borderId="4" xfId="0" applyNumberFormat="1" applyFont="1" applyFill="1" applyBorder="1">
      <alignment vertical="center"/>
    </xf>
    <xf numFmtId="43" fontId="16" fillId="0" borderId="4" xfId="0" applyNumberFormat="1" applyFont="1" applyFill="1" applyBorder="1">
      <alignment vertical="center"/>
    </xf>
    <xf numFmtId="43" fontId="26" fillId="0" borderId="4" xfId="0" applyNumberFormat="1" applyFont="1" applyFill="1" applyBorder="1" applyAlignment="1">
      <alignment vertical="center" wrapText="1"/>
    </xf>
    <xf numFmtId="43" fontId="21" fillId="9" borderId="4" xfId="0" applyNumberFormat="1" applyFont="1" applyFill="1" applyBorder="1" applyAlignment="1">
      <alignment horizontal="center" vertical="center" wrapText="1"/>
    </xf>
    <xf numFmtId="43" fontId="21" fillId="10" borderId="4" xfId="0" applyNumberFormat="1" applyFont="1" applyFill="1" applyBorder="1" applyAlignment="1">
      <alignment horizontal="center" vertical="center" wrapText="1"/>
    </xf>
    <xf numFmtId="43" fontId="26" fillId="10" borderId="4" xfId="0" applyNumberFormat="1" applyFont="1" applyFill="1" applyBorder="1" applyAlignment="1">
      <alignment horizontal="center" vertical="center" wrapText="1"/>
    </xf>
    <xf numFmtId="43" fontId="18" fillId="9" borderId="4" xfId="0" applyNumberFormat="1" applyFont="1" applyFill="1" applyBorder="1" applyAlignment="1">
      <alignment vertical="center" wrapText="1"/>
    </xf>
    <xf numFmtId="43" fontId="18" fillId="11" borderId="4" xfId="0" applyNumberFormat="1" applyFont="1" applyFill="1" applyBorder="1" applyAlignment="1">
      <alignment vertical="center" wrapText="1"/>
    </xf>
    <xf numFmtId="43" fontId="26" fillId="11" borderId="4" xfId="0" applyNumberFormat="1" applyFont="1" applyFill="1" applyBorder="1" applyAlignment="1">
      <alignment vertical="center" wrapText="1"/>
    </xf>
    <xf numFmtId="43" fontId="21" fillId="9" borderId="4" xfId="0" applyNumberFormat="1" applyFont="1" applyFill="1" applyBorder="1">
      <alignment vertical="center"/>
    </xf>
    <xf numFmtId="43" fontId="21" fillId="11" borderId="4" xfId="0" applyNumberFormat="1" applyFont="1" applyFill="1" applyBorder="1">
      <alignment vertical="center"/>
    </xf>
    <xf numFmtId="43" fontId="26" fillId="11" borderId="4" xfId="0" applyNumberFormat="1" applyFont="1" applyFill="1" applyBorder="1">
      <alignment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43" fontId="26" fillId="10" borderId="4" xfId="0" applyNumberFormat="1" applyFont="1" applyFill="1" applyBorder="1" applyAlignment="1">
      <alignment horizontal="center" vertical="center" wrapText="1"/>
    </xf>
    <xf numFmtId="43" fontId="9" fillId="10" borderId="4" xfId="0" applyNumberFormat="1" applyFont="1" applyFill="1" applyBorder="1" applyAlignment="1">
      <alignment horizontal="center" vertical="center" wrapText="1"/>
    </xf>
    <xf numFmtId="43" fontId="8" fillId="10" borderId="4" xfId="0" applyNumberFormat="1" applyFont="1" applyFill="1" applyBorder="1">
      <alignment vertical="center"/>
    </xf>
    <xf numFmtId="1" fontId="27" fillId="12" borderId="0" xfId="49" applyNumberFormat="1" applyFont="1" applyFill="1" applyProtection="1"/>
    <xf numFmtId="0" fontId="27" fillId="12" borderId="0" xfId="49" applyFont="1" applyFill="1" applyProtection="1"/>
    <xf numFmtId="0" fontId="28" fillId="12" borderId="0" xfId="49" applyFont="1" applyFill="1" applyAlignment="1" applyProtection="1">
      <alignment horizontal="centerContinuous"/>
    </xf>
    <xf numFmtId="0" fontId="27" fillId="12" borderId="0" xfId="49" applyFont="1" applyFill="1" applyAlignment="1" applyProtection="1">
      <alignment horizontal="centerContinuous"/>
    </xf>
    <xf numFmtId="9" fontId="27" fillId="12" borderId="0" xfId="49" applyNumberFormat="1" applyFont="1" applyFill="1" applyProtection="1"/>
    <xf numFmtId="0" fontId="27" fillId="12" borderId="7" xfId="49" applyFont="1" applyFill="1" applyBorder="1" applyAlignment="1" applyProtection="1">
      <alignment horizontal="center"/>
    </xf>
    <xf numFmtId="0" fontId="29" fillId="12" borderId="4" xfId="49" applyFont="1" applyFill="1" applyBorder="1" applyAlignment="1" applyProtection="1">
      <alignment horizontal="center"/>
    </xf>
    <xf numFmtId="0" fontId="29" fillId="12" borderId="6" xfId="49" applyFont="1" applyFill="1" applyBorder="1" applyAlignment="1" applyProtection="1">
      <alignment horizontal="center"/>
    </xf>
    <xf numFmtId="1" fontId="29" fillId="12" borderId="6" xfId="50" applyFont="1" applyFill="1" applyBorder="1" applyProtection="1"/>
    <xf numFmtId="1" fontId="27" fillId="12" borderId="6" xfId="50" applyFont="1" applyFill="1" applyBorder="1" applyProtection="1"/>
    <xf numFmtId="0" fontId="27" fillId="12" borderId="12" xfId="49" applyFont="1" applyFill="1" applyBorder="1" applyProtection="1"/>
    <xf numFmtId="0" fontId="27" fillId="12" borderId="4" xfId="49" applyFont="1" applyFill="1" applyBorder="1" applyAlignment="1" applyProtection="1">
      <alignment horizontal="center"/>
    </xf>
    <xf numFmtId="0" fontId="27" fillId="12" borderId="4" xfId="49" applyFont="1" applyFill="1" applyBorder="1" applyAlignment="1" applyProtection="1">
      <alignment horizontal="left"/>
    </xf>
    <xf numFmtId="0" fontId="27" fillId="13" borderId="4" xfId="49" applyFont="1" applyFill="1" applyBorder="1" applyProtection="1"/>
    <xf numFmtId="184" fontId="27" fillId="13" borderId="4" xfId="1" applyNumberFormat="1" applyFont="1" applyFill="1" applyBorder="1" applyAlignment="1" applyProtection="1"/>
    <xf numFmtId="0" fontId="27" fillId="12" borderId="4" xfId="49" applyFont="1" applyFill="1" applyBorder="1" applyProtection="1"/>
    <xf numFmtId="184" fontId="27" fillId="12" borderId="4" xfId="1" applyNumberFormat="1" applyFont="1" applyFill="1" applyBorder="1" applyAlignment="1" applyProtection="1"/>
    <xf numFmtId="1" fontId="27" fillId="12" borderId="4" xfId="49" applyNumberFormat="1" applyFont="1" applyFill="1" applyBorder="1" applyProtection="1"/>
    <xf numFmtId="1" fontId="27" fillId="12" borderId="4" xfId="49" applyNumberFormat="1" applyFont="1" applyFill="1" applyBorder="1" applyAlignment="1" applyProtection="1">
      <alignment horizontal="left"/>
    </xf>
    <xf numFmtId="0" fontId="27" fillId="12" borderId="13" xfId="49" applyFont="1" applyFill="1" applyBorder="1" applyProtection="1"/>
    <xf numFmtId="0" fontId="27" fillId="12" borderId="11" xfId="49" applyFont="1" applyFill="1" applyBorder="1" applyProtection="1"/>
    <xf numFmtId="0" fontId="27" fillId="12" borderId="14" xfId="49" applyFont="1" applyFill="1" applyBorder="1" applyProtection="1"/>
    <xf numFmtId="185" fontId="27" fillId="12" borderId="0" xfId="49" applyNumberFormat="1" applyFont="1" applyFill="1" applyProtection="1"/>
    <xf numFmtId="10" fontId="27" fillId="12" borderId="0" xfId="49" applyNumberFormat="1" applyFont="1" applyFill="1" applyProtection="1"/>
    <xf numFmtId="0" fontId="27" fillId="12" borderId="15" xfId="49" applyFont="1" applyFill="1" applyBorder="1" applyProtection="1"/>
    <xf numFmtId="0" fontId="27" fillId="12" borderId="5" xfId="49" applyFont="1" applyFill="1" applyBorder="1" applyProtection="1"/>
    <xf numFmtId="2" fontId="27" fillId="12" borderId="5" xfId="49" applyNumberFormat="1" applyFont="1" applyFill="1" applyBorder="1" applyProtection="1"/>
    <xf numFmtId="0" fontId="27" fillId="12" borderId="9" xfId="49" applyFont="1" applyFill="1" applyBorder="1" applyProtection="1"/>
    <xf numFmtId="1" fontId="27" fillId="12" borderId="12" xfId="50" applyFont="1" applyFill="1" applyBorder="1" applyAlignment="1" applyProtection="1">
      <alignment horizontal="center"/>
    </xf>
    <xf numFmtId="0" fontId="27" fillId="12" borderId="16" xfId="49" applyFont="1" applyFill="1" applyBorder="1" applyProtection="1"/>
    <xf numFmtId="0" fontId="27" fillId="12" borderId="17" xfId="49" applyFont="1" applyFill="1" applyBorder="1" applyProtection="1"/>
    <xf numFmtId="0" fontId="27" fillId="12" borderId="18" xfId="49" applyFont="1" applyFill="1" applyBorder="1" applyProtection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  <cellStyle name="BOM_Level_Below3" xfId="51"/>
    <cellStyle name="样式 1" xfId="52"/>
    <cellStyle name="常规 4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222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222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222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222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222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222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222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2227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485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485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485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485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20" customHeight="1"/>
  <cols>
    <col min="1" max="1" width="8" style="140" customWidth="1"/>
    <col min="2" max="2" width="28.4545454545455" style="140" customWidth="1"/>
    <col min="3" max="4" width="9.09090909090909" style="140"/>
    <col min="5" max="5" width="13.9090909090909" style="140" customWidth="1"/>
    <col min="6" max="12" width="16.0909090909091" style="140" customWidth="1"/>
    <col min="13" max="13" width="10.6363636363636" style="140" customWidth="1"/>
    <col min="14" max="254" width="9.09090909090909" style="140"/>
    <col min="255" max="255" width="8" style="140" customWidth="1"/>
    <col min="256" max="256" width="28.4545454545455" style="140" customWidth="1"/>
    <col min="257" max="268" width="9.09090909090909" style="140"/>
    <col min="269" max="269" width="10.6363636363636" style="140" customWidth="1"/>
    <col min="270" max="510" width="9.09090909090909" style="140"/>
    <col min="511" max="511" width="8" style="140" customWidth="1"/>
    <col min="512" max="512" width="28.4545454545455" style="140" customWidth="1"/>
    <col min="513" max="524" width="9.09090909090909" style="140"/>
    <col min="525" max="525" width="10.6363636363636" style="140" customWidth="1"/>
    <col min="526" max="766" width="9.09090909090909" style="140"/>
    <col min="767" max="767" width="8" style="140" customWidth="1"/>
    <col min="768" max="768" width="28.4545454545455" style="140" customWidth="1"/>
    <col min="769" max="780" width="9.09090909090909" style="140"/>
    <col min="781" max="781" width="10.6363636363636" style="140" customWidth="1"/>
    <col min="782" max="1022" width="9.09090909090909" style="140"/>
    <col min="1023" max="1023" width="8" style="140" customWidth="1"/>
    <col min="1024" max="1024" width="28.4545454545455" style="140" customWidth="1"/>
    <col min="1025" max="1036" width="9.09090909090909" style="140"/>
    <col min="1037" max="1037" width="10.6363636363636" style="140" customWidth="1"/>
    <col min="1038" max="1278" width="9.09090909090909" style="140"/>
    <col min="1279" max="1279" width="8" style="140" customWidth="1"/>
    <col min="1280" max="1280" width="28.4545454545455" style="140" customWidth="1"/>
    <col min="1281" max="1292" width="9.09090909090909" style="140"/>
    <col min="1293" max="1293" width="10.6363636363636" style="140" customWidth="1"/>
    <col min="1294" max="1534" width="9.09090909090909" style="140"/>
    <col min="1535" max="1535" width="8" style="140" customWidth="1"/>
    <col min="1536" max="1536" width="28.4545454545455" style="140" customWidth="1"/>
    <col min="1537" max="1548" width="9.09090909090909" style="140"/>
    <col min="1549" max="1549" width="10.6363636363636" style="140" customWidth="1"/>
    <col min="1550" max="1790" width="9.09090909090909" style="140"/>
    <col min="1791" max="1791" width="8" style="140" customWidth="1"/>
    <col min="1792" max="1792" width="28.4545454545455" style="140" customWidth="1"/>
    <col min="1793" max="1804" width="9.09090909090909" style="140"/>
    <col min="1805" max="1805" width="10.6363636363636" style="140" customWidth="1"/>
    <col min="1806" max="2046" width="9.09090909090909" style="140"/>
    <col min="2047" max="2047" width="8" style="140" customWidth="1"/>
    <col min="2048" max="2048" width="28.4545454545455" style="140" customWidth="1"/>
    <col min="2049" max="2060" width="9.09090909090909" style="140"/>
    <col min="2061" max="2061" width="10.6363636363636" style="140" customWidth="1"/>
    <col min="2062" max="2302" width="9.09090909090909" style="140"/>
    <col min="2303" max="2303" width="8" style="140" customWidth="1"/>
    <col min="2304" max="2304" width="28.4545454545455" style="140" customWidth="1"/>
    <col min="2305" max="2316" width="9.09090909090909" style="140"/>
    <col min="2317" max="2317" width="10.6363636363636" style="140" customWidth="1"/>
    <col min="2318" max="2558" width="9.09090909090909" style="140"/>
    <col min="2559" max="2559" width="8" style="140" customWidth="1"/>
    <col min="2560" max="2560" width="28.4545454545455" style="140" customWidth="1"/>
    <col min="2561" max="2572" width="9.09090909090909" style="140"/>
    <col min="2573" max="2573" width="10.6363636363636" style="140" customWidth="1"/>
    <col min="2574" max="2814" width="9.09090909090909" style="140"/>
    <col min="2815" max="2815" width="8" style="140" customWidth="1"/>
    <col min="2816" max="2816" width="28.4545454545455" style="140" customWidth="1"/>
    <col min="2817" max="2828" width="9.09090909090909" style="140"/>
    <col min="2829" max="2829" width="10.6363636363636" style="140" customWidth="1"/>
    <col min="2830" max="3070" width="9.09090909090909" style="140"/>
    <col min="3071" max="3071" width="8" style="140" customWidth="1"/>
    <col min="3072" max="3072" width="28.4545454545455" style="140" customWidth="1"/>
    <col min="3073" max="3084" width="9.09090909090909" style="140"/>
    <col min="3085" max="3085" width="10.6363636363636" style="140" customWidth="1"/>
    <col min="3086" max="3326" width="9.09090909090909" style="140"/>
    <col min="3327" max="3327" width="8" style="140" customWidth="1"/>
    <col min="3328" max="3328" width="28.4545454545455" style="140" customWidth="1"/>
    <col min="3329" max="3340" width="9.09090909090909" style="140"/>
    <col min="3341" max="3341" width="10.6363636363636" style="140" customWidth="1"/>
    <col min="3342" max="3582" width="9.09090909090909" style="140"/>
    <col min="3583" max="3583" width="8" style="140" customWidth="1"/>
    <col min="3584" max="3584" width="28.4545454545455" style="140" customWidth="1"/>
    <col min="3585" max="3596" width="9.09090909090909" style="140"/>
    <col min="3597" max="3597" width="10.6363636363636" style="140" customWidth="1"/>
    <col min="3598" max="3838" width="9.09090909090909" style="140"/>
    <col min="3839" max="3839" width="8" style="140" customWidth="1"/>
    <col min="3840" max="3840" width="28.4545454545455" style="140" customWidth="1"/>
    <col min="3841" max="3852" width="9.09090909090909" style="140"/>
    <col min="3853" max="3853" width="10.6363636363636" style="140" customWidth="1"/>
    <col min="3854" max="4094" width="9.09090909090909" style="140"/>
    <col min="4095" max="4095" width="8" style="140" customWidth="1"/>
    <col min="4096" max="4096" width="28.4545454545455" style="140" customWidth="1"/>
    <col min="4097" max="4108" width="9.09090909090909" style="140"/>
    <col min="4109" max="4109" width="10.6363636363636" style="140" customWidth="1"/>
    <col min="4110" max="4350" width="9.09090909090909" style="140"/>
    <col min="4351" max="4351" width="8" style="140" customWidth="1"/>
    <col min="4352" max="4352" width="28.4545454545455" style="140" customWidth="1"/>
    <col min="4353" max="4364" width="9.09090909090909" style="140"/>
    <col min="4365" max="4365" width="10.6363636363636" style="140" customWidth="1"/>
    <col min="4366" max="4606" width="9.09090909090909" style="140"/>
    <col min="4607" max="4607" width="8" style="140" customWidth="1"/>
    <col min="4608" max="4608" width="28.4545454545455" style="140" customWidth="1"/>
    <col min="4609" max="4620" width="9.09090909090909" style="140"/>
    <col min="4621" max="4621" width="10.6363636363636" style="140" customWidth="1"/>
    <col min="4622" max="4862" width="9.09090909090909" style="140"/>
    <col min="4863" max="4863" width="8" style="140" customWidth="1"/>
    <col min="4864" max="4864" width="28.4545454545455" style="140" customWidth="1"/>
    <col min="4865" max="4876" width="9.09090909090909" style="140"/>
    <col min="4877" max="4877" width="10.6363636363636" style="140" customWidth="1"/>
    <col min="4878" max="5118" width="9.09090909090909" style="140"/>
    <col min="5119" max="5119" width="8" style="140" customWidth="1"/>
    <col min="5120" max="5120" width="28.4545454545455" style="140" customWidth="1"/>
    <col min="5121" max="5132" width="9.09090909090909" style="140"/>
    <col min="5133" max="5133" width="10.6363636363636" style="140" customWidth="1"/>
    <col min="5134" max="5374" width="9.09090909090909" style="140"/>
    <col min="5375" max="5375" width="8" style="140" customWidth="1"/>
    <col min="5376" max="5376" width="28.4545454545455" style="140" customWidth="1"/>
    <col min="5377" max="5388" width="9.09090909090909" style="140"/>
    <col min="5389" max="5389" width="10.6363636363636" style="140" customWidth="1"/>
    <col min="5390" max="5630" width="9.09090909090909" style="140"/>
    <col min="5631" max="5631" width="8" style="140" customWidth="1"/>
    <col min="5632" max="5632" width="28.4545454545455" style="140" customWidth="1"/>
    <col min="5633" max="5644" width="9.09090909090909" style="140"/>
    <col min="5645" max="5645" width="10.6363636363636" style="140" customWidth="1"/>
    <col min="5646" max="5886" width="9.09090909090909" style="140"/>
    <col min="5887" max="5887" width="8" style="140" customWidth="1"/>
    <col min="5888" max="5888" width="28.4545454545455" style="140" customWidth="1"/>
    <col min="5889" max="5900" width="9.09090909090909" style="140"/>
    <col min="5901" max="5901" width="10.6363636363636" style="140" customWidth="1"/>
    <col min="5902" max="6142" width="9.09090909090909" style="140"/>
    <col min="6143" max="6143" width="8" style="140" customWidth="1"/>
    <col min="6144" max="6144" width="28.4545454545455" style="140" customWidth="1"/>
    <col min="6145" max="6156" width="9.09090909090909" style="140"/>
    <col min="6157" max="6157" width="10.6363636363636" style="140" customWidth="1"/>
    <col min="6158" max="6398" width="9.09090909090909" style="140"/>
    <col min="6399" max="6399" width="8" style="140" customWidth="1"/>
    <col min="6400" max="6400" width="28.4545454545455" style="140" customWidth="1"/>
    <col min="6401" max="6412" width="9.09090909090909" style="140"/>
    <col min="6413" max="6413" width="10.6363636363636" style="140" customWidth="1"/>
    <col min="6414" max="6654" width="9.09090909090909" style="140"/>
    <col min="6655" max="6655" width="8" style="140" customWidth="1"/>
    <col min="6656" max="6656" width="28.4545454545455" style="140" customWidth="1"/>
    <col min="6657" max="6668" width="9.09090909090909" style="140"/>
    <col min="6669" max="6669" width="10.6363636363636" style="140" customWidth="1"/>
    <col min="6670" max="6910" width="9.09090909090909" style="140"/>
    <col min="6911" max="6911" width="8" style="140" customWidth="1"/>
    <col min="6912" max="6912" width="28.4545454545455" style="140" customWidth="1"/>
    <col min="6913" max="6924" width="9.09090909090909" style="140"/>
    <col min="6925" max="6925" width="10.6363636363636" style="140" customWidth="1"/>
    <col min="6926" max="7166" width="9.09090909090909" style="140"/>
    <col min="7167" max="7167" width="8" style="140" customWidth="1"/>
    <col min="7168" max="7168" width="28.4545454545455" style="140" customWidth="1"/>
    <col min="7169" max="7180" width="9.09090909090909" style="140"/>
    <col min="7181" max="7181" width="10.6363636363636" style="140" customWidth="1"/>
    <col min="7182" max="7422" width="9.09090909090909" style="140"/>
    <col min="7423" max="7423" width="8" style="140" customWidth="1"/>
    <col min="7424" max="7424" width="28.4545454545455" style="140" customWidth="1"/>
    <col min="7425" max="7436" width="9.09090909090909" style="140"/>
    <col min="7437" max="7437" width="10.6363636363636" style="140" customWidth="1"/>
    <col min="7438" max="7678" width="9.09090909090909" style="140"/>
    <col min="7679" max="7679" width="8" style="140" customWidth="1"/>
    <col min="7680" max="7680" width="28.4545454545455" style="140" customWidth="1"/>
    <col min="7681" max="7692" width="9.09090909090909" style="140"/>
    <col min="7693" max="7693" width="10.6363636363636" style="140" customWidth="1"/>
    <col min="7694" max="7934" width="9.09090909090909" style="140"/>
    <col min="7935" max="7935" width="8" style="140" customWidth="1"/>
    <col min="7936" max="7936" width="28.4545454545455" style="140" customWidth="1"/>
    <col min="7937" max="7948" width="9.09090909090909" style="140"/>
    <col min="7949" max="7949" width="10.6363636363636" style="140" customWidth="1"/>
    <col min="7950" max="8190" width="9.09090909090909" style="140"/>
    <col min="8191" max="8191" width="8" style="140" customWidth="1"/>
    <col min="8192" max="8192" width="28.4545454545455" style="140" customWidth="1"/>
    <col min="8193" max="8204" width="9.09090909090909" style="140"/>
    <col min="8205" max="8205" width="10.6363636363636" style="140" customWidth="1"/>
    <col min="8206" max="8446" width="9.09090909090909" style="140"/>
    <col min="8447" max="8447" width="8" style="140" customWidth="1"/>
    <col min="8448" max="8448" width="28.4545454545455" style="140" customWidth="1"/>
    <col min="8449" max="8460" width="9.09090909090909" style="140"/>
    <col min="8461" max="8461" width="10.6363636363636" style="140" customWidth="1"/>
    <col min="8462" max="8702" width="9.09090909090909" style="140"/>
    <col min="8703" max="8703" width="8" style="140" customWidth="1"/>
    <col min="8704" max="8704" width="28.4545454545455" style="140" customWidth="1"/>
    <col min="8705" max="8716" width="9.09090909090909" style="140"/>
    <col min="8717" max="8717" width="10.6363636363636" style="140" customWidth="1"/>
    <col min="8718" max="8958" width="9.09090909090909" style="140"/>
    <col min="8959" max="8959" width="8" style="140" customWidth="1"/>
    <col min="8960" max="8960" width="28.4545454545455" style="140" customWidth="1"/>
    <col min="8961" max="8972" width="9.09090909090909" style="140"/>
    <col min="8973" max="8973" width="10.6363636363636" style="140" customWidth="1"/>
    <col min="8974" max="9214" width="9.09090909090909" style="140"/>
    <col min="9215" max="9215" width="8" style="140" customWidth="1"/>
    <col min="9216" max="9216" width="28.4545454545455" style="140" customWidth="1"/>
    <col min="9217" max="9228" width="9.09090909090909" style="140"/>
    <col min="9229" max="9229" width="10.6363636363636" style="140" customWidth="1"/>
    <col min="9230" max="9470" width="9.09090909090909" style="140"/>
    <col min="9471" max="9471" width="8" style="140" customWidth="1"/>
    <col min="9472" max="9472" width="28.4545454545455" style="140" customWidth="1"/>
    <col min="9473" max="9484" width="9.09090909090909" style="140"/>
    <col min="9485" max="9485" width="10.6363636363636" style="140" customWidth="1"/>
    <col min="9486" max="9726" width="9.09090909090909" style="140"/>
    <col min="9727" max="9727" width="8" style="140" customWidth="1"/>
    <col min="9728" max="9728" width="28.4545454545455" style="140" customWidth="1"/>
    <col min="9729" max="9740" width="9.09090909090909" style="140"/>
    <col min="9741" max="9741" width="10.6363636363636" style="140" customWidth="1"/>
    <col min="9742" max="9982" width="9.09090909090909" style="140"/>
    <col min="9983" max="9983" width="8" style="140" customWidth="1"/>
    <col min="9984" max="9984" width="28.4545454545455" style="140" customWidth="1"/>
    <col min="9985" max="9996" width="9.09090909090909" style="140"/>
    <col min="9997" max="9997" width="10.6363636363636" style="140" customWidth="1"/>
    <col min="9998" max="10238" width="9.09090909090909" style="140"/>
    <col min="10239" max="10239" width="8" style="140" customWidth="1"/>
    <col min="10240" max="10240" width="28.4545454545455" style="140" customWidth="1"/>
    <col min="10241" max="10252" width="9.09090909090909" style="140"/>
    <col min="10253" max="10253" width="10.6363636363636" style="140" customWidth="1"/>
    <col min="10254" max="10494" width="9.09090909090909" style="140"/>
    <col min="10495" max="10495" width="8" style="140" customWidth="1"/>
    <col min="10496" max="10496" width="28.4545454545455" style="140" customWidth="1"/>
    <col min="10497" max="10508" width="9.09090909090909" style="140"/>
    <col min="10509" max="10509" width="10.6363636363636" style="140" customWidth="1"/>
    <col min="10510" max="10750" width="9.09090909090909" style="140"/>
    <col min="10751" max="10751" width="8" style="140" customWidth="1"/>
    <col min="10752" max="10752" width="28.4545454545455" style="140" customWidth="1"/>
    <col min="10753" max="10764" width="9.09090909090909" style="140"/>
    <col min="10765" max="10765" width="10.6363636363636" style="140" customWidth="1"/>
    <col min="10766" max="11006" width="9.09090909090909" style="140"/>
    <col min="11007" max="11007" width="8" style="140" customWidth="1"/>
    <col min="11008" max="11008" width="28.4545454545455" style="140" customWidth="1"/>
    <col min="11009" max="11020" width="9.09090909090909" style="140"/>
    <col min="11021" max="11021" width="10.6363636363636" style="140" customWidth="1"/>
    <col min="11022" max="11262" width="9.09090909090909" style="140"/>
    <col min="11263" max="11263" width="8" style="140" customWidth="1"/>
    <col min="11264" max="11264" width="28.4545454545455" style="140" customWidth="1"/>
    <col min="11265" max="11276" width="9.09090909090909" style="140"/>
    <col min="11277" max="11277" width="10.6363636363636" style="140" customWidth="1"/>
    <col min="11278" max="11518" width="9.09090909090909" style="140"/>
    <col min="11519" max="11519" width="8" style="140" customWidth="1"/>
    <col min="11520" max="11520" width="28.4545454545455" style="140" customWidth="1"/>
    <col min="11521" max="11532" width="9.09090909090909" style="140"/>
    <col min="11533" max="11533" width="10.6363636363636" style="140" customWidth="1"/>
    <col min="11534" max="11774" width="9.09090909090909" style="140"/>
    <col min="11775" max="11775" width="8" style="140" customWidth="1"/>
    <col min="11776" max="11776" width="28.4545454545455" style="140" customWidth="1"/>
    <col min="11777" max="11788" width="9.09090909090909" style="140"/>
    <col min="11789" max="11789" width="10.6363636363636" style="140" customWidth="1"/>
    <col min="11790" max="12030" width="9.09090909090909" style="140"/>
    <col min="12031" max="12031" width="8" style="140" customWidth="1"/>
    <col min="12032" max="12032" width="28.4545454545455" style="140" customWidth="1"/>
    <col min="12033" max="12044" width="9.09090909090909" style="140"/>
    <col min="12045" max="12045" width="10.6363636363636" style="140" customWidth="1"/>
    <col min="12046" max="12286" width="9.09090909090909" style="140"/>
    <col min="12287" max="12287" width="8" style="140" customWidth="1"/>
    <col min="12288" max="12288" width="28.4545454545455" style="140" customWidth="1"/>
    <col min="12289" max="12300" width="9.09090909090909" style="140"/>
    <col min="12301" max="12301" width="10.6363636363636" style="140" customWidth="1"/>
    <col min="12302" max="12542" width="9.09090909090909" style="140"/>
    <col min="12543" max="12543" width="8" style="140" customWidth="1"/>
    <col min="12544" max="12544" width="28.4545454545455" style="140" customWidth="1"/>
    <col min="12545" max="12556" width="9.09090909090909" style="140"/>
    <col min="12557" max="12557" width="10.6363636363636" style="140" customWidth="1"/>
    <col min="12558" max="12798" width="9.09090909090909" style="140"/>
    <col min="12799" max="12799" width="8" style="140" customWidth="1"/>
    <col min="12800" max="12800" width="28.4545454545455" style="140" customWidth="1"/>
    <col min="12801" max="12812" width="9.09090909090909" style="140"/>
    <col min="12813" max="12813" width="10.6363636363636" style="140" customWidth="1"/>
    <col min="12814" max="13054" width="9.09090909090909" style="140"/>
    <col min="13055" max="13055" width="8" style="140" customWidth="1"/>
    <col min="13056" max="13056" width="28.4545454545455" style="140" customWidth="1"/>
    <col min="13057" max="13068" width="9.09090909090909" style="140"/>
    <col min="13069" max="13069" width="10.6363636363636" style="140" customWidth="1"/>
    <col min="13070" max="13310" width="9.09090909090909" style="140"/>
    <col min="13311" max="13311" width="8" style="140" customWidth="1"/>
    <col min="13312" max="13312" width="28.4545454545455" style="140" customWidth="1"/>
    <col min="13313" max="13324" width="9.09090909090909" style="140"/>
    <col min="13325" max="13325" width="10.6363636363636" style="140" customWidth="1"/>
    <col min="13326" max="13566" width="9.09090909090909" style="140"/>
    <col min="13567" max="13567" width="8" style="140" customWidth="1"/>
    <col min="13568" max="13568" width="28.4545454545455" style="140" customWidth="1"/>
    <col min="13569" max="13580" width="9.09090909090909" style="140"/>
    <col min="13581" max="13581" width="10.6363636363636" style="140" customWidth="1"/>
    <col min="13582" max="13822" width="9.09090909090909" style="140"/>
    <col min="13823" max="13823" width="8" style="140" customWidth="1"/>
    <col min="13824" max="13824" width="28.4545454545455" style="140" customWidth="1"/>
    <col min="13825" max="13836" width="9.09090909090909" style="140"/>
    <col min="13837" max="13837" width="10.6363636363636" style="140" customWidth="1"/>
    <col min="13838" max="14078" width="9.09090909090909" style="140"/>
    <col min="14079" max="14079" width="8" style="140" customWidth="1"/>
    <col min="14080" max="14080" width="28.4545454545455" style="140" customWidth="1"/>
    <col min="14081" max="14092" width="9.09090909090909" style="140"/>
    <col min="14093" max="14093" width="10.6363636363636" style="140" customWidth="1"/>
    <col min="14094" max="14334" width="9.09090909090909" style="140"/>
    <col min="14335" max="14335" width="8" style="140" customWidth="1"/>
    <col min="14336" max="14336" width="28.4545454545455" style="140" customWidth="1"/>
    <col min="14337" max="14348" width="9.09090909090909" style="140"/>
    <col min="14349" max="14349" width="10.6363636363636" style="140" customWidth="1"/>
    <col min="14350" max="14590" width="9.09090909090909" style="140"/>
    <col min="14591" max="14591" width="8" style="140" customWidth="1"/>
    <col min="14592" max="14592" width="28.4545454545455" style="140" customWidth="1"/>
    <col min="14593" max="14604" width="9.09090909090909" style="140"/>
    <col min="14605" max="14605" width="10.6363636363636" style="140" customWidth="1"/>
    <col min="14606" max="14846" width="9.09090909090909" style="140"/>
    <col min="14847" max="14847" width="8" style="140" customWidth="1"/>
    <col min="14848" max="14848" width="28.4545454545455" style="140" customWidth="1"/>
    <col min="14849" max="14860" width="9.09090909090909" style="140"/>
    <col min="14861" max="14861" width="10.6363636363636" style="140" customWidth="1"/>
    <col min="14862" max="15102" width="9.09090909090909" style="140"/>
    <col min="15103" max="15103" width="8" style="140" customWidth="1"/>
    <col min="15104" max="15104" width="28.4545454545455" style="140" customWidth="1"/>
    <col min="15105" max="15116" width="9.09090909090909" style="140"/>
    <col min="15117" max="15117" width="10.6363636363636" style="140" customWidth="1"/>
    <col min="15118" max="15358" width="9.09090909090909" style="140"/>
    <col min="15359" max="15359" width="8" style="140" customWidth="1"/>
    <col min="15360" max="15360" width="28.4545454545455" style="140" customWidth="1"/>
    <col min="15361" max="15372" width="9.09090909090909" style="140"/>
    <col min="15373" max="15373" width="10.6363636363636" style="140" customWidth="1"/>
    <col min="15374" max="15614" width="9.09090909090909" style="140"/>
    <col min="15615" max="15615" width="8" style="140" customWidth="1"/>
    <col min="15616" max="15616" width="28.4545454545455" style="140" customWidth="1"/>
    <col min="15617" max="15628" width="9.09090909090909" style="140"/>
    <col min="15629" max="15629" width="10.6363636363636" style="140" customWidth="1"/>
    <col min="15630" max="15870" width="9.09090909090909" style="140"/>
    <col min="15871" max="15871" width="8" style="140" customWidth="1"/>
    <col min="15872" max="15872" width="28.4545454545455" style="140" customWidth="1"/>
    <col min="15873" max="15884" width="9.09090909090909" style="140"/>
    <col min="15885" max="15885" width="10.6363636363636" style="140" customWidth="1"/>
    <col min="15886" max="16126" width="9.09090909090909" style="140"/>
    <col min="16127" max="16127" width="8" style="140" customWidth="1"/>
    <col min="16128" max="16128" width="28.4545454545455" style="140" customWidth="1"/>
    <col min="16129" max="16140" width="9.09090909090909" style="140"/>
    <col min="16141" max="16141" width="10.6363636363636" style="140" customWidth="1"/>
    <col min="16142" max="16384" width="9.09090909090909" style="140"/>
  </cols>
  <sheetData>
    <row r="1" ht="17.5" spans="1:13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ht="14" spans="1:2">
      <c r="A2" s="140" t="s">
        <v>1</v>
      </c>
      <c r="B2" s="143"/>
    </row>
    <row r="3" ht="17" customHeight="1" spans="1:13">
      <c r="A3" s="144" t="s">
        <v>2</v>
      </c>
      <c r="B3" s="144" t="s">
        <v>3</v>
      </c>
      <c r="C3" s="145" t="s">
        <v>4</v>
      </c>
      <c r="D3" s="145"/>
      <c r="E3" s="145"/>
      <c r="F3" s="146"/>
      <c r="G3" s="147"/>
      <c r="H3" s="148"/>
      <c r="I3" s="148"/>
      <c r="J3" s="148" t="s">
        <v>5</v>
      </c>
      <c r="K3" s="148"/>
      <c r="L3" s="148"/>
      <c r="M3" s="166"/>
    </row>
    <row r="4" ht="16.25" customHeight="1" spans="1:13">
      <c r="A4" s="149"/>
      <c r="B4" s="149" t="s">
        <v>6</v>
      </c>
      <c r="C4" s="145">
        <v>2017</v>
      </c>
      <c r="D4" s="145">
        <f t="shared" ref="D4:L4" si="0">C4+1</f>
        <v>2018</v>
      </c>
      <c r="E4" s="145">
        <f t="shared" si="0"/>
        <v>2019</v>
      </c>
      <c r="F4" s="145">
        <f t="shared" si="0"/>
        <v>2020</v>
      </c>
      <c r="G4" s="145">
        <f t="shared" si="0"/>
        <v>2021</v>
      </c>
      <c r="H4" s="150">
        <f t="shared" si="0"/>
        <v>2022</v>
      </c>
      <c r="I4" s="150">
        <f t="shared" si="0"/>
        <v>2023</v>
      </c>
      <c r="J4" s="150">
        <f t="shared" si="0"/>
        <v>2024</v>
      </c>
      <c r="K4" s="150">
        <f t="shared" si="0"/>
        <v>2025</v>
      </c>
      <c r="L4" s="150">
        <f t="shared" si="0"/>
        <v>2026</v>
      </c>
      <c r="M4" s="167" t="s">
        <v>7</v>
      </c>
    </row>
    <row r="5" ht="15.65" customHeight="1" spans="1:13">
      <c r="A5" s="151">
        <v>1</v>
      </c>
      <c r="B5" s="152" t="s">
        <v>8</v>
      </c>
      <c r="C5" s="153">
        <f>SUM(C6:C9)</f>
        <v>0</v>
      </c>
      <c r="D5" s="153">
        <f t="shared" ref="D5:L5" si="1">SUM(D6:D9)</f>
        <v>0</v>
      </c>
      <c r="E5" s="153" t="e">
        <f t="shared" si="1"/>
        <v>#REF!</v>
      </c>
      <c r="F5" s="153" t="e">
        <f t="shared" si="1"/>
        <v>#REF!</v>
      </c>
      <c r="G5" s="153" t="e">
        <f t="shared" si="1"/>
        <v>#REF!</v>
      </c>
      <c r="H5" s="153" t="e">
        <f t="shared" si="1"/>
        <v>#REF!</v>
      </c>
      <c r="I5" s="153" t="e">
        <f t="shared" si="1"/>
        <v>#REF!</v>
      </c>
      <c r="J5" s="153" t="e">
        <f t="shared" si="1"/>
        <v>#REF!</v>
      </c>
      <c r="K5" s="153" t="e">
        <f t="shared" si="1"/>
        <v>#REF!</v>
      </c>
      <c r="L5" s="153" t="e">
        <f t="shared" si="1"/>
        <v>#REF!</v>
      </c>
      <c r="M5" s="156" t="e">
        <f t="shared" ref="M5:M17" si="2">SUM(C5:L5)</f>
        <v>#REF!</v>
      </c>
    </row>
    <row r="6" ht="15.65" customHeight="1" spans="1:13">
      <c r="A6" s="151">
        <v>1.1</v>
      </c>
      <c r="B6" s="154" t="s">
        <v>9</v>
      </c>
      <c r="C6" s="155"/>
      <c r="D6" s="155"/>
      <c r="E6" s="155" t="e">
        <f>#REF!</f>
        <v>#REF!</v>
      </c>
      <c r="F6" s="155" t="e">
        <f>#REF!</f>
        <v>#REF!</v>
      </c>
      <c r="G6" s="155" t="e">
        <f>#REF!</f>
        <v>#REF!</v>
      </c>
      <c r="H6" s="155" t="e">
        <f>#REF!</f>
        <v>#REF!</v>
      </c>
      <c r="I6" s="155" t="e">
        <f>#REF!</f>
        <v>#REF!</v>
      </c>
      <c r="J6" s="155" t="e">
        <f>#REF!</f>
        <v>#REF!</v>
      </c>
      <c r="K6" s="155" t="e">
        <f>#REF!</f>
        <v>#REF!</v>
      </c>
      <c r="L6" s="155" t="e">
        <f>#REF!</f>
        <v>#REF!</v>
      </c>
      <c r="M6" s="156" t="e">
        <f t="shared" si="2"/>
        <v>#REF!</v>
      </c>
    </row>
    <row r="7" ht="15.65" customHeight="1" spans="1:13">
      <c r="A7" s="151">
        <v>1.2</v>
      </c>
      <c r="B7" s="154" t="s">
        <v>10</v>
      </c>
      <c r="C7" s="155"/>
      <c r="D7" s="155"/>
      <c r="E7" s="155">
        <f>[1]折、摊!G18</f>
        <v>0</v>
      </c>
      <c r="F7" s="155">
        <f>[1]折、摊!H18</f>
        <v>0</v>
      </c>
      <c r="G7" s="155">
        <f>[1]折、摊!I18</f>
        <v>0</v>
      </c>
      <c r="H7" s="155">
        <f>[1]折、摊!J18</f>
        <v>0</v>
      </c>
      <c r="I7" s="155">
        <f>[1]折、摊!K18</f>
        <v>0</v>
      </c>
      <c r="J7" s="155">
        <f>[1]折、摊!L18</f>
        <v>0</v>
      </c>
      <c r="K7" s="155">
        <f>[1]折、摊!M18</f>
        <v>0</v>
      </c>
      <c r="L7" s="155">
        <f>[1]折、摊!N18</f>
        <v>0</v>
      </c>
      <c r="M7" s="156">
        <f t="shared" si="2"/>
        <v>0</v>
      </c>
    </row>
    <row r="8" ht="15.65" customHeight="1" spans="1:13">
      <c r="A8" s="151">
        <v>1.3</v>
      </c>
      <c r="B8" s="154" t="s">
        <v>11</v>
      </c>
      <c r="C8" s="155" t="s">
        <v>12</v>
      </c>
      <c r="D8" s="155" t="s">
        <v>12</v>
      </c>
      <c r="E8" s="155" t="s">
        <v>12</v>
      </c>
      <c r="F8" s="155" t="s">
        <v>12</v>
      </c>
      <c r="G8" s="155" t="s">
        <v>12</v>
      </c>
      <c r="H8" s="155" t="s">
        <v>12</v>
      </c>
      <c r="I8" s="155" t="s">
        <v>12</v>
      </c>
      <c r="J8" s="155" t="s">
        <v>12</v>
      </c>
      <c r="K8" s="155" t="s">
        <v>12</v>
      </c>
      <c r="L8" s="155"/>
      <c r="M8" s="156">
        <f t="shared" si="2"/>
        <v>0</v>
      </c>
    </row>
    <row r="9" s="139" customFormat="1" ht="15.65" customHeight="1" spans="1:13">
      <c r="A9" s="151">
        <v>1.4</v>
      </c>
      <c r="B9" s="156" t="s">
        <v>13</v>
      </c>
      <c r="C9" s="155" t="s">
        <v>12</v>
      </c>
      <c r="D9" s="155" t="s">
        <v>12</v>
      </c>
      <c r="E9" s="155" t="s">
        <v>12</v>
      </c>
      <c r="F9" s="155" t="s">
        <v>12</v>
      </c>
      <c r="G9" s="155" t="s">
        <v>12</v>
      </c>
      <c r="H9" s="155" t="s">
        <v>12</v>
      </c>
      <c r="I9" s="155" t="s">
        <v>12</v>
      </c>
      <c r="J9" s="155" t="s">
        <v>12</v>
      </c>
      <c r="K9" s="155" t="s">
        <v>12</v>
      </c>
      <c r="L9" s="155" t="s">
        <v>12</v>
      </c>
      <c r="M9" s="156">
        <f t="shared" si="2"/>
        <v>0</v>
      </c>
    </row>
    <row r="10" ht="15.65" customHeight="1" spans="1:13">
      <c r="A10" s="151">
        <v>2</v>
      </c>
      <c r="B10" s="152" t="s">
        <v>14</v>
      </c>
      <c r="C10" s="153">
        <f t="shared" ref="C10:L10" si="3">SUM(C11:C16)</f>
        <v>0</v>
      </c>
      <c r="D10" s="153">
        <f t="shared" si="3"/>
        <v>0</v>
      </c>
      <c r="E10" s="153">
        <f t="shared" si="3"/>
        <v>0</v>
      </c>
      <c r="F10" s="153">
        <f t="shared" si="3"/>
        <v>0</v>
      </c>
      <c r="G10" s="153">
        <f t="shared" si="3"/>
        <v>0</v>
      </c>
      <c r="H10" s="153">
        <f t="shared" si="3"/>
        <v>0</v>
      </c>
      <c r="I10" s="153">
        <f t="shared" si="3"/>
        <v>0</v>
      </c>
      <c r="J10" s="153">
        <f t="shared" si="3"/>
        <v>0</v>
      </c>
      <c r="K10" s="153">
        <f t="shared" si="3"/>
        <v>0</v>
      </c>
      <c r="L10" s="153">
        <f t="shared" si="3"/>
        <v>0</v>
      </c>
      <c r="M10" s="156">
        <f t="shared" si="2"/>
        <v>0</v>
      </c>
    </row>
    <row r="11" ht="15" customHeight="1" spans="1:13">
      <c r="A11" s="151">
        <v>2.1</v>
      </c>
      <c r="B11" s="151" t="s">
        <v>15</v>
      </c>
      <c r="C11" s="155">
        <f>([1]计划!C6-[1]计划!C7)</f>
        <v>0</v>
      </c>
      <c r="D11" s="155">
        <f>([1]计划!D6-[1]计划!D7)</f>
        <v>0</v>
      </c>
      <c r="E11" s="155">
        <f>([1]计划!E6-[1]计划!E7)</f>
        <v>0</v>
      </c>
      <c r="F11" s="155">
        <f>([1]计划!F6-[1]计划!F7)</f>
        <v>0</v>
      </c>
      <c r="G11" s="155">
        <f>([1]计划!G6-[1]计划!G7)</f>
        <v>0</v>
      </c>
      <c r="H11" s="155">
        <f>([1]计划!H6-[1]计划!H7)</f>
        <v>0</v>
      </c>
      <c r="I11" s="155">
        <f>([1]计划!I6-[1]计划!I7)</f>
        <v>0</v>
      </c>
      <c r="J11" s="155">
        <f>([1]计划!J6-[1]计划!J7)</f>
        <v>0</v>
      </c>
      <c r="K11" s="155">
        <f>([1]计划!K6-[1]计划!K7)</f>
        <v>0</v>
      </c>
      <c r="L11" s="155">
        <f>([1]计划!L6-[1]计划!L7)</f>
        <v>0</v>
      </c>
      <c r="M11" s="156">
        <f t="shared" si="2"/>
        <v>0</v>
      </c>
    </row>
    <row r="12" s="139" customFormat="1" ht="15" customHeight="1" spans="1:13">
      <c r="A12" s="151">
        <v>2.2</v>
      </c>
      <c r="B12" s="156" t="s">
        <v>16</v>
      </c>
      <c r="C12" s="155">
        <f>[1]计划!C8</f>
        <v>0</v>
      </c>
      <c r="D12" s="155">
        <f>[1]计划!D8</f>
        <v>0</v>
      </c>
      <c r="E12" s="155">
        <f>[1]计划!E8</f>
        <v>0</v>
      </c>
      <c r="F12" s="155">
        <f>[1]计划!F8</f>
        <v>0</v>
      </c>
      <c r="G12" s="155">
        <f>[1]计划!G8</f>
        <v>0</v>
      </c>
      <c r="H12" s="155">
        <f>[1]计划!H8</f>
        <v>0</v>
      </c>
      <c r="I12" s="155">
        <f>[1]计划!I8</f>
        <v>0</v>
      </c>
      <c r="J12" s="155">
        <f>[1]计划!J8</f>
        <v>0</v>
      </c>
      <c r="K12" s="155">
        <f>[1]计划!K8</f>
        <v>0</v>
      </c>
      <c r="L12" s="155">
        <f>[1]计划!L8</f>
        <v>0</v>
      </c>
      <c r="M12" s="156">
        <f t="shared" si="2"/>
        <v>0</v>
      </c>
    </row>
    <row r="13" ht="15" customHeight="1" spans="1:13">
      <c r="A13" s="151">
        <v>2.3</v>
      </c>
      <c r="B13" s="154" t="s">
        <v>17</v>
      </c>
      <c r="C13" s="155">
        <f>[1]总成本!C22</f>
        <v>0</v>
      </c>
      <c r="D13" s="155">
        <f>[1]总成本!D22</f>
        <v>0</v>
      </c>
      <c r="E13" s="155">
        <f>[1]总成本!E22</f>
        <v>0</v>
      </c>
      <c r="F13" s="155">
        <f>[1]总成本!F22</f>
        <v>0</v>
      </c>
      <c r="G13" s="155">
        <f>[1]总成本!G22</f>
        <v>0</v>
      </c>
      <c r="H13" s="155">
        <f>[1]总成本!H22</f>
        <v>0</v>
      </c>
      <c r="I13" s="155">
        <f>[1]总成本!I22</f>
        <v>0</v>
      </c>
      <c r="J13" s="155">
        <f>[1]总成本!J22</f>
        <v>0</v>
      </c>
      <c r="K13" s="155">
        <f>[1]总成本!K22</f>
        <v>0</v>
      </c>
      <c r="L13" s="155">
        <f>[1]总成本!L22</f>
        <v>0</v>
      </c>
      <c r="M13" s="156">
        <f t="shared" si="2"/>
        <v>0</v>
      </c>
    </row>
    <row r="14" ht="15" customHeight="1" spans="1:13">
      <c r="A14" s="151">
        <v>2.4</v>
      </c>
      <c r="B14" s="154" t="s">
        <v>18</v>
      </c>
      <c r="C14" s="155">
        <f>[1]价格!D15</f>
        <v>0</v>
      </c>
      <c r="D14" s="155">
        <f>[1]价格!E15</f>
        <v>0</v>
      </c>
      <c r="E14" s="155">
        <f>[1]价格!F15</f>
        <v>0</v>
      </c>
      <c r="F14" s="155">
        <f>[1]价格!G15</f>
        <v>0</v>
      </c>
      <c r="G14" s="155">
        <f>[1]价格!H15</f>
        <v>0</v>
      </c>
      <c r="H14" s="155">
        <f>[1]价格!I15</f>
        <v>0</v>
      </c>
      <c r="I14" s="155">
        <f>[1]价格!J15</f>
        <v>0</v>
      </c>
      <c r="J14" s="155">
        <f>[1]价格!K15</f>
        <v>0</v>
      </c>
      <c r="K14" s="155">
        <f>[1]价格!L15</f>
        <v>0</v>
      </c>
      <c r="L14" s="155">
        <f>[1]价格!M15</f>
        <v>0</v>
      </c>
      <c r="M14" s="156">
        <f t="shared" si="2"/>
        <v>0</v>
      </c>
    </row>
    <row r="15" ht="15" customHeight="1" spans="1:13">
      <c r="A15" s="151">
        <v>2.5</v>
      </c>
      <c r="B15" s="154" t="s">
        <v>19</v>
      </c>
      <c r="C15" s="155">
        <f>[1]利润!C13</f>
        <v>0</v>
      </c>
      <c r="D15" s="155">
        <f>[1]利润!D13</f>
        <v>0</v>
      </c>
      <c r="E15" s="155">
        <f>[1]利润!E13</f>
        <v>0</v>
      </c>
      <c r="F15" s="155">
        <f>[1]利润!F13</f>
        <v>0</v>
      </c>
      <c r="G15" s="155">
        <f>[1]利润!G13</f>
        <v>0</v>
      </c>
      <c r="H15" s="155">
        <f>[1]利润!H13</f>
        <v>0</v>
      </c>
      <c r="I15" s="155">
        <f>[1]利润!I13</f>
        <v>0</v>
      </c>
      <c r="J15" s="155">
        <f>[1]利润!J13</f>
        <v>0</v>
      </c>
      <c r="K15" s="155">
        <f>[1]利润!K13</f>
        <v>0</v>
      </c>
      <c r="L15" s="155">
        <f>[1]利润!L13</f>
        <v>0</v>
      </c>
      <c r="M15" s="156">
        <f t="shared" si="2"/>
        <v>0</v>
      </c>
    </row>
    <row r="16" ht="15" customHeight="1" spans="1:13">
      <c r="A16" s="151">
        <v>2.6</v>
      </c>
      <c r="B16" s="154" t="s">
        <v>20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6">
        <f t="shared" si="2"/>
        <v>0</v>
      </c>
    </row>
    <row r="17" ht="14" spans="1:13">
      <c r="A17" s="151">
        <v>3</v>
      </c>
      <c r="B17" s="152" t="s">
        <v>21</v>
      </c>
      <c r="C17" s="153">
        <f t="shared" ref="C17:L17" si="4">C5-C10</f>
        <v>0</v>
      </c>
      <c r="D17" s="153">
        <f t="shared" si="4"/>
        <v>0</v>
      </c>
      <c r="E17" s="153" t="e">
        <f t="shared" si="4"/>
        <v>#REF!</v>
      </c>
      <c r="F17" s="153" t="e">
        <f t="shared" si="4"/>
        <v>#REF!</v>
      </c>
      <c r="G17" s="153" t="e">
        <f t="shared" si="4"/>
        <v>#REF!</v>
      </c>
      <c r="H17" s="153" t="e">
        <f t="shared" si="4"/>
        <v>#REF!</v>
      </c>
      <c r="I17" s="153" t="e">
        <f t="shared" si="4"/>
        <v>#REF!</v>
      </c>
      <c r="J17" s="153" t="e">
        <f t="shared" si="4"/>
        <v>#REF!</v>
      </c>
      <c r="K17" s="153" t="e">
        <f t="shared" si="4"/>
        <v>#REF!</v>
      </c>
      <c r="L17" s="153" t="e">
        <f t="shared" si="4"/>
        <v>#REF!</v>
      </c>
      <c r="M17" s="156" t="e">
        <f t="shared" si="2"/>
        <v>#REF!</v>
      </c>
    </row>
    <row r="18" ht="14" spans="1:13">
      <c r="A18" s="157">
        <v>4</v>
      </c>
      <c r="B18" s="154" t="s">
        <v>22</v>
      </c>
      <c r="C18" s="155">
        <f>C17</f>
        <v>0</v>
      </c>
      <c r="D18" s="155">
        <f t="shared" ref="D18:L18" si="5">C18+D17</f>
        <v>0</v>
      </c>
      <c r="E18" s="155" t="e">
        <f t="shared" si="5"/>
        <v>#REF!</v>
      </c>
      <c r="F18" s="155" t="e">
        <f t="shared" si="5"/>
        <v>#REF!</v>
      </c>
      <c r="G18" s="155" t="e">
        <f t="shared" si="5"/>
        <v>#REF!</v>
      </c>
      <c r="H18" s="155" t="e">
        <f t="shared" si="5"/>
        <v>#REF!</v>
      </c>
      <c r="I18" s="155" t="e">
        <f t="shared" si="5"/>
        <v>#REF!</v>
      </c>
      <c r="J18" s="155" t="e">
        <f t="shared" si="5"/>
        <v>#REF!</v>
      </c>
      <c r="K18" s="155" t="e">
        <f t="shared" si="5"/>
        <v>#REF!</v>
      </c>
      <c r="L18" s="155" t="e">
        <f t="shared" si="5"/>
        <v>#REF!</v>
      </c>
      <c r="M18" s="154" t="s">
        <v>12</v>
      </c>
    </row>
    <row r="19" s="139" customFormat="1" ht="13" spans="1:13">
      <c r="A19" s="157">
        <v>5</v>
      </c>
      <c r="B19" s="154" t="s">
        <v>23</v>
      </c>
      <c r="C19" s="155">
        <f t="shared" ref="C19:L19" si="6">C17+C15</f>
        <v>0</v>
      </c>
      <c r="D19" s="155">
        <f t="shared" si="6"/>
        <v>0</v>
      </c>
      <c r="E19" s="155" t="e">
        <f t="shared" si="6"/>
        <v>#REF!</v>
      </c>
      <c r="F19" s="155" t="e">
        <f t="shared" si="6"/>
        <v>#REF!</v>
      </c>
      <c r="G19" s="155" t="e">
        <f t="shared" si="6"/>
        <v>#REF!</v>
      </c>
      <c r="H19" s="155" t="e">
        <f t="shared" si="6"/>
        <v>#REF!</v>
      </c>
      <c r="I19" s="155" t="e">
        <f t="shared" si="6"/>
        <v>#REF!</v>
      </c>
      <c r="J19" s="155" t="e">
        <f t="shared" si="6"/>
        <v>#REF!</v>
      </c>
      <c r="K19" s="155" t="e">
        <f t="shared" si="6"/>
        <v>#REF!</v>
      </c>
      <c r="L19" s="155" t="e">
        <f t="shared" si="6"/>
        <v>#REF!</v>
      </c>
      <c r="M19" s="156" t="e">
        <f>SUM(C19:L19)</f>
        <v>#REF!</v>
      </c>
    </row>
    <row r="20" s="139" customFormat="1" ht="13" spans="1:13">
      <c r="A20" s="151">
        <v>6</v>
      </c>
      <c r="B20" s="154" t="s">
        <v>24</v>
      </c>
      <c r="C20" s="155">
        <f>C19</f>
        <v>0</v>
      </c>
      <c r="D20" s="155">
        <f t="shared" ref="D20:L20" si="7">C20+D19</f>
        <v>0</v>
      </c>
      <c r="E20" s="155" t="e">
        <f t="shared" si="7"/>
        <v>#REF!</v>
      </c>
      <c r="F20" s="155" t="e">
        <f t="shared" si="7"/>
        <v>#REF!</v>
      </c>
      <c r="G20" s="155" t="e">
        <f t="shared" si="7"/>
        <v>#REF!</v>
      </c>
      <c r="H20" s="155" t="e">
        <f t="shared" si="7"/>
        <v>#REF!</v>
      </c>
      <c r="I20" s="155" t="e">
        <f t="shared" si="7"/>
        <v>#REF!</v>
      </c>
      <c r="J20" s="155" t="e">
        <f t="shared" si="7"/>
        <v>#REF!</v>
      </c>
      <c r="K20" s="155" t="e">
        <f t="shared" si="7"/>
        <v>#REF!</v>
      </c>
      <c r="L20" s="155" t="e">
        <f t="shared" si="7"/>
        <v>#REF!</v>
      </c>
      <c r="M20" s="154" t="s">
        <v>12</v>
      </c>
    </row>
    <row r="21" ht="14" spans="1:13">
      <c r="A21" s="158"/>
      <c r="B21" s="159" t="s">
        <v>25</v>
      </c>
      <c r="C21" s="159"/>
      <c r="D21" s="159"/>
      <c r="E21" s="159" t="s">
        <v>26</v>
      </c>
      <c r="F21" s="159"/>
      <c r="G21" s="159"/>
      <c r="H21" s="159"/>
      <c r="I21" s="159" t="s">
        <v>27</v>
      </c>
      <c r="J21" s="159"/>
      <c r="K21" s="159"/>
      <c r="L21" s="159"/>
      <c r="M21" s="168"/>
    </row>
    <row r="22" ht="14" spans="1:13">
      <c r="A22" s="160"/>
      <c r="B22" s="140" t="s">
        <v>28</v>
      </c>
      <c r="D22" s="161" t="s">
        <v>29</v>
      </c>
      <c r="E22" s="162" t="e">
        <f>IRR(C17:L17,0.15)</f>
        <v>#VALUE!</v>
      </c>
      <c r="I22" s="162" t="e">
        <f>IRR(C19:L19,0.15)</f>
        <v>#VALUE!</v>
      </c>
      <c r="M22" s="169"/>
    </row>
    <row r="23" ht="14" spans="1:18">
      <c r="A23" s="160"/>
      <c r="B23" s="140" t="s">
        <v>30</v>
      </c>
      <c r="E23" s="139" t="e">
        <f>NPV(0.12,C17:L17)</f>
        <v>#REF!</v>
      </c>
      <c r="I23" s="139" t="e">
        <f>NPV(0.12,C19:L19)</f>
        <v>#REF!</v>
      </c>
      <c r="M23" s="169"/>
      <c r="R23" s="140">
        <f>30.9-29.82</f>
        <v>1.08</v>
      </c>
    </row>
    <row r="24" ht="14" spans="1:13">
      <c r="A24" s="163"/>
      <c r="B24" s="164" t="s">
        <v>31</v>
      </c>
      <c r="C24" s="164"/>
      <c r="D24" s="164"/>
      <c r="E24" s="165" t="e">
        <f>6-H18/I17</f>
        <v>#REF!</v>
      </c>
      <c r="F24" s="164"/>
      <c r="G24" s="164"/>
      <c r="H24" s="164"/>
      <c r="I24" s="165" t="e">
        <f>6-H20/I19</f>
        <v>#REF!</v>
      </c>
      <c r="J24" s="164"/>
      <c r="K24" s="164"/>
      <c r="L24" s="164"/>
      <c r="M24" s="17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0"/>
  <sheetViews>
    <sheetView workbookViewId="0">
      <pane ySplit="1" topLeftCell="A20" activePane="bottomLeft" state="frozen"/>
      <selection/>
      <selection pane="bottomLeft" activeCell="S55" sqref="S55"/>
    </sheetView>
  </sheetViews>
  <sheetFormatPr defaultColWidth="8.72727272727273" defaultRowHeight="14"/>
  <cols>
    <col min="1" max="1" width="4.45454545454545" customWidth="1"/>
    <col min="2" max="2" width="10.2727272727273" customWidth="1"/>
    <col min="3" max="3" width="7.36363636363636" customWidth="1"/>
    <col min="4" max="4" width="13.6363636363636" customWidth="1"/>
    <col min="5" max="5" width="12.7272727272727" customWidth="1"/>
    <col min="6" max="6" width="10.3636363636364" customWidth="1"/>
    <col min="7" max="7" width="7.72727272727273" customWidth="1"/>
    <col min="8" max="8" width="20.8181818181818" customWidth="1"/>
    <col min="9" max="9" width="8.18181818181818" customWidth="1"/>
    <col min="10" max="10" width="8.81818181818182" customWidth="1"/>
    <col min="11" max="12" width="7.36363636363636" hidden="1" customWidth="1"/>
    <col min="13" max="13" width="8" hidden="1" customWidth="1"/>
    <col min="14" max="14" width="4.45454545454545" hidden="1" customWidth="1"/>
    <col min="15" max="15" width="5.63636363636364" hidden="1" customWidth="1"/>
    <col min="16" max="17" width="7.63636363636364" hidden="1" customWidth="1"/>
    <col min="18" max="19" width="7.36363636363636" style="2" customWidth="1"/>
    <col min="20" max="21" width="8.81818181818182" customWidth="1"/>
  </cols>
  <sheetData>
    <row r="1" s="1" customFormat="1" ht="18" customHeight="1" spans="1:21">
      <c r="A1" s="3" t="s">
        <v>145</v>
      </c>
      <c r="B1" s="3" t="s">
        <v>146</v>
      </c>
      <c r="C1" s="3" t="s">
        <v>147</v>
      </c>
      <c r="D1" s="3" t="s">
        <v>148</v>
      </c>
      <c r="E1" s="3" t="s">
        <v>149</v>
      </c>
      <c r="F1" s="3" t="s">
        <v>150</v>
      </c>
      <c r="G1" s="3" t="s">
        <v>151</v>
      </c>
      <c r="H1" s="3" t="s">
        <v>152</v>
      </c>
      <c r="I1" s="3" t="s">
        <v>153</v>
      </c>
      <c r="J1" s="8" t="s">
        <v>154</v>
      </c>
      <c r="K1" s="3" t="s">
        <v>155</v>
      </c>
      <c r="L1" s="3" t="s">
        <v>156</v>
      </c>
      <c r="M1" s="8" t="s">
        <v>157</v>
      </c>
      <c r="N1" s="8" t="s">
        <v>158</v>
      </c>
      <c r="O1" s="8" t="s">
        <v>159</v>
      </c>
      <c r="P1" s="8" t="s">
        <v>160</v>
      </c>
      <c r="Q1" s="8" t="s">
        <v>161</v>
      </c>
      <c r="R1" s="19" t="s">
        <v>162</v>
      </c>
      <c r="S1" s="19" t="s">
        <v>163</v>
      </c>
      <c r="T1" s="8" t="s">
        <v>164</v>
      </c>
      <c r="U1" s="3" t="s">
        <v>165</v>
      </c>
    </row>
    <row r="2" s="1" customFormat="1" spans="1:21">
      <c r="A2" s="4" t="s">
        <v>166</v>
      </c>
      <c r="B2" s="4" t="s">
        <v>1073</v>
      </c>
      <c r="C2" s="5" t="s">
        <v>168</v>
      </c>
      <c r="D2" s="4" t="s">
        <v>1074</v>
      </c>
      <c r="E2" s="5" t="s">
        <v>1075</v>
      </c>
      <c r="F2" s="4" t="s">
        <v>957</v>
      </c>
      <c r="G2" s="5" t="s">
        <v>172</v>
      </c>
      <c r="H2" s="5" t="s">
        <v>685</v>
      </c>
      <c r="I2" s="5" t="s">
        <v>958</v>
      </c>
      <c r="J2" s="9">
        <v>4</v>
      </c>
      <c r="K2" s="5" t="s">
        <v>168</v>
      </c>
      <c r="L2" s="5" t="s">
        <v>175</v>
      </c>
      <c r="M2" s="10">
        <v>45517</v>
      </c>
      <c r="N2" s="11">
        <v>10</v>
      </c>
      <c r="O2" s="12">
        <v>0</v>
      </c>
      <c r="P2" s="13">
        <v>0.49</v>
      </c>
      <c r="Q2" s="20">
        <v>1.96</v>
      </c>
      <c r="R2" s="21">
        <v>0.49</v>
      </c>
      <c r="S2" s="22">
        <f>R2*J2</f>
        <v>1.96</v>
      </c>
      <c r="T2" s="10"/>
      <c r="U2" s="5" t="s">
        <v>175</v>
      </c>
    </row>
    <row r="3" s="1" customFormat="1" spans="1:21">
      <c r="A3" s="6" t="s">
        <v>166</v>
      </c>
      <c r="B3" s="6" t="s">
        <v>1073</v>
      </c>
      <c r="C3" s="7" t="s">
        <v>168</v>
      </c>
      <c r="D3" s="6" t="s">
        <v>1074</v>
      </c>
      <c r="E3" s="7" t="s">
        <v>1075</v>
      </c>
      <c r="F3" s="6" t="s">
        <v>171</v>
      </c>
      <c r="G3" s="7" t="s">
        <v>172</v>
      </c>
      <c r="H3" s="7" t="s">
        <v>173</v>
      </c>
      <c r="I3" s="7" t="s">
        <v>174</v>
      </c>
      <c r="J3" s="14">
        <v>6</v>
      </c>
      <c r="K3" s="7" t="s">
        <v>168</v>
      </c>
      <c r="L3" s="7" t="s">
        <v>175</v>
      </c>
      <c r="M3" s="15">
        <v>45517</v>
      </c>
      <c r="N3" s="16">
        <v>10</v>
      </c>
      <c r="O3" s="17">
        <v>0</v>
      </c>
      <c r="P3" s="18">
        <v>0.1372</v>
      </c>
      <c r="Q3" s="23">
        <v>0.8232</v>
      </c>
      <c r="R3" s="21">
        <v>0.1372</v>
      </c>
      <c r="S3" s="22">
        <f t="shared" ref="S3:S47" si="0">R3*J3</f>
        <v>0.8232</v>
      </c>
      <c r="T3" s="15"/>
      <c r="U3" s="7" t="s">
        <v>175</v>
      </c>
    </row>
    <row r="4" s="1" customFormat="1" spans="1:21">
      <c r="A4" s="4" t="s">
        <v>166</v>
      </c>
      <c r="B4" s="4" t="s">
        <v>1073</v>
      </c>
      <c r="C4" s="5" t="s">
        <v>168</v>
      </c>
      <c r="D4" s="4" t="s">
        <v>1074</v>
      </c>
      <c r="E4" s="5" t="s">
        <v>1075</v>
      </c>
      <c r="F4" s="4" t="s">
        <v>953</v>
      </c>
      <c r="G4" s="5" t="s">
        <v>172</v>
      </c>
      <c r="H4" s="5" t="s">
        <v>954</v>
      </c>
      <c r="I4" s="5" t="s">
        <v>179</v>
      </c>
      <c r="J4" s="9">
        <v>1</v>
      </c>
      <c r="K4" s="5" t="s">
        <v>168</v>
      </c>
      <c r="L4" s="5" t="s">
        <v>175</v>
      </c>
      <c r="M4" s="10">
        <v>45517</v>
      </c>
      <c r="N4" s="11">
        <v>10</v>
      </c>
      <c r="O4" s="12">
        <v>0</v>
      </c>
      <c r="P4" s="13">
        <v>0</v>
      </c>
      <c r="Q4" s="20">
        <v>0</v>
      </c>
      <c r="R4" s="21">
        <v>30.09</v>
      </c>
      <c r="S4" s="22">
        <f t="shared" si="0"/>
        <v>30.09</v>
      </c>
      <c r="T4" s="10"/>
      <c r="U4" s="5" t="s">
        <v>175</v>
      </c>
    </row>
    <row r="5" s="1" customFormat="1" spans="1:21">
      <c r="A5" s="6" t="s">
        <v>166</v>
      </c>
      <c r="B5" s="6" t="s">
        <v>1073</v>
      </c>
      <c r="C5" s="7" t="s">
        <v>168</v>
      </c>
      <c r="D5" s="6" t="s">
        <v>1074</v>
      </c>
      <c r="E5" s="7" t="s">
        <v>1075</v>
      </c>
      <c r="F5" s="6" t="s">
        <v>1076</v>
      </c>
      <c r="G5" s="7" t="s">
        <v>177</v>
      </c>
      <c r="H5" s="7" t="s">
        <v>974</v>
      </c>
      <c r="I5" s="7" t="s">
        <v>1077</v>
      </c>
      <c r="J5" s="14">
        <v>1</v>
      </c>
      <c r="K5" s="7" t="s">
        <v>168</v>
      </c>
      <c r="L5" s="7" t="s">
        <v>175</v>
      </c>
      <c r="M5" s="15">
        <v>45517</v>
      </c>
      <c r="N5" s="16">
        <v>10</v>
      </c>
      <c r="O5" s="17">
        <v>0</v>
      </c>
      <c r="P5" s="18">
        <v>25.42073</v>
      </c>
      <c r="Q5" s="23">
        <v>25.42073</v>
      </c>
      <c r="R5" s="21">
        <f>S66</f>
        <v>33.9780658342621</v>
      </c>
      <c r="S5" s="22">
        <f t="shared" si="0"/>
        <v>33.9780658342621</v>
      </c>
      <c r="T5" s="15"/>
      <c r="U5" s="7" t="s">
        <v>175</v>
      </c>
    </row>
    <row r="6" s="1" customFormat="1" spans="1:21">
      <c r="A6" s="4" t="s">
        <v>166</v>
      </c>
      <c r="B6" s="4" t="s">
        <v>1073</v>
      </c>
      <c r="C6" s="5" t="s">
        <v>168</v>
      </c>
      <c r="D6" s="4" t="s">
        <v>1074</v>
      </c>
      <c r="E6" s="5" t="s">
        <v>1075</v>
      </c>
      <c r="F6" s="4" t="s">
        <v>1078</v>
      </c>
      <c r="G6" s="5" t="s">
        <v>172</v>
      </c>
      <c r="H6" s="5" t="s">
        <v>952</v>
      </c>
      <c r="I6" s="5" t="s">
        <v>1077</v>
      </c>
      <c r="J6" s="9">
        <v>1</v>
      </c>
      <c r="K6" s="5" t="s">
        <v>168</v>
      </c>
      <c r="L6" s="5" t="s">
        <v>175</v>
      </c>
      <c r="M6" s="10">
        <v>45517</v>
      </c>
      <c r="N6" s="11">
        <v>10</v>
      </c>
      <c r="O6" s="12">
        <v>0</v>
      </c>
      <c r="P6" s="13">
        <v>0</v>
      </c>
      <c r="Q6" s="20">
        <v>0</v>
      </c>
      <c r="R6" s="26">
        <v>98</v>
      </c>
      <c r="S6" s="22">
        <f t="shared" si="0"/>
        <v>98</v>
      </c>
      <c r="T6" s="10"/>
      <c r="U6" s="5" t="s">
        <v>175</v>
      </c>
    </row>
    <row r="7" s="1" customFormat="1" spans="1:21">
      <c r="A7" s="6" t="s">
        <v>166</v>
      </c>
      <c r="B7" s="6" t="s">
        <v>1073</v>
      </c>
      <c r="C7" s="7" t="s">
        <v>168</v>
      </c>
      <c r="D7" s="6" t="s">
        <v>1074</v>
      </c>
      <c r="E7" s="7" t="s">
        <v>1075</v>
      </c>
      <c r="F7" s="6" t="s">
        <v>1079</v>
      </c>
      <c r="G7" s="7" t="s">
        <v>172</v>
      </c>
      <c r="H7" s="7" t="s">
        <v>930</v>
      </c>
      <c r="I7" s="7" t="s">
        <v>1077</v>
      </c>
      <c r="J7" s="14">
        <v>1</v>
      </c>
      <c r="K7" s="7" t="s">
        <v>168</v>
      </c>
      <c r="L7" s="7" t="s">
        <v>175</v>
      </c>
      <c r="M7" s="15">
        <v>45517</v>
      </c>
      <c r="N7" s="16">
        <v>10</v>
      </c>
      <c r="O7" s="17">
        <v>0</v>
      </c>
      <c r="P7" s="18">
        <v>0</v>
      </c>
      <c r="Q7" s="23">
        <v>0</v>
      </c>
      <c r="R7" s="26">
        <v>42</v>
      </c>
      <c r="S7" s="22">
        <f t="shared" si="0"/>
        <v>42</v>
      </c>
      <c r="T7" s="15"/>
      <c r="U7" s="7" t="s">
        <v>175</v>
      </c>
    </row>
    <row r="8" s="1" customFormat="1" spans="1:21">
      <c r="A8" s="4" t="s">
        <v>166</v>
      </c>
      <c r="B8" s="4" t="s">
        <v>1073</v>
      </c>
      <c r="C8" s="5" t="s">
        <v>168</v>
      </c>
      <c r="D8" s="4" t="s">
        <v>1074</v>
      </c>
      <c r="E8" s="5" t="s">
        <v>1075</v>
      </c>
      <c r="F8" s="4" t="s">
        <v>918</v>
      </c>
      <c r="G8" s="5" t="s">
        <v>172</v>
      </c>
      <c r="H8" s="5" t="s">
        <v>680</v>
      </c>
      <c r="I8" s="5" t="s">
        <v>696</v>
      </c>
      <c r="J8" s="9">
        <v>1</v>
      </c>
      <c r="K8" s="5" t="s">
        <v>168</v>
      </c>
      <c r="L8" s="5" t="s">
        <v>175</v>
      </c>
      <c r="M8" s="10">
        <v>45517</v>
      </c>
      <c r="N8" s="11">
        <v>10</v>
      </c>
      <c r="O8" s="12">
        <v>0</v>
      </c>
      <c r="P8" s="13">
        <v>0.049</v>
      </c>
      <c r="Q8" s="20">
        <v>0.049</v>
      </c>
      <c r="R8" s="21">
        <v>0.049</v>
      </c>
      <c r="S8" s="22">
        <f t="shared" si="0"/>
        <v>0.049</v>
      </c>
      <c r="T8" s="10"/>
      <c r="U8" s="5" t="s">
        <v>175</v>
      </c>
    </row>
    <row r="9" s="1" customFormat="1" spans="1:21">
      <c r="A9" s="6" t="s">
        <v>166</v>
      </c>
      <c r="B9" s="6" t="s">
        <v>1073</v>
      </c>
      <c r="C9" s="7" t="s">
        <v>168</v>
      </c>
      <c r="D9" s="6" t="s">
        <v>1074</v>
      </c>
      <c r="E9" s="7" t="s">
        <v>1075</v>
      </c>
      <c r="F9" s="6" t="s">
        <v>968</v>
      </c>
      <c r="G9" s="7" t="s">
        <v>172</v>
      </c>
      <c r="H9" s="7" t="s">
        <v>969</v>
      </c>
      <c r="I9" s="7" t="s">
        <v>175</v>
      </c>
      <c r="J9" s="14">
        <v>1</v>
      </c>
      <c r="K9" s="7" t="s">
        <v>168</v>
      </c>
      <c r="L9" s="7" t="s">
        <v>175</v>
      </c>
      <c r="M9" s="15">
        <v>45517</v>
      </c>
      <c r="N9" s="16">
        <v>10</v>
      </c>
      <c r="O9" s="17">
        <v>0</v>
      </c>
      <c r="P9" s="18">
        <v>0.1142</v>
      </c>
      <c r="Q9" s="23">
        <v>0.1142</v>
      </c>
      <c r="R9" s="21">
        <v>0.1142</v>
      </c>
      <c r="S9" s="22">
        <f t="shared" si="0"/>
        <v>0.1142</v>
      </c>
      <c r="T9" s="15"/>
      <c r="U9" s="7" t="s">
        <v>175</v>
      </c>
    </row>
    <row r="10" s="1" customFormat="1" spans="1:21">
      <c r="A10" s="4" t="s">
        <v>166</v>
      </c>
      <c r="B10" s="4" t="s">
        <v>1073</v>
      </c>
      <c r="C10" s="5" t="s">
        <v>168</v>
      </c>
      <c r="D10" s="4" t="s">
        <v>1074</v>
      </c>
      <c r="E10" s="5" t="s">
        <v>1075</v>
      </c>
      <c r="F10" s="4" t="s">
        <v>1080</v>
      </c>
      <c r="G10" s="5" t="s">
        <v>177</v>
      </c>
      <c r="H10" s="5" t="s">
        <v>1081</v>
      </c>
      <c r="I10" s="5" t="s">
        <v>175</v>
      </c>
      <c r="J10" s="9">
        <v>1</v>
      </c>
      <c r="K10" s="5" t="s">
        <v>168</v>
      </c>
      <c r="L10" s="5" t="s">
        <v>175</v>
      </c>
      <c r="M10" s="10">
        <v>45517</v>
      </c>
      <c r="N10" s="11">
        <v>10</v>
      </c>
      <c r="O10" s="12">
        <v>0</v>
      </c>
      <c r="P10" s="13">
        <v>2.5183</v>
      </c>
      <c r="Q10" s="20">
        <v>2.5183</v>
      </c>
      <c r="R10" s="21">
        <f>S70</f>
        <v>0.208</v>
      </c>
      <c r="S10" s="22">
        <f t="shared" si="0"/>
        <v>0.208</v>
      </c>
      <c r="T10" s="10"/>
      <c r="U10" s="5" t="s">
        <v>175</v>
      </c>
    </row>
    <row r="11" s="1" customFormat="1" spans="1:21">
      <c r="A11" s="6" t="s">
        <v>166</v>
      </c>
      <c r="B11" s="6" t="s">
        <v>1073</v>
      </c>
      <c r="C11" s="7" t="s">
        <v>168</v>
      </c>
      <c r="D11" s="6" t="s">
        <v>1074</v>
      </c>
      <c r="E11" s="7" t="s">
        <v>1075</v>
      </c>
      <c r="F11" s="6" t="s">
        <v>271</v>
      </c>
      <c r="G11" s="7" t="s">
        <v>177</v>
      </c>
      <c r="H11" s="7" t="s">
        <v>272</v>
      </c>
      <c r="I11" s="7" t="s">
        <v>179</v>
      </c>
      <c r="J11" s="14">
        <v>1</v>
      </c>
      <c r="K11" s="7" t="s">
        <v>168</v>
      </c>
      <c r="L11" s="7" t="s">
        <v>175</v>
      </c>
      <c r="M11" s="15">
        <v>45517</v>
      </c>
      <c r="N11" s="16">
        <v>10</v>
      </c>
      <c r="O11" s="17">
        <v>0</v>
      </c>
      <c r="P11" s="18">
        <v>0</v>
      </c>
      <c r="Q11" s="23">
        <v>0</v>
      </c>
      <c r="R11" s="21">
        <f>S75</f>
        <v>35.805633874</v>
      </c>
      <c r="S11" s="22">
        <f t="shared" si="0"/>
        <v>35.805633874</v>
      </c>
      <c r="T11" s="15"/>
      <c r="U11" s="7" t="s">
        <v>175</v>
      </c>
    </row>
    <row r="12" s="1" customFormat="1" spans="1:21">
      <c r="A12" s="4" t="s">
        <v>166</v>
      </c>
      <c r="B12" s="4" t="s">
        <v>1073</v>
      </c>
      <c r="C12" s="5" t="s">
        <v>168</v>
      </c>
      <c r="D12" s="4" t="s">
        <v>1074</v>
      </c>
      <c r="E12" s="5" t="s">
        <v>1075</v>
      </c>
      <c r="F12" s="4" t="s">
        <v>1082</v>
      </c>
      <c r="G12" s="5" t="s">
        <v>172</v>
      </c>
      <c r="H12" s="5" t="s">
        <v>228</v>
      </c>
      <c r="I12" s="5" t="s">
        <v>1083</v>
      </c>
      <c r="J12" s="9">
        <v>4</v>
      </c>
      <c r="K12" s="5" t="s">
        <v>168</v>
      </c>
      <c r="L12" s="5" t="s">
        <v>175</v>
      </c>
      <c r="M12" s="10">
        <v>45517</v>
      </c>
      <c r="N12" s="11">
        <v>10</v>
      </c>
      <c r="O12" s="12">
        <v>0</v>
      </c>
      <c r="P12" s="13">
        <v>0.0974</v>
      </c>
      <c r="Q12" s="20">
        <v>0.3896</v>
      </c>
      <c r="R12" s="21">
        <v>0.0974</v>
      </c>
      <c r="S12" s="22">
        <f t="shared" si="0"/>
        <v>0.3896</v>
      </c>
      <c r="T12" s="10"/>
      <c r="U12" s="5" t="s">
        <v>175</v>
      </c>
    </row>
    <row r="13" s="1" customFormat="1" spans="1:21">
      <c r="A13" s="6" t="s">
        <v>166</v>
      </c>
      <c r="B13" s="6" t="s">
        <v>1073</v>
      </c>
      <c r="C13" s="7" t="s">
        <v>168</v>
      </c>
      <c r="D13" s="6" t="s">
        <v>1074</v>
      </c>
      <c r="E13" s="7" t="s">
        <v>1075</v>
      </c>
      <c r="F13" s="6" t="s">
        <v>959</v>
      </c>
      <c r="G13" s="7" t="s">
        <v>172</v>
      </c>
      <c r="H13" s="7" t="s">
        <v>960</v>
      </c>
      <c r="I13" s="7" t="s">
        <v>175</v>
      </c>
      <c r="J13" s="14">
        <v>1</v>
      </c>
      <c r="K13" s="7" t="s">
        <v>168</v>
      </c>
      <c r="L13" s="7" t="s">
        <v>175</v>
      </c>
      <c r="M13" s="15">
        <v>45517</v>
      </c>
      <c r="N13" s="16">
        <v>10</v>
      </c>
      <c r="O13" s="17">
        <v>0</v>
      </c>
      <c r="P13" s="18">
        <v>0.2129</v>
      </c>
      <c r="Q13" s="23">
        <v>0.2129</v>
      </c>
      <c r="R13" s="21">
        <v>0.2129</v>
      </c>
      <c r="S13" s="22">
        <f t="shared" si="0"/>
        <v>0.2129</v>
      </c>
      <c r="T13" s="15"/>
      <c r="U13" s="7" t="s">
        <v>175</v>
      </c>
    </row>
    <row r="14" s="1" customFormat="1" spans="1:21">
      <c r="A14" s="4" t="s">
        <v>166</v>
      </c>
      <c r="B14" s="4" t="s">
        <v>1073</v>
      </c>
      <c r="C14" s="5" t="s">
        <v>168</v>
      </c>
      <c r="D14" s="4" t="s">
        <v>1074</v>
      </c>
      <c r="E14" s="5" t="s">
        <v>1075</v>
      </c>
      <c r="F14" s="4" t="s">
        <v>961</v>
      </c>
      <c r="G14" s="5" t="s">
        <v>172</v>
      </c>
      <c r="H14" s="5" t="s">
        <v>962</v>
      </c>
      <c r="I14" s="5" t="s">
        <v>175</v>
      </c>
      <c r="J14" s="9">
        <v>1</v>
      </c>
      <c r="K14" s="5" t="s">
        <v>168</v>
      </c>
      <c r="L14" s="5" t="s">
        <v>175</v>
      </c>
      <c r="M14" s="10">
        <v>45517</v>
      </c>
      <c r="N14" s="11">
        <v>10</v>
      </c>
      <c r="O14" s="12">
        <v>0</v>
      </c>
      <c r="P14" s="13">
        <v>0.385</v>
      </c>
      <c r="Q14" s="20">
        <v>0.385</v>
      </c>
      <c r="R14" s="21">
        <v>0.385</v>
      </c>
      <c r="S14" s="22">
        <f t="shared" si="0"/>
        <v>0.385</v>
      </c>
      <c r="T14" s="10"/>
      <c r="U14" s="5" t="s">
        <v>175</v>
      </c>
    </row>
    <row r="15" s="1" customFormat="1" spans="1:21">
      <c r="A15" s="6" t="s">
        <v>166</v>
      </c>
      <c r="B15" s="6" t="s">
        <v>1073</v>
      </c>
      <c r="C15" s="7" t="s">
        <v>168</v>
      </c>
      <c r="D15" s="6" t="s">
        <v>1074</v>
      </c>
      <c r="E15" s="7" t="s">
        <v>1075</v>
      </c>
      <c r="F15" s="6" t="s">
        <v>1084</v>
      </c>
      <c r="G15" s="7" t="s">
        <v>172</v>
      </c>
      <c r="H15" s="7" t="s">
        <v>195</v>
      </c>
      <c r="I15" s="7" t="s">
        <v>1085</v>
      </c>
      <c r="J15" s="14">
        <v>6</v>
      </c>
      <c r="K15" s="7" t="s">
        <v>168</v>
      </c>
      <c r="L15" s="7" t="s">
        <v>175</v>
      </c>
      <c r="M15" s="15">
        <v>45517</v>
      </c>
      <c r="N15" s="16">
        <v>10</v>
      </c>
      <c r="O15" s="17">
        <v>0</v>
      </c>
      <c r="P15" s="18">
        <v>0.2</v>
      </c>
      <c r="Q15" s="23">
        <v>1.2</v>
      </c>
      <c r="R15" s="21">
        <v>0.2</v>
      </c>
      <c r="S15" s="22">
        <f t="shared" si="0"/>
        <v>1.2</v>
      </c>
      <c r="T15" s="15"/>
      <c r="U15" s="7" t="s">
        <v>175</v>
      </c>
    </row>
    <row r="16" s="1" customFormat="1" spans="1:21">
      <c r="A16" s="4" t="s">
        <v>166</v>
      </c>
      <c r="B16" s="4" t="s">
        <v>1073</v>
      </c>
      <c r="C16" s="5" t="s">
        <v>168</v>
      </c>
      <c r="D16" s="4" t="s">
        <v>1074</v>
      </c>
      <c r="E16" s="5" t="s">
        <v>1075</v>
      </c>
      <c r="F16" s="4" t="s">
        <v>963</v>
      </c>
      <c r="G16" s="5" t="s">
        <v>172</v>
      </c>
      <c r="H16" s="5" t="s">
        <v>964</v>
      </c>
      <c r="I16" s="5" t="s">
        <v>179</v>
      </c>
      <c r="J16" s="9">
        <v>1</v>
      </c>
      <c r="K16" s="5" t="s">
        <v>168</v>
      </c>
      <c r="L16" s="5" t="s">
        <v>175</v>
      </c>
      <c r="M16" s="10">
        <v>45517</v>
      </c>
      <c r="N16" s="11">
        <v>10</v>
      </c>
      <c r="O16" s="12">
        <v>0</v>
      </c>
      <c r="P16" s="13">
        <v>0</v>
      </c>
      <c r="Q16" s="20">
        <v>0</v>
      </c>
      <c r="R16" s="21">
        <v>9.73</v>
      </c>
      <c r="S16" s="22">
        <f t="shared" si="0"/>
        <v>9.73</v>
      </c>
      <c r="T16" s="10"/>
      <c r="U16" s="5" t="s">
        <v>175</v>
      </c>
    </row>
    <row r="17" s="1" customFormat="1" spans="1:21">
      <c r="A17" s="6" t="s">
        <v>166</v>
      </c>
      <c r="B17" s="6" t="s">
        <v>1073</v>
      </c>
      <c r="C17" s="7" t="s">
        <v>168</v>
      </c>
      <c r="D17" s="6" t="s">
        <v>1074</v>
      </c>
      <c r="E17" s="7" t="s">
        <v>1075</v>
      </c>
      <c r="F17" s="6" t="s">
        <v>1086</v>
      </c>
      <c r="G17" s="7" t="s">
        <v>177</v>
      </c>
      <c r="H17" s="7" t="s">
        <v>956</v>
      </c>
      <c r="I17" s="7" t="s">
        <v>1077</v>
      </c>
      <c r="J17" s="14">
        <v>1</v>
      </c>
      <c r="K17" s="7" t="s">
        <v>168</v>
      </c>
      <c r="L17" s="7" t="s">
        <v>175</v>
      </c>
      <c r="M17" s="15">
        <v>45517</v>
      </c>
      <c r="N17" s="16">
        <v>10</v>
      </c>
      <c r="O17" s="17">
        <v>0</v>
      </c>
      <c r="P17" s="18">
        <v>19.21608</v>
      </c>
      <c r="Q17" s="23">
        <v>19.21608</v>
      </c>
      <c r="R17" s="21">
        <f>S121</f>
        <v>17.7510874068916</v>
      </c>
      <c r="S17" s="22">
        <f t="shared" si="0"/>
        <v>17.7510874068916</v>
      </c>
      <c r="T17" s="15"/>
      <c r="U17" s="7" t="s">
        <v>175</v>
      </c>
    </row>
    <row r="18" s="1" customFormat="1" spans="1:21">
      <c r="A18" s="4" t="s">
        <v>166</v>
      </c>
      <c r="B18" s="4" t="s">
        <v>1073</v>
      </c>
      <c r="C18" s="5" t="s">
        <v>168</v>
      </c>
      <c r="D18" s="4" t="s">
        <v>1074</v>
      </c>
      <c r="E18" s="5" t="s">
        <v>1075</v>
      </c>
      <c r="F18" s="4" t="s">
        <v>970</v>
      </c>
      <c r="G18" s="5" t="s">
        <v>172</v>
      </c>
      <c r="H18" s="5" t="s">
        <v>971</v>
      </c>
      <c r="I18" s="5" t="s">
        <v>972</v>
      </c>
      <c r="J18" s="9">
        <v>1</v>
      </c>
      <c r="K18" s="5" t="s">
        <v>168</v>
      </c>
      <c r="L18" s="5" t="s">
        <v>175</v>
      </c>
      <c r="M18" s="10">
        <v>45517</v>
      </c>
      <c r="N18" s="11">
        <v>10</v>
      </c>
      <c r="O18" s="12">
        <v>0</v>
      </c>
      <c r="P18" s="13">
        <v>0.196</v>
      </c>
      <c r="Q18" s="20">
        <v>0.196</v>
      </c>
      <c r="R18" s="21">
        <v>0.196</v>
      </c>
      <c r="S18" s="22">
        <f t="shared" si="0"/>
        <v>0.196</v>
      </c>
      <c r="T18" s="10"/>
      <c r="U18" s="5" t="s">
        <v>175</v>
      </c>
    </row>
    <row r="19" s="1" customFormat="1" spans="1:21">
      <c r="A19" s="6" t="s">
        <v>166</v>
      </c>
      <c r="B19" s="6" t="s">
        <v>1073</v>
      </c>
      <c r="C19" s="7" t="s">
        <v>168</v>
      </c>
      <c r="D19" s="6" t="s">
        <v>1074</v>
      </c>
      <c r="E19" s="7" t="s">
        <v>1075</v>
      </c>
      <c r="F19" s="6" t="s">
        <v>1087</v>
      </c>
      <c r="G19" s="7" t="s">
        <v>177</v>
      </c>
      <c r="H19" s="7" t="s">
        <v>1088</v>
      </c>
      <c r="I19" s="7" t="s">
        <v>179</v>
      </c>
      <c r="J19" s="14">
        <v>1</v>
      </c>
      <c r="K19" s="7" t="s">
        <v>168</v>
      </c>
      <c r="L19" s="7" t="s">
        <v>175</v>
      </c>
      <c r="M19" s="15">
        <v>45517</v>
      </c>
      <c r="N19" s="16">
        <v>10</v>
      </c>
      <c r="O19" s="17">
        <v>0</v>
      </c>
      <c r="P19" s="18">
        <v>0</v>
      </c>
      <c r="Q19" s="23">
        <v>0</v>
      </c>
      <c r="R19" s="21">
        <f>S126</f>
        <v>65.082024593</v>
      </c>
      <c r="S19" s="22">
        <f t="shared" si="0"/>
        <v>65.082024593</v>
      </c>
      <c r="T19" s="15"/>
      <c r="U19" s="7" t="s">
        <v>175</v>
      </c>
    </row>
    <row r="20" s="1" customFormat="1" spans="1:21">
      <c r="A20" s="4" t="s">
        <v>166</v>
      </c>
      <c r="B20" s="4" t="s">
        <v>1073</v>
      </c>
      <c r="C20" s="5" t="s">
        <v>168</v>
      </c>
      <c r="D20" s="4" t="s">
        <v>1074</v>
      </c>
      <c r="E20" s="5" t="s">
        <v>1075</v>
      </c>
      <c r="F20" s="4" t="s">
        <v>185</v>
      </c>
      <c r="G20" s="5" t="s">
        <v>172</v>
      </c>
      <c r="H20" s="5" t="s">
        <v>186</v>
      </c>
      <c r="I20" s="5" t="s">
        <v>187</v>
      </c>
      <c r="J20" s="9">
        <v>4</v>
      </c>
      <c r="K20" s="5" t="s">
        <v>168</v>
      </c>
      <c r="L20" s="5" t="s">
        <v>175</v>
      </c>
      <c r="M20" s="10">
        <v>45517</v>
      </c>
      <c r="N20" s="11">
        <v>10</v>
      </c>
      <c r="O20" s="12">
        <v>0</v>
      </c>
      <c r="P20" s="13">
        <v>0.0375</v>
      </c>
      <c r="Q20" s="20">
        <v>0.15</v>
      </c>
      <c r="R20" s="21">
        <v>0.05</v>
      </c>
      <c r="S20" s="22">
        <f t="shared" si="0"/>
        <v>0.2</v>
      </c>
      <c r="T20" s="10"/>
      <c r="U20" s="5" t="s">
        <v>175</v>
      </c>
    </row>
    <row r="21" s="1" customFormat="1" spans="1:21">
      <c r="A21" s="6" t="s">
        <v>166</v>
      </c>
      <c r="B21" s="6" t="s">
        <v>1073</v>
      </c>
      <c r="C21" s="7" t="s">
        <v>168</v>
      </c>
      <c r="D21" s="6" t="s">
        <v>1074</v>
      </c>
      <c r="E21" s="7" t="s">
        <v>1075</v>
      </c>
      <c r="F21" s="6" t="s">
        <v>945</v>
      </c>
      <c r="G21" s="7" t="s">
        <v>172</v>
      </c>
      <c r="H21" s="7" t="s">
        <v>946</v>
      </c>
      <c r="I21" s="7" t="s">
        <v>175</v>
      </c>
      <c r="J21" s="14">
        <v>1</v>
      </c>
      <c r="K21" s="7" t="s">
        <v>168</v>
      </c>
      <c r="L21" s="7" t="s">
        <v>175</v>
      </c>
      <c r="M21" s="15">
        <v>45517</v>
      </c>
      <c r="N21" s="16">
        <v>10</v>
      </c>
      <c r="O21" s="17">
        <v>0</v>
      </c>
      <c r="P21" s="18">
        <v>1.4274</v>
      </c>
      <c r="Q21" s="23">
        <v>1.4274</v>
      </c>
      <c r="R21" s="21">
        <v>1.4274</v>
      </c>
      <c r="S21" s="22">
        <f t="shared" si="0"/>
        <v>1.4274</v>
      </c>
      <c r="T21" s="15"/>
      <c r="U21" s="7" t="s">
        <v>175</v>
      </c>
    </row>
    <row r="22" s="1" customFormat="1" spans="1:21">
      <c r="A22" s="4" t="s">
        <v>166</v>
      </c>
      <c r="B22" s="4" t="s">
        <v>1073</v>
      </c>
      <c r="C22" s="5" t="s">
        <v>168</v>
      </c>
      <c r="D22" s="4" t="s">
        <v>1074</v>
      </c>
      <c r="E22" s="5" t="s">
        <v>1075</v>
      </c>
      <c r="F22" s="4" t="s">
        <v>1089</v>
      </c>
      <c r="G22" s="5" t="s">
        <v>172</v>
      </c>
      <c r="H22" s="5" t="s">
        <v>1090</v>
      </c>
      <c r="I22" s="5" t="s">
        <v>1091</v>
      </c>
      <c r="J22" s="9">
        <v>1</v>
      </c>
      <c r="K22" s="5" t="s">
        <v>168</v>
      </c>
      <c r="L22" s="5" t="s">
        <v>175</v>
      </c>
      <c r="M22" s="10">
        <v>45517</v>
      </c>
      <c r="N22" s="11">
        <v>10</v>
      </c>
      <c r="O22" s="12">
        <v>0</v>
      </c>
      <c r="P22" s="13">
        <v>22</v>
      </c>
      <c r="Q22" s="20">
        <v>22</v>
      </c>
      <c r="R22" s="21">
        <v>22</v>
      </c>
      <c r="S22" s="22">
        <f t="shared" si="0"/>
        <v>22</v>
      </c>
      <c r="T22" s="10"/>
      <c r="U22" s="5" t="s">
        <v>175</v>
      </c>
    </row>
    <row r="23" s="1" customFormat="1" spans="1:21">
      <c r="A23" s="6" t="s">
        <v>166</v>
      </c>
      <c r="B23" s="6" t="s">
        <v>1073</v>
      </c>
      <c r="C23" s="7" t="s">
        <v>168</v>
      </c>
      <c r="D23" s="6" t="s">
        <v>1074</v>
      </c>
      <c r="E23" s="7" t="s">
        <v>1075</v>
      </c>
      <c r="F23" s="6" t="s">
        <v>943</v>
      </c>
      <c r="G23" s="7" t="s">
        <v>177</v>
      </c>
      <c r="H23" s="7" t="s">
        <v>944</v>
      </c>
      <c r="I23" s="7" t="s">
        <v>234</v>
      </c>
      <c r="J23" s="14">
        <v>1</v>
      </c>
      <c r="K23" s="7" t="s">
        <v>168</v>
      </c>
      <c r="L23" s="7" t="s">
        <v>175</v>
      </c>
      <c r="M23" s="15">
        <v>45517</v>
      </c>
      <c r="N23" s="16">
        <v>10</v>
      </c>
      <c r="O23" s="17">
        <v>0</v>
      </c>
      <c r="P23" s="18">
        <v>4.54229</v>
      </c>
      <c r="Q23" s="23">
        <v>4.54229</v>
      </c>
      <c r="R23" s="21">
        <v>1.59461</v>
      </c>
      <c r="S23" s="22">
        <f t="shared" si="0"/>
        <v>1.59461</v>
      </c>
      <c r="T23" s="15"/>
      <c r="U23" s="7" t="s">
        <v>175</v>
      </c>
    </row>
    <row r="24" s="1" customFormat="1" spans="1:21">
      <c r="A24" s="4" t="s">
        <v>166</v>
      </c>
      <c r="B24" s="4" t="s">
        <v>1073</v>
      </c>
      <c r="C24" s="5" t="s">
        <v>168</v>
      </c>
      <c r="D24" s="4" t="s">
        <v>1074</v>
      </c>
      <c r="E24" s="5" t="s">
        <v>1075</v>
      </c>
      <c r="F24" s="4" t="s">
        <v>239</v>
      </c>
      <c r="G24" s="5" t="s">
        <v>172</v>
      </c>
      <c r="H24" s="5" t="s">
        <v>240</v>
      </c>
      <c r="I24" s="5" t="s">
        <v>175</v>
      </c>
      <c r="J24" s="9">
        <v>2</v>
      </c>
      <c r="K24" s="5" t="s">
        <v>168</v>
      </c>
      <c r="L24" s="5" t="s">
        <v>175</v>
      </c>
      <c r="M24" s="10">
        <v>45517</v>
      </c>
      <c r="N24" s="11">
        <v>10</v>
      </c>
      <c r="O24" s="12">
        <v>0</v>
      </c>
      <c r="P24" s="13">
        <v>0.55</v>
      </c>
      <c r="Q24" s="20">
        <v>1.1</v>
      </c>
      <c r="R24" s="21">
        <v>0.55</v>
      </c>
      <c r="S24" s="22">
        <f t="shared" si="0"/>
        <v>1.1</v>
      </c>
      <c r="T24" s="10"/>
      <c r="U24" s="5" t="s">
        <v>175</v>
      </c>
    </row>
    <row r="25" s="1" customFormat="1" spans="1:21">
      <c r="A25" s="6" t="s">
        <v>166</v>
      </c>
      <c r="B25" s="6" t="s">
        <v>1073</v>
      </c>
      <c r="C25" s="7" t="s">
        <v>168</v>
      </c>
      <c r="D25" s="6" t="s">
        <v>1074</v>
      </c>
      <c r="E25" s="7" t="s">
        <v>1075</v>
      </c>
      <c r="F25" s="6" t="s">
        <v>254</v>
      </c>
      <c r="G25" s="7" t="s">
        <v>172</v>
      </c>
      <c r="H25" s="7" t="s">
        <v>255</v>
      </c>
      <c r="I25" s="7" t="s">
        <v>256</v>
      </c>
      <c r="J25" s="14">
        <v>1</v>
      </c>
      <c r="K25" s="7" t="s">
        <v>168</v>
      </c>
      <c r="L25" s="7" t="s">
        <v>175</v>
      </c>
      <c r="M25" s="15">
        <v>45517</v>
      </c>
      <c r="N25" s="16">
        <v>10</v>
      </c>
      <c r="O25" s="17">
        <v>0</v>
      </c>
      <c r="P25" s="18">
        <v>0.9221</v>
      </c>
      <c r="Q25" s="23">
        <v>0.9221</v>
      </c>
      <c r="R25" s="21">
        <v>0.9221</v>
      </c>
      <c r="S25" s="22">
        <f t="shared" si="0"/>
        <v>0.9221</v>
      </c>
      <c r="T25" s="15"/>
      <c r="U25" s="7" t="s">
        <v>175</v>
      </c>
    </row>
    <row r="26" s="1" customFormat="1" spans="1:21">
      <c r="A26" s="4" t="s">
        <v>166</v>
      </c>
      <c r="B26" s="4" t="s">
        <v>1073</v>
      </c>
      <c r="C26" s="5" t="s">
        <v>168</v>
      </c>
      <c r="D26" s="4" t="s">
        <v>1074</v>
      </c>
      <c r="E26" s="5" t="s">
        <v>1075</v>
      </c>
      <c r="F26" s="4" t="s">
        <v>585</v>
      </c>
      <c r="G26" s="5" t="s">
        <v>172</v>
      </c>
      <c r="H26" s="5" t="s">
        <v>586</v>
      </c>
      <c r="I26" s="5" t="s">
        <v>234</v>
      </c>
      <c r="J26" s="9">
        <v>1</v>
      </c>
      <c r="K26" s="5" t="s">
        <v>168</v>
      </c>
      <c r="L26" s="5" t="s">
        <v>175</v>
      </c>
      <c r="M26" s="10">
        <v>45517</v>
      </c>
      <c r="N26" s="11">
        <v>10</v>
      </c>
      <c r="O26" s="12">
        <v>0</v>
      </c>
      <c r="P26" s="13">
        <v>0</v>
      </c>
      <c r="Q26" s="20">
        <v>0</v>
      </c>
      <c r="R26" s="21">
        <v>4.84</v>
      </c>
      <c r="S26" s="22">
        <f t="shared" si="0"/>
        <v>4.84</v>
      </c>
      <c r="T26" s="10"/>
      <c r="U26" s="5" t="s">
        <v>175</v>
      </c>
    </row>
    <row r="27" s="1" customFormat="1" spans="1:21">
      <c r="A27" s="6" t="s">
        <v>166</v>
      </c>
      <c r="B27" s="6" t="s">
        <v>1073</v>
      </c>
      <c r="C27" s="7" t="s">
        <v>168</v>
      </c>
      <c r="D27" s="6" t="s">
        <v>1074</v>
      </c>
      <c r="E27" s="7" t="s">
        <v>1075</v>
      </c>
      <c r="F27" s="6" t="s">
        <v>1092</v>
      </c>
      <c r="G27" s="7" t="s">
        <v>177</v>
      </c>
      <c r="H27" s="7" t="s">
        <v>1093</v>
      </c>
      <c r="I27" s="7" t="s">
        <v>179</v>
      </c>
      <c r="J27" s="14">
        <v>1</v>
      </c>
      <c r="K27" s="7" t="s">
        <v>168</v>
      </c>
      <c r="L27" s="7" t="s">
        <v>175</v>
      </c>
      <c r="M27" s="15">
        <v>45517</v>
      </c>
      <c r="N27" s="16">
        <v>10</v>
      </c>
      <c r="O27" s="17">
        <v>0</v>
      </c>
      <c r="P27" s="18">
        <v>0</v>
      </c>
      <c r="Q27" s="23">
        <v>0</v>
      </c>
      <c r="R27" s="21">
        <f>S189</f>
        <v>65.911424593</v>
      </c>
      <c r="S27" s="22">
        <f t="shared" si="0"/>
        <v>65.911424593</v>
      </c>
      <c r="T27" s="15"/>
      <c r="U27" s="7" t="s">
        <v>175</v>
      </c>
    </row>
    <row r="28" s="1" customFormat="1" spans="1:21">
      <c r="A28" s="4" t="s">
        <v>166</v>
      </c>
      <c r="B28" s="4" t="s">
        <v>1073</v>
      </c>
      <c r="C28" s="5" t="s">
        <v>168</v>
      </c>
      <c r="D28" s="24" t="s">
        <v>1074</v>
      </c>
      <c r="E28" s="5" t="s">
        <v>1075</v>
      </c>
      <c r="F28" s="4" t="s">
        <v>939</v>
      </c>
      <c r="G28" s="5" t="s">
        <v>172</v>
      </c>
      <c r="H28" s="5" t="s">
        <v>940</v>
      </c>
      <c r="I28" s="5" t="s">
        <v>175</v>
      </c>
      <c r="J28" s="9">
        <v>36</v>
      </c>
      <c r="K28" s="5" t="s">
        <v>168</v>
      </c>
      <c r="L28" s="5" t="s">
        <v>175</v>
      </c>
      <c r="M28" s="10">
        <v>45517</v>
      </c>
      <c r="N28" s="11">
        <v>10</v>
      </c>
      <c r="O28" s="12">
        <v>0</v>
      </c>
      <c r="P28" s="13">
        <v>0.0057</v>
      </c>
      <c r="Q28" s="20">
        <v>0.2052</v>
      </c>
      <c r="R28" s="21">
        <v>0.00569</v>
      </c>
      <c r="S28" s="22">
        <f t="shared" si="0"/>
        <v>0.20484</v>
      </c>
      <c r="T28" s="10"/>
      <c r="U28" s="5" t="s">
        <v>175</v>
      </c>
    </row>
    <row r="29" s="1" customFormat="1" spans="1:21">
      <c r="A29" s="6" t="s">
        <v>166</v>
      </c>
      <c r="B29" s="6" t="s">
        <v>1073</v>
      </c>
      <c r="C29" s="7" t="s">
        <v>168</v>
      </c>
      <c r="D29" s="6" t="s">
        <v>1074</v>
      </c>
      <c r="E29" s="7" t="s">
        <v>1075</v>
      </c>
      <c r="F29" s="6" t="s">
        <v>932</v>
      </c>
      <c r="G29" s="7" t="s">
        <v>177</v>
      </c>
      <c r="H29" s="7" t="s">
        <v>933</v>
      </c>
      <c r="I29" s="7" t="s">
        <v>934</v>
      </c>
      <c r="J29" s="14">
        <v>1</v>
      </c>
      <c r="K29" s="7" t="s">
        <v>182</v>
      </c>
      <c r="L29" s="7" t="s">
        <v>175</v>
      </c>
      <c r="M29" s="15">
        <v>45517</v>
      </c>
      <c r="N29" s="16">
        <v>10</v>
      </c>
      <c r="O29" s="17">
        <v>0</v>
      </c>
      <c r="P29" s="18">
        <v>2.20299</v>
      </c>
      <c r="Q29" s="23">
        <v>2.20299</v>
      </c>
      <c r="R29" s="21">
        <v>0.2944</v>
      </c>
      <c r="S29" s="22">
        <f t="shared" si="0"/>
        <v>0.2944</v>
      </c>
      <c r="T29" s="15"/>
      <c r="U29" s="7" t="s">
        <v>175</v>
      </c>
    </row>
    <row r="30" s="1" customFormat="1" spans="1:21">
      <c r="A30" s="4" t="s">
        <v>166</v>
      </c>
      <c r="B30" s="4" t="s">
        <v>1073</v>
      </c>
      <c r="C30" s="5" t="s">
        <v>168</v>
      </c>
      <c r="D30" s="4" t="s">
        <v>1074</v>
      </c>
      <c r="E30" s="5" t="s">
        <v>1075</v>
      </c>
      <c r="F30" s="4" t="s">
        <v>935</v>
      </c>
      <c r="G30" s="5" t="s">
        <v>177</v>
      </c>
      <c r="H30" s="5" t="s">
        <v>936</v>
      </c>
      <c r="I30" s="5" t="s">
        <v>234</v>
      </c>
      <c r="J30" s="9">
        <v>1</v>
      </c>
      <c r="K30" s="5" t="s">
        <v>168</v>
      </c>
      <c r="L30" s="5" t="s">
        <v>175</v>
      </c>
      <c r="M30" s="10">
        <v>45517</v>
      </c>
      <c r="N30" s="11">
        <v>10</v>
      </c>
      <c r="O30" s="12">
        <v>0</v>
      </c>
      <c r="P30" s="13">
        <v>4.92707</v>
      </c>
      <c r="Q30" s="20">
        <v>4.92707</v>
      </c>
      <c r="R30" s="21">
        <v>1.77837</v>
      </c>
      <c r="S30" s="22">
        <f t="shared" si="0"/>
        <v>1.77837</v>
      </c>
      <c r="T30" s="10"/>
      <c r="U30" s="5" t="s">
        <v>175</v>
      </c>
    </row>
    <row r="31" s="1" customFormat="1" spans="1:21">
      <c r="A31" s="6" t="s">
        <v>166</v>
      </c>
      <c r="B31" s="6" t="s">
        <v>1073</v>
      </c>
      <c r="C31" s="7" t="s">
        <v>168</v>
      </c>
      <c r="D31" s="6" t="s">
        <v>1074</v>
      </c>
      <c r="E31" s="7" t="s">
        <v>1075</v>
      </c>
      <c r="F31" s="6" t="s">
        <v>1094</v>
      </c>
      <c r="G31" s="7" t="s">
        <v>177</v>
      </c>
      <c r="H31" s="7" t="s">
        <v>1095</v>
      </c>
      <c r="I31" s="7" t="s">
        <v>175</v>
      </c>
      <c r="J31" s="14">
        <v>1</v>
      </c>
      <c r="K31" s="7" t="s">
        <v>168</v>
      </c>
      <c r="L31" s="7" t="s">
        <v>175</v>
      </c>
      <c r="M31" s="15">
        <v>45517</v>
      </c>
      <c r="N31" s="16">
        <v>10</v>
      </c>
      <c r="O31" s="17">
        <v>0</v>
      </c>
      <c r="P31" s="18">
        <v>40.19327</v>
      </c>
      <c r="Q31" s="23">
        <v>40.19327</v>
      </c>
      <c r="R31" s="21">
        <f>S243</f>
        <v>15.36329956</v>
      </c>
      <c r="S31" s="22">
        <f t="shared" si="0"/>
        <v>15.36329956</v>
      </c>
      <c r="T31" s="15"/>
      <c r="U31" s="7" t="s">
        <v>175</v>
      </c>
    </row>
    <row r="32" s="1" customFormat="1" spans="1:21">
      <c r="A32" s="4" t="s">
        <v>166</v>
      </c>
      <c r="B32" s="4" t="s">
        <v>1073</v>
      </c>
      <c r="C32" s="5" t="s">
        <v>168</v>
      </c>
      <c r="D32" s="4" t="s">
        <v>1074</v>
      </c>
      <c r="E32" s="5" t="s">
        <v>1075</v>
      </c>
      <c r="F32" s="4" t="s">
        <v>699</v>
      </c>
      <c r="G32" s="5" t="s">
        <v>172</v>
      </c>
      <c r="H32" s="5" t="s">
        <v>700</v>
      </c>
      <c r="I32" s="5" t="s">
        <v>234</v>
      </c>
      <c r="J32" s="9">
        <v>2</v>
      </c>
      <c r="K32" s="5" t="s">
        <v>168</v>
      </c>
      <c r="L32" s="5" t="s">
        <v>175</v>
      </c>
      <c r="M32" s="10">
        <v>45517</v>
      </c>
      <c r="N32" s="11">
        <v>10</v>
      </c>
      <c r="O32" s="12">
        <v>0</v>
      </c>
      <c r="P32" s="13">
        <v>0</v>
      </c>
      <c r="Q32" s="20">
        <v>0</v>
      </c>
      <c r="R32" s="21">
        <v>0.237</v>
      </c>
      <c r="S32" s="22">
        <f t="shared" si="0"/>
        <v>0.474</v>
      </c>
      <c r="T32" s="10"/>
      <c r="U32" s="5" t="s">
        <v>175</v>
      </c>
    </row>
    <row r="33" s="1" customFormat="1" spans="1:21">
      <c r="A33" s="6" t="s">
        <v>166</v>
      </c>
      <c r="B33" s="6" t="s">
        <v>1073</v>
      </c>
      <c r="C33" s="7" t="s">
        <v>168</v>
      </c>
      <c r="D33" s="6" t="s">
        <v>1074</v>
      </c>
      <c r="E33" s="7" t="s">
        <v>1075</v>
      </c>
      <c r="F33" s="6" t="s">
        <v>596</v>
      </c>
      <c r="G33" s="7" t="s">
        <v>177</v>
      </c>
      <c r="H33" s="7" t="s">
        <v>597</v>
      </c>
      <c r="I33" s="7" t="s">
        <v>598</v>
      </c>
      <c r="J33" s="14">
        <v>1</v>
      </c>
      <c r="K33" s="7" t="s">
        <v>168</v>
      </c>
      <c r="L33" s="7" t="s">
        <v>175</v>
      </c>
      <c r="M33" s="15">
        <v>45517</v>
      </c>
      <c r="N33" s="16">
        <v>10</v>
      </c>
      <c r="O33" s="17">
        <v>0</v>
      </c>
      <c r="P33" s="18">
        <v>0.05558</v>
      </c>
      <c r="Q33" s="23">
        <v>0.05558</v>
      </c>
      <c r="R33" s="21">
        <f>S264</f>
        <v>6.102528438</v>
      </c>
      <c r="S33" s="22">
        <f t="shared" si="0"/>
        <v>6.102528438</v>
      </c>
      <c r="T33" s="15"/>
      <c r="U33" s="7" t="s">
        <v>175</v>
      </c>
    </row>
    <row r="34" s="1" customFormat="1" spans="1:21">
      <c r="A34" s="4" t="s">
        <v>166</v>
      </c>
      <c r="B34" s="4" t="s">
        <v>1073</v>
      </c>
      <c r="C34" s="5" t="s">
        <v>168</v>
      </c>
      <c r="D34" s="4" t="s">
        <v>1074</v>
      </c>
      <c r="E34" s="5" t="s">
        <v>1075</v>
      </c>
      <c r="F34" s="4" t="s">
        <v>723</v>
      </c>
      <c r="G34" s="5" t="s">
        <v>172</v>
      </c>
      <c r="H34" s="5" t="s">
        <v>724</v>
      </c>
      <c r="I34" s="5" t="s">
        <v>234</v>
      </c>
      <c r="J34" s="9">
        <v>1</v>
      </c>
      <c r="K34" s="5" t="s">
        <v>168</v>
      </c>
      <c r="L34" s="5" t="s">
        <v>175</v>
      </c>
      <c r="M34" s="10">
        <v>45517</v>
      </c>
      <c r="N34" s="11">
        <v>10</v>
      </c>
      <c r="O34" s="12">
        <v>0</v>
      </c>
      <c r="P34" s="13">
        <v>0</v>
      </c>
      <c r="Q34" s="20">
        <v>0</v>
      </c>
      <c r="R34" s="21">
        <v>4.84</v>
      </c>
      <c r="S34" s="22">
        <f t="shared" si="0"/>
        <v>4.84</v>
      </c>
      <c r="T34" s="10"/>
      <c r="U34" s="5" t="s">
        <v>175</v>
      </c>
    </row>
    <row r="35" s="1" customFormat="1" spans="1:21">
      <c r="A35" s="6" t="s">
        <v>166</v>
      </c>
      <c r="B35" s="6" t="s">
        <v>1073</v>
      </c>
      <c r="C35" s="7" t="s">
        <v>168</v>
      </c>
      <c r="D35" s="6" t="s">
        <v>1074</v>
      </c>
      <c r="E35" s="7" t="s">
        <v>1075</v>
      </c>
      <c r="F35" s="6" t="s">
        <v>589</v>
      </c>
      <c r="G35" s="7" t="s">
        <v>177</v>
      </c>
      <c r="H35" s="7" t="s">
        <v>590</v>
      </c>
      <c r="I35" s="7" t="s">
        <v>179</v>
      </c>
      <c r="J35" s="14">
        <v>1</v>
      </c>
      <c r="K35" s="7" t="s">
        <v>168</v>
      </c>
      <c r="L35" s="7" t="s">
        <v>175</v>
      </c>
      <c r="M35" s="15">
        <v>45517</v>
      </c>
      <c r="N35" s="16">
        <v>10</v>
      </c>
      <c r="O35" s="17">
        <v>0</v>
      </c>
      <c r="P35" s="18">
        <v>0.93432</v>
      </c>
      <c r="Q35" s="23">
        <v>0.93432</v>
      </c>
      <c r="R35" s="21">
        <f>S279</f>
        <v>1.4183016</v>
      </c>
      <c r="S35" s="22">
        <f t="shared" si="0"/>
        <v>1.4183016</v>
      </c>
      <c r="T35" s="15"/>
      <c r="U35" s="7" t="s">
        <v>175</v>
      </c>
    </row>
    <row r="36" s="1" customFormat="1" spans="1:21">
      <c r="A36" s="4" t="s">
        <v>166</v>
      </c>
      <c r="B36" s="4" t="s">
        <v>1073</v>
      </c>
      <c r="C36" s="5" t="s">
        <v>168</v>
      </c>
      <c r="D36" s="4" t="s">
        <v>1074</v>
      </c>
      <c r="E36" s="5" t="s">
        <v>1075</v>
      </c>
      <c r="F36" s="4" t="s">
        <v>1096</v>
      </c>
      <c r="G36" s="5" t="s">
        <v>172</v>
      </c>
      <c r="H36" s="5" t="s">
        <v>1097</v>
      </c>
      <c r="I36" s="5" t="s">
        <v>179</v>
      </c>
      <c r="J36" s="9">
        <v>1</v>
      </c>
      <c r="K36" s="5" t="s">
        <v>168</v>
      </c>
      <c r="L36" s="5" t="s">
        <v>175</v>
      </c>
      <c r="M36" s="10">
        <v>45517</v>
      </c>
      <c r="N36" s="11">
        <v>10</v>
      </c>
      <c r="O36" s="12">
        <v>0</v>
      </c>
      <c r="P36" s="13">
        <v>0</v>
      </c>
      <c r="Q36" s="20">
        <v>0</v>
      </c>
      <c r="R36" s="21">
        <v>16</v>
      </c>
      <c r="S36" s="22">
        <f t="shared" si="0"/>
        <v>16</v>
      </c>
      <c r="T36" s="10"/>
      <c r="U36" s="5" t="s">
        <v>175</v>
      </c>
    </row>
    <row r="37" s="1" customFormat="1" spans="1:21">
      <c r="A37" s="6" t="s">
        <v>166</v>
      </c>
      <c r="B37" s="6" t="s">
        <v>1073</v>
      </c>
      <c r="C37" s="7" t="s">
        <v>168</v>
      </c>
      <c r="D37" s="6" t="s">
        <v>1074</v>
      </c>
      <c r="E37" s="7" t="s">
        <v>1075</v>
      </c>
      <c r="F37" s="6" t="s">
        <v>604</v>
      </c>
      <c r="G37" s="7" t="s">
        <v>177</v>
      </c>
      <c r="H37" s="7" t="s">
        <v>605</v>
      </c>
      <c r="I37" s="7" t="s">
        <v>598</v>
      </c>
      <c r="J37" s="14">
        <v>1</v>
      </c>
      <c r="K37" s="7" t="s">
        <v>168</v>
      </c>
      <c r="L37" s="7" t="s">
        <v>175</v>
      </c>
      <c r="M37" s="15">
        <v>45517</v>
      </c>
      <c r="N37" s="16">
        <v>10</v>
      </c>
      <c r="O37" s="17">
        <v>0</v>
      </c>
      <c r="P37" s="18">
        <v>0.05558</v>
      </c>
      <c r="Q37" s="23">
        <v>0.05558</v>
      </c>
      <c r="R37" s="21">
        <f>S288</f>
        <v>5.9749016</v>
      </c>
      <c r="S37" s="22">
        <f t="shared" si="0"/>
        <v>5.9749016</v>
      </c>
      <c r="T37" s="15"/>
      <c r="U37" s="7" t="s">
        <v>175</v>
      </c>
    </row>
    <row r="38" s="1" customFormat="1" spans="1:21">
      <c r="A38" s="4" t="s">
        <v>166</v>
      </c>
      <c r="B38" s="4" t="s">
        <v>1073</v>
      </c>
      <c r="C38" s="5" t="s">
        <v>168</v>
      </c>
      <c r="D38" s="4" t="s">
        <v>1074</v>
      </c>
      <c r="E38" s="5" t="s">
        <v>1075</v>
      </c>
      <c r="F38" s="4" t="s">
        <v>927</v>
      </c>
      <c r="G38" s="5" t="s">
        <v>177</v>
      </c>
      <c r="H38" s="5" t="s">
        <v>928</v>
      </c>
      <c r="I38" s="5" t="s">
        <v>234</v>
      </c>
      <c r="J38" s="9">
        <v>1</v>
      </c>
      <c r="K38" s="5" t="s">
        <v>168</v>
      </c>
      <c r="L38" s="5" t="s">
        <v>175</v>
      </c>
      <c r="M38" s="10">
        <v>45517</v>
      </c>
      <c r="N38" s="11">
        <v>10</v>
      </c>
      <c r="O38" s="12">
        <v>0</v>
      </c>
      <c r="P38" s="13">
        <v>6.30727</v>
      </c>
      <c r="Q38" s="20">
        <v>6.30727</v>
      </c>
      <c r="R38" s="21">
        <v>3.08777</v>
      </c>
      <c r="S38" s="22">
        <f t="shared" si="0"/>
        <v>3.08777</v>
      </c>
      <c r="T38" s="10"/>
      <c r="U38" s="5" t="s">
        <v>175</v>
      </c>
    </row>
    <row r="39" s="1" customFormat="1" spans="1:21">
      <c r="A39" s="6" t="s">
        <v>166</v>
      </c>
      <c r="B39" s="6" t="s">
        <v>1073</v>
      </c>
      <c r="C39" s="7" t="s">
        <v>168</v>
      </c>
      <c r="D39" s="6" t="s">
        <v>1074</v>
      </c>
      <c r="E39" s="7" t="s">
        <v>1075</v>
      </c>
      <c r="F39" s="6" t="s">
        <v>212</v>
      </c>
      <c r="G39" s="7" t="s">
        <v>172</v>
      </c>
      <c r="H39" s="7" t="s">
        <v>213</v>
      </c>
      <c r="I39" s="7" t="s">
        <v>175</v>
      </c>
      <c r="J39" s="14">
        <v>1</v>
      </c>
      <c r="K39" s="7" t="s">
        <v>168</v>
      </c>
      <c r="L39" s="7" t="s">
        <v>175</v>
      </c>
      <c r="M39" s="15">
        <v>45517</v>
      </c>
      <c r="N39" s="16">
        <v>10</v>
      </c>
      <c r="O39" s="17">
        <v>0</v>
      </c>
      <c r="P39" s="18">
        <v>0.855</v>
      </c>
      <c r="Q39" s="23">
        <v>0.855</v>
      </c>
      <c r="R39" s="21">
        <v>0.855</v>
      </c>
      <c r="S39" s="22">
        <f t="shared" si="0"/>
        <v>0.855</v>
      </c>
      <c r="T39" s="15"/>
      <c r="U39" s="7" t="s">
        <v>175</v>
      </c>
    </row>
    <row r="40" s="1" customFormat="1" spans="1:21">
      <c r="A40" s="4" t="s">
        <v>166</v>
      </c>
      <c r="B40" s="4" t="s">
        <v>1073</v>
      </c>
      <c r="C40" s="5" t="s">
        <v>168</v>
      </c>
      <c r="D40" s="4" t="s">
        <v>1074</v>
      </c>
      <c r="E40" s="5" t="s">
        <v>1075</v>
      </c>
      <c r="F40" s="4" t="s">
        <v>1098</v>
      </c>
      <c r="G40" s="5" t="s">
        <v>177</v>
      </c>
      <c r="H40" s="5" t="s">
        <v>1099</v>
      </c>
      <c r="I40" s="5" t="s">
        <v>1077</v>
      </c>
      <c r="J40" s="9">
        <v>1</v>
      </c>
      <c r="K40" s="5" t="s">
        <v>168</v>
      </c>
      <c r="L40" s="5" t="s">
        <v>175</v>
      </c>
      <c r="M40" s="10">
        <v>45517</v>
      </c>
      <c r="N40" s="11">
        <v>10</v>
      </c>
      <c r="O40" s="12">
        <v>0</v>
      </c>
      <c r="P40" s="13">
        <v>0</v>
      </c>
      <c r="Q40" s="20">
        <v>0</v>
      </c>
      <c r="R40" s="21">
        <f>S310</f>
        <v>148.535572968</v>
      </c>
      <c r="S40" s="22">
        <f t="shared" si="0"/>
        <v>148.535572968</v>
      </c>
      <c r="T40" s="10"/>
      <c r="U40" s="5" t="s">
        <v>175</v>
      </c>
    </row>
    <row r="41" s="1" customFormat="1" spans="1:21">
      <c r="A41" s="6" t="s">
        <v>166</v>
      </c>
      <c r="B41" s="6" t="s">
        <v>1073</v>
      </c>
      <c r="C41" s="7" t="s">
        <v>168</v>
      </c>
      <c r="D41" s="6" t="s">
        <v>1074</v>
      </c>
      <c r="E41" s="7" t="s">
        <v>1075</v>
      </c>
      <c r="F41" s="6" t="s">
        <v>916</v>
      </c>
      <c r="G41" s="7" t="s">
        <v>177</v>
      </c>
      <c r="H41" s="7" t="s">
        <v>917</v>
      </c>
      <c r="I41" s="7" t="s">
        <v>234</v>
      </c>
      <c r="J41" s="14">
        <v>1</v>
      </c>
      <c r="K41" s="7" t="s">
        <v>168</v>
      </c>
      <c r="L41" s="7" t="s">
        <v>175</v>
      </c>
      <c r="M41" s="15">
        <v>45517</v>
      </c>
      <c r="N41" s="16">
        <v>10</v>
      </c>
      <c r="O41" s="17">
        <v>0</v>
      </c>
      <c r="P41" s="18">
        <v>0.06143</v>
      </c>
      <c r="Q41" s="23">
        <v>0.06143</v>
      </c>
      <c r="R41" s="21">
        <v>2.5117264</v>
      </c>
      <c r="S41" s="22">
        <f t="shared" si="0"/>
        <v>2.5117264</v>
      </c>
      <c r="T41" s="15"/>
      <c r="U41" s="7" t="s">
        <v>175</v>
      </c>
    </row>
    <row r="42" s="1" customFormat="1" spans="1:21">
      <c r="A42" s="4" t="s">
        <v>166</v>
      </c>
      <c r="B42" s="4" t="s">
        <v>1073</v>
      </c>
      <c r="C42" s="5" t="s">
        <v>168</v>
      </c>
      <c r="D42" s="4" t="s">
        <v>1074</v>
      </c>
      <c r="E42" s="5" t="s">
        <v>1075</v>
      </c>
      <c r="F42" s="4" t="s">
        <v>919</v>
      </c>
      <c r="G42" s="5" t="s">
        <v>177</v>
      </c>
      <c r="H42" s="5" t="s">
        <v>920</v>
      </c>
      <c r="I42" s="5" t="s">
        <v>234</v>
      </c>
      <c r="J42" s="9">
        <v>1</v>
      </c>
      <c r="K42" s="5" t="s">
        <v>168</v>
      </c>
      <c r="L42" s="5" t="s">
        <v>175</v>
      </c>
      <c r="M42" s="10">
        <v>45517</v>
      </c>
      <c r="N42" s="11">
        <v>10</v>
      </c>
      <c r="O42" s="12">
        <v>0</v>
      </c>
      <c r="P42" s="13">
        <v>6.04153</v>
      </c>
      <c r="Q42" s="20">
        <v>6.04153</v>
      </c>
      <c r="R42" s="21">
        <v>2.82203</v>
      </c>
      <c r="S42" s="22">
        <f t="shared" si="0"/>
        <v>2.82203</v>
      </c>
      <c r="T42" s="10"/>
      <c r="U42" s="5" t="s">
        <v>175</v>
      </c>
    </row>
    <row r="43" s="1" customFormat="1" spans="1:21">
      <c r="A43" s="6" t="s">
        <v>166</v>
      </c>
      <c r="B43" s="6" t="s">
        <v>1073</v>
      </c>
      <c r="C43" s="7" t="s">
        <v>168</v>
      </c>
      <c r="D43" s="25" t="s">
        <v>1074</v>
      </c>
      <c r="E43" s="7" t="s">
        <v>1075</v>
      </c>
      <c r="F43" s="6" t="s">
        <v>921</v>
      </c>
      <c r="G43" s="7" t="s">
        <v>172</v>
      </c>
      <c r="H43" s="7" t="s">
        <v>922</v>
      </c>
      <c r="I43" s="7" t="s">
        <v>175</v>
      </c>
      <c r="J43" s="14">
        <v>1</v>
      </c>
      <c r="K43" s="7" t="s">
        <v>168</v>
      </c>
      <c r="L43" s="7" t="s">
        <v>175</v>
      </c>
      <c r="M43" s="15">
        <v>45517</v>
      </c>
      <c r="N43" s="16">
        <v>10</v>
      </c>
      <c r="O43" s="17">
        <v>0</v>
      </c>
      <c r="P43" s="18">
        <v>0.9829</v>
      </c>
      <c r="Q43" s="23">
        <v>0.9829</v>
      </c>
      <c r="R43" s="21">
        <v>0.9829</v>
      </c>
      <c r="S43" s="22">
        <f t="shared" si="0"/>
        <v>0.9829</v>
      </c>
      <c r="T43" s="15"/>
      <c r="U43" s="7" t="s">
        <v>175</v>
      </c>
    </row>
    <row r="44" s="1" customFormat="1" spans="1:21">
      <c r="A44" s="4" t="s">
        <v>166</v>
      </c>
      <c r="B44" s="4" t="s">
        <v>1073</v>
      </c>
      <c r="C44" s="5" t="s">
        <v>168</v>
      </c>
      <c r="D44" s="4" t="s">
        <v>1074</v>
      </c>
      <c r="E44" s="5" t="s">
        <v>1075</v>
      </c>
      <c r="F44" s="4" t="s">
        <v>923</v>
      </c>
      <c r="G44" s="5" t="s">
        <v>172</v>
      </c>
      <c r="H44" s="5" t="s">
        <v>924</v>
      </c>
      <c r="I44" s="5" t="s">
        <v>179</v>
      </c>
      <c r="J44" s="9">
        <v>1</v>
      </c>
      <c r="K44" s="5" t="s">
        <v>168</v>
      </c>
      <c r="L44" s="5" t="s">
        <v>175</v>
      </c>
      <c r="M44" s="10">
        <v>45517</v>
      </c>
      <c r="N44" s="11">
        <v>10</v>
      </c>
      <c r="O44" s="12">
        <v>0</v>
      </c>
      <c r="P44" s="13">
        <v>0</v>
      </c>
      <c r="Q44" s="20">
        <v>0</v>
      </c>
      <c r="R44" s="21">
        <v>15</v>
      </c>
      <c r="S44" s="22">
        <f t="shared" si="0"/>
        <v>15</v>
      </c>
      <c r="T44" s="10"/>
      <c r="U44" s="5" t="s">
        <v>175</v>
      </c>
    </row>
    <row r="45" s="1" customFormat="1" spans="1:21">
      <c r="A45" s="6" t="s">
        <v>166</v>
      </c>
      <c r="B45" s="6" t="s">
        <v>1073</v>
      </c>
      <c r="C45" s="7" t="s">
        <v>168</v>
      </c>
      <c r="D45" s="6" t="s">
        <v>1074</v>
      </c>
      <c r="E45" s="7" t="s">
        <v>1075</v>
      </c>
      <c r="F45" s="6" t="s">
        <v>636</v>
      </c>
      <c r="G45" s="7" t="s">
        <v>172</v>
      </c>
      <c r="H45" s="7" t="s">
        <v>637</v>
      </c>
      <c r="I45" s="7" t="s">
        <v>234</v>
      </c>
      <c r="J45" s="14">
        <v>8</v>
      </c>
      <c r="K45" s="7" t="s">
        <v>168</v>
      </c>
      <c r="L45" s="7" t="s">
        <v>175</v>
      </c>
      <c r="M45" s="15">
        <v>45517</v>
      </c>
      <c r="N45" s="16">
        <v>10</v>
      </c>
      <c r="O45" s="17">
        <v>0</v>
      </c>
      <c r="P45" s="18">
        <v>0</v>
      </c>
      <c r="Q45" s="23">
        <v>0</v>
      </c>
      <c r="R45" s="21">
        <v>0.37949</v>
      </c>
      <c r="S45" s="22">
        <f t="shared" si="0"/>
        <v>3.03592</v>
      </c>
      <c r="T45" s="15"/>
      <c r="U45" s="7" t="s">
        <v>175</v>
      </c>
    </row>
    <row r="46" s="1" customFormat="1" spans="1:21">
      <c r="A46" s="4" t="s">
        <v>166</v>
      </c>
      <c r="B46" s="4" t="s">
        <v>1073</v>
      </c>
      <c r="C46" s="5" t="s">
        <v>168</v>
      </c>
      <c r="D46" s="4" t="s">
        <v>1074</v>
      </c>
      <c r="E46" s="5" t="s">
        <v>1075</v>
      </c>
      <c r="F46" s="4" t="s">
        <v>695</v>
      </c>
      <c r="G46" s="5" t="s">
        <v>172</v>
      </c>
      <c r="H46" s="5" t="s">
        <v>225</v>
      </c>
      <c r="I46" s="5" t="s">
        <v>696</v>
      </c>
      <c r="J46" s="9">
        <v>2</v>
      </c>
      <c r="K46" s="5" t="s">
        <v>168</v>
      </c>
      <c r="L46" s="5" t="s">
        <v>175</v>
      </c>
      <c r="M46" s="10">
        <v>45517</v>
      </c>
      <c r="N46" s="11">
        <v>10</v>
      </c>
      <c r="O46" s="12">
        <v>0</v>
      </c>
      <c r="P46" s="13">
        <v>0</v>
      </c>
      <c r="Q46" s="20">
        <v>0</v>
      </c>
      <c r="R46" s="21">
        <v>0.049</v>
      </c>
      <c r="S46" s="22">
        <f t="shared" si="0"/>
        <v>0.098</v>
      </c>
      <c r="T46" s="10"/>
      <c r="U46" s="5" t="s">
        <v>175</v>
      </c>
    </row>
    <row r="47" s="1" customFormat="1" spans="1:21">
      <c r="A47" s="6" t="s">
        <v>166</v>
      </c>
      <c r="B47" s="6" t="s">
        <v>1073</v>
      </c>
      <c r="C47" s="7" t="s">
        <v>168</v>
      </c>
      <c r="D47" s="6" t="s">
        <v>1074</v>
      </c>
      <c r="E47" s="7" t="s">
        <v>1075</v>
      </c>
      <c r="F47" s="6" t="s">
        <v>669</v>
      </c>
      <c r="G47" s="7" t="s">
        <v>177</v>
      </c>
      <c r="H47" s="7" t="s">
        <v>670</v>
      </c>
      <c r="I47" s="7" t="s">
        <v>234</v>
      </c>
      <c r="J47" s="14">
        <v>2</v>
      </c>
      <c r="K47" s="7" t="s">
        <v>168</v>
      </c>
      <c r="L47" s="7" t="s">
        <v>175</v>
      </c>
      <c r="M47" s="15">
        <v>45517</v>
      </c>
      <c r="N47" s="16">
        <v>10</v>
      </c>
      <c r="O47" s="17">
        <v>0</v>
      </c>
      <c r="P47" s="18">
        <v>28.60466</v>
      </c>
      <c r="Q47" s="23">
        <v>57.20932</v>
      </c>
      <c r="R47" s="21">
        <v>25.5</v>
      </c>
      <c r="S47" s="22">
        <f t="shared" si="0"/>
        <v>51</v>
      </c>
      <c r="T47" s="27" t="s">
        <v>300</v>
      </c>
      <c r="U47" s="28" t="s">
        <v>301</v>
      </c>
    </row>
    <row r="48" spans="18:21">
      <c r="R48" s="21"/>
      <c r="S48" s="2">
        <f>SUM(S2:S47)</f>
        <v>716.349806867154</v>
      </c>
      <c r="T48" s="29">
        <v>489.377</v>
      </c>
      <c r="U48" s="29">
        <f>S48-T48</f>
        <v>226.972806867154</v>
      </c>
    </row>
    <row r="50" s="1" customFormat="1" ht="18" customHeight="1" spans="1:21">
      <c r="A50" s="3" t="s">
        <v>145</v>
      </c>
      <c r="B50" s="3" t="s">
        <v>146</v>
      </c>
      <c r="C50" s="3" t="s">
        <v>147</v>
      </c>
      <c r="D50" s="3" t="s">
        <v>148</v>
      </c>
      <c r="E50" s="3" t="s">
        <v>149</v>
      </c>
      <c r="F50" s="3" t="s">
        <v>150</v>
      </c>
      <c r="G50" s="3" t="s">
        <v>151</v>
      </c>
      <c r="H50" s="3" t="s">
        <v>152</v>
      </c>
      <c r="I50" s="3" t="s">
        <v>153</v>
      </c>
      <c r="J50" s="8" t="s">
        <v>154</v>
      </c>
      <c r="K50" s="3" t="s">
        <v>155</v>
      </c>
      <c r="L50" s="3" t="s">
        <v>156</v>
      </c>
      <c r="M50" s="8" t="s">
        <v>157</v>
      </c>
      <c r="N50" s="8" t="s">
        <v>158</v>
      </c>
      <c r="O50" s="8" t="s">
        <v>159</v>
      </c>
      <c r="P50" s="8" t="s">
        <v>160</v>
      </c>
      <c r="Q50" s="8" t="s">
        <v>161</v>
      </c>
      <c r="R50" s="19" t="s">
        <v>162</v>
      </c>
      <c r="S50" s="19" t="s">
        <v>163</v>
      </c>
      <c r="T50" s="8" t="s">
        <v>164</v>
      </c>
      <c r="U50" s="3" t="s">
        <v>165</v>
      </c>
    </row>
    <row r="51" s="1" customFormat="1" spans="1:21">
      <c r="A51" s="4" t="s">
        <v>166</v>
      </c>
      <c r="B51" s="4" t="s">
        <v>1076</v>
      </c>
      <c r="C51" s="5" t="s">
        <v>168</v>
      </c>
      <c r="D51" s="4" t="s">
        <v>974</v>
      </c>
      <c r="E51" s="5" t="s">
        <v>1100</v>
      </c>
      <c r="F51" s="4" t="s">
        <v>489</v>
      </c>
      <c r="G51" s="5" t="s">
        <v>177</v>
      </c>
      <c r="H51" s="5" t="s">
        <v>490</v>
      </c>
      <c r="I51" s="5" t="s">
        <v>175</v>
      </c>
      <c r="J51" s="9">
        <v>0.8667</v>
      </c>
      <c r="K51" s="5" t="s">
        <v>319</v>
      </c>
      <c r="L51" s="5" t="s">
        <v>175</v>
      </c>
      <c r="M51" s="10">
        <v>45523</v>
      </c>
      <c r="N51" s="11">
        <v>30</v>
      </c>
      <c r="O51" s="12">
        <v>0</v>
      </c>
      <c r="P51" s="13">
        <v>17.26983</v>
      </c>
      <c r="Q51" s="20">
        <v>14.96776</v>
      </c>
      <c r="R51" s="21">
        <v>10.47295354132</v>
      </c>
      <c r="S51" s="22">
        <f t="shared" ref="S51:S65" si="1">R51*J51</f>
        <v>9.07690883426205</v>
      </c>
      <c r="T51" s="10"/>
      <c r="U51" s="5" t="s">
        <v>175</v>
      </c>
    </row>
    <row r="52" s="1" customFormat="1" spans="1:21">
      <c r="A52" s="6" t="s">
        <v>166</v>
      </c>
      <c r="B52" s="6" t="s">
        <v>1076</v>
      </c>
      <c r="C52" s="7" t="s">
        <v>168</v>
      </c>
      <c r="D52" s="6" t="s">
        <v>974</v>
      </c>
      <c r="E52" s="7" t="s">
        <v>1100</v>
      </c>
      <c r="F52" s="6" t="s">
        <v>485</v>
      </c>
      <c r="G52" s="7" t="s">
        <v>172</v>
      </c>
      <c r="H52" s="7" t="s">
        <v>486</v>
      </c>
      <c r="I52" s="7" t="s">
        <v>179</v>
      </c>
      <c r="J52" s="14">
        <v>2</v>
      </c>
      <c r="K52" s="7" t="s">
        <v>168</v>
      </c>
      <c r="L52" s="7" t="s">
        <v>175</v>
      </c>
      <c r="M52" s="15">
        <v>45523</v>
      </c>
      <c r="N52" s="16">
        <v>30</v>
      </c>
      <c r="O52" s="17">
        <v>0</v>
      </c>
      <c r="P52" s="18">
        <v>0</v>
      </c>
      <c r="Q52" s="23">
        <v>0</v>
      </c>
      <c r="R52" s="21">
        <v>0</v>
      </c>
      <c r="S52" s="22">
        <f t="shared" si="1"/>
        <v>0</v>
      </c>
      <c r="T52" s="15"/>
      <c r="U52" s="7" t="s">
        <v>175</v>
      </c>
    </row>
    <row r="53" s="1" customFormat="1" spans="1:21">
      <c r="A53" s="4" t="s">
        <v>166</v>
      </c>
      <c r="B53" s="4" t="s">
        <v>1076</v>
      </c>
      <c r="C53" s="5" t="s">
        <v>168</v>
      </c>
      <c r="D53" s="4" t="s">
        <v>974</v>
      </c>
      <c r="E53" s="5" t="s">
        <v>1100</v>
      </c>
      <c r="F53" s="4" t="s">
        <v>1101</v>
      </c>
      <c r="G53" s="5" t="s">
        <v>172</v>
      </c>
      <c r="H53" s="5" t="s">
        <v>1102</v>
      </c>
      <c r="I53" s="5" t="s">
        <v>179</v>
      </c>
      <c r="J53" s="9">
        <v>1</v>
      </c>
      <c r="K53" s="5" t="s">
        <v>168</v>
      </c>
      <c r="L53" s="5" t="s">
        <v>175</v>
      </c>
      <c r="M53" s="10">
        <v>45523</v>
      </c>
      <c r="N53" s="11">
        <v>30</v>
      </c>
      <c r="O53" s="12">
        <v>0</v>
      </c>
      <c r="P53" s="13">
        <v>0</v>
      </c>
      <c r="Q53" s="20">
        <v>0</v>
      </c>
      <c r="R53" s="21">
        <v>0.8</v>
      </c>
      <c r="S53" s="22">
        <f t="shared" si="1"/>
        <v>0.8</v>
      </c>
      <c r="T53" s="10"/>
      <c r="U53" s="5" t="s">
        <v>175</v>
      </c>
    </row>
    <row r="54" s="1" customFormat="1" spans="1:21">
      <c r="A54" s="6" t="s">
        <v>166</v>
      </c>
      <c r="B54" s="6" t="s">
        <v>1076</v>
      </c>
      <c r="C54" s="7" t="s">
        <v>168</v>
      </c>
      <c r="D54" s="6" t="s">
        <v>974</v>
      </c>
      <c r="E54" s="7" t="s">
        <v>1100</v>
      </c>
      <c r="F54" s="6" t="s">
        <v>487</v>
      </c>
      <c r="G54" s="7" t="s">
        <v>172</v>
      </c>
      <c r="H54" s="7" t="s">
        <v>488</v>
      </c>
      <c r="I54" s="7" t="s">
        <v>175</v>
      </c>
      <c r="J54" s="14">
        <v>0.4333</v>
      </c>
      <c r="K54" s="7" t="s">
        <v>319</v>
      </c>
      <c r="L54" s="7" t="s">
        <v>175</v>
      </c>
      <c r="M54" s="15">
        <v>45523</v>
      </c>
      <c r="N54" s="16">
        <v>30</v>
      </c>
      <c r="O54" s="17">
        <v>0</v>
      </c>
      <c r="P54" s="18">
        <v>18.056</v>
      </c>
      <c r="Q54" s="23">
        <v>7.82366</v>
      </c>
      <c r="R54" s="21">
        <v>17.52</v>
      </c>
      <c r="S54" s="22">
        <f t="shared" si="1"/>
        <v>7.591416</v>
      </c>
      <c r="T54" s="15"/>
      <c r="U54" s="7" t="s">
        <v>175</v>
      </c>
    </row>
    <row r="55" s="1" customFormat="1" spans="1:21">
      <c r="A55" s="4" t="s">
        <v>166</v>
      </c>
      <c r="B55" s="4" t="s">
        <v>1076</v>
      </c>
      <c r="C55" s="5" t="s">
        <v>168</v>
      </c>
      <c r="D55" s="4" t="s">
        <v>974</v>
      </c>
      <c r="E55" s="5" t="s">
        <v>1100</v>
      </c>
      <c r="F55" s="4" t="s">
        <v>1103</v>
      </c>
      <c r="G55" s="5" t="s">
        <v>172</v>
      </c>
      <c r="H55" s="5" t="s">
        <v>1104</v>
      </c>
      <c r="I55" s="5" t="s">
        <v>179</v>
      </c>
      <c r="J55" s="9">
        <v>1</v>
      </c>
      <c r="K55" s="5" t="s">
        <v>168</v>
      </c>
      <c r="L55" s="5" t="s">
        <v>175</v>
      </c>
      <c r="M55" s="10">
        <v>45523</v>
      </c>
      <c r="N55" s="11">
        <v>30</v>
      </c>
      <c r="O55" s="12">
        <v>0</v>
      </c>
      <c r="P55" s="13">
        <v>0</v>
      </c>
      <c r="Q55" s="20">
        <v>0</v>
      </c>
      <c r="R55" s="21">
        <v>0</v>
      </c>
      <c r="S55" s="22">
        <f t="shared" si="1"/>
        <v>0</v>
      </c>
      <c r="T55" s="10"/>
      <c r="U55" s="5" t="s">
        <v>175</v>
      </c>
    </row>
    <row r="56" s="1" customFormat="1" spans="1:21">
      <c r="A56" s="6" t="s">
        <v>166</v>
      </c>
      <c r="B56" s="6" t="s">
        <v>1076</v>
      </c>
      <c r="C56" s="7" t="s">
        <v>168</v>
      </c>
      <c r="D56" s="6" t="s">
        <v>974</v>
      </c>
      <c r="E56" s="7" t="s">
        <v>1100</v>
      </c>
      <c r="F56" s="6" t="s">
        <v>563</v>
      </c>
      <c r="G56" s="7" t="s">
        <v>172</v>
      </c>
      <c r="H56" s="7" t="s">
        <v>564</v>
      </c>
      <c r="I56" s="7" t="s">
        <v>179</v>
      </c>
      <c r="J56" s="14">
        <v>3</v>
      </c>
      <c r="K56" s="7" t="s">
        <v>168</v>
      </c>
      <c r="L56" s="7" t="s">
        <v>175</v>
      </c>
      <c r="M56" s="15">
        <v>45523</v>
      </c>
      <c r="N56" s="16">
        <v>30</v>
      </c>
      <c r="O56" s="17">
        <v>0</v>
      </c>
      <c r="P56" s="18">
        <v>0</v>
      </c>
      <c r="Q56" s="23">
        <v>0</v>
      </c>
      <c r="R56" s="21">
        <v>1.9339</v>
      </c>
      <c r="S56" s="22">
        <f t="shared" si="1"/>
        <v>5.8017</v>
      </c>
      <c r="T56" s="15"/>
      <c r="U56" s="7" t="s">
        <v>175</v>
      </c>
    </row>
    <row r="57" s="1" customFormat="1" spans="1:21">
      <c r="A57" s="4" t="s">
        <v>166</v>
      </c>
      <c r="B57" s="4" t="s">
        <v>1076</v>
      </c>
      <c r="C57" s="5" t="s">
        <v>168</v>
      </c>
      <c r="D57" s="4" t="s">
        <v>974</v>
      </c>
      <c r="E57" s="5" t="s">
        <v>1100</v>
      </c>
      <c r="F57" s="4" t="s">
        <v>573</v>
      </c>
      <c r="G57" s="5" t="s">
        <v>172</v>
      </c>
      <c r="H57" s="5" t="s">
        <v>574</v>
      </c>
      <c r="I57" s="5" t="s">
        <v>179</v>
      </c>
      <c r="J57" s="9">
        <v>2</v>
      </c>
      <c r="K57" s="5" t="s">
        <v>168</v>
      </c>
      <c r="L57" s="5" t="s">
        <v>175</v>
      </c>
      <c r="M57" s="10">
        <v>45523</v>
      </c>
      <c r="N57" s="11">
        <v>30</v>
      </c>
      <c r="O57" s="12">
        <v>0</v>
      </c>
      <c r="P57" s="13">
        <v>0</v>
      </c>
      <c r="Q57" s="20">
        <v>0</v>
      </c>
      <c r="R57" s="21">
        <v>0</v>
      </c>
      <c r="S57" s="22">
        <f t="shared" si="1"/>
        <v>0</v>
      </c>
      <c r="T57" s="10"/>
      <c r="U57" s="5" t="s">
        <v>175</v>
      </c>
    </row>
    <row r="58" s="1" customFormat="1" spans="1:21">
      <c r="A58" s="6" t="s">
        <v>166</v>
      </c>
      <c r="B58" s="6" t="s">
        <v>1076</v>
      </c>
      <c r="C58" s="7" t="s">
        <v>168</v>
      </c>
      <c r="D58" s="6" t="s">
        <v>974</v>
      </c>
      <c r="E58" s="7" t="s">
        <v>1100</v>
      </c>
      <c r="F58" s="6" t="s">
        <v>1105</v>
      </c>
      <c r="G58" s="7" t="s">
        <v>172</v>
      </c>
      <c r="H58" s="7" t="s">
        <v>1106</v>
      </c>
      <c r="I58" s="7" t="s">
        <v>179</v>
      </c>
      <c r="J58" s="14">
        <v>1</v>
      </c>
      <c r="K58" s="7" t="s">
        <v>168</v>
      </c>
      <c r="L58" s="7" t="s">
        <v>175</v>
      </c>
      <c r="M58" s="15">
        <v>45523</v>
      </c>
      <c r="N58" s="16">
        <v>30</v>
      </c>
      <c r="O58" s="17">
        <v>0</v>
      </c>
      <c r="P58" s="18">
        <v>0</v>
      </c>
      <c r="Q58" s="23">
        <v>0</v>
      </c>
      <c r="R58" s="21">
        <v>0</v>
      </c>
      <c r="S58" s="22">
        <f t="shared" si="1"/>
        <v>0</v>
      </c>
      <c r="T58" s="15"/>
      <c r="U58" s="7" t="s">
        <v>175</v>
      </c>
    </row>
    <row r="59" s="1" customFormat="1" spans="1:21">
      <c r="A59" s="4" t="s">
        <v>166</v>
      </c>
      <c r="B59" s="4" t="s">
        <v>1076</v>
      </c>
      <c r="C59" s="5" t="s">
        <v>168</v>
      </c>
      <c r="D59" s="4" t="s">
        <v>974</v>
      </c>
      <c r="E59" s="5" t="s">
        <v>1100</v>
      </c>
      <c r="F59" s="4" t="s">
        <v>565</v>
      </c>
      <c r="G59" s="5" t="s">
        <v>172</v>
      </c>
      <c r="H59" s="5" t="s">
        <v>566</v>
      </c>
      <c r="I59" s="5" t="s">
        <v>179</v>
      </c>
      <c r="J59" s="9">
        <v>2</v>
      </c>
      <c r="K59" s="5" t="s">
        <v>168</v>
      </c>
      <c r="L59" s="5" t="s">
        <v>175</v>
      </c>
      <c r="M59" s="10">
        <v>45523</v>
      </c>
      <c r="N59" s="11">
        <v>30</v>
      </c>
      <c r="O59" s="12">
        <v>0</v>
      </c>
      <c r="P59" s="13">
        <v>0</v>
      </c>
      <c r="Q59" s="20">
        <v>0</v>
      </c>
      <c r="R59" s="21">
        <v>0.8038</v>
      </c>
      <c r="S59" s="22">
        <f t="shared" si="1"/>
        <v>1.6076</v>
      </c>
      <c r="T59" s="10"/>
      <c r="U59" s="5" t="s">
        <v>175</v>
      </c>
    </row>
    <row r="60" s="1" customFormat="1" spans="1:21">
      <c r="A60" s="6" t="s">
        <v>166</v>
      </c>
      <c r="B60" s="6" t="s">
        <v>1076</v>
      </c>
      <c r="C60" s="7" t="s">
        <v>168</v>
      </c>
      <c r="D60" s="6" t="s">
        <v>974</v>
      </c>
      <c r="E60" s="7" t="s">
        <v>1100</v>
      </c>
      <c r="F60" s="6" t="s">
        <v>482</v>
      </c>
      <c r="G60" s="7" t="s">
        <v>172</v>
      </c>
      <c r="H60" s="7" t="s">
        <v>483</v>
      </c>
      <c r="I60" s="7" t="s">
        <v>484</v>
      </c>
      <c r="J60" s="14">
        <v>0.03</v>
      </c>
      <c r="K60" s="7" t="s">
        <v>319</v>
      </c>
      <c r="L60" s="7" t="s">
        <v>175</v>
      </c>
      <c r="M60" s="15">
        <v>45523</v>
      </c>
      <c r="N60" s="16">
        <v>30</v>
      </c>
      <c r="O60" s="17">
        <v>0</v>
      </c>
      <c r="P60" s="18">
        <v>17.3347</v>
      </c>
      <c r="Q60" s="23">
        <v>0.52004</v>
      </c>
      <c r="R60" s="21">
        <v>17.3347</v>
      </c>
      <c r="S60" s="22">
        <f t="shared" si="1"/>
        <v>0.520041</v>
      </c>
      <c r="T60" s="15"/>
      <c r="U60" s="7" t="s">
        <v>175</v>
      </c>
    </row>
    <row r="61" s="1" customFormat="1" spans="1:21">
      <c r="A61" s="4" t="s">
        <v>166</v>
      </c>
      <c r="B61" s="4" t="s">
        <v>1076</v>
      </c>
      <c r="C61" s="5" t="s">
        <v>168</v>
      </c>
      <c r="D61" s="4" t="s">
        <v>974</v>
      </c>
      <c r="E61" s="5" t="s">
        <v>1100</v>
      </c>
      <c r="F61" s="4" t="s">
        <v>559</v>
      </c>
      <c r="G61" s="5" t="s">
        <v>172</v>
      </c>
      <c r="H61" s="5" t="s">
        <v>560</v>
      </c>
      <c r="I61" s="5" t="s">
        <v>179</v>
      </c>
      <c r="J61" s="9">
        <v>2</v>
      </c>
      <c r="K61" s="5" t="s">
        <v>168</v>
      </c>
      <c r="L61" s="5" t="s">
        <v>175</v>
      </c>
      <c r="M61" s="10">
        <v>45523</v>
      </c>
      <c r="N61" s="11">
        <v>30</v>
      </c>
      <c r="O61" s="12">
        <v>0</v>
      </c>
      <c r="P61" s="13">
        <v>0</v>
      </c>
      <c r="Q61" s="20">
        <v>0</v>
      </c>
      <c r="R61" s="21">
        <v>0.204</v>
      </c>
      <c r="S61" s="22">
        <f t="shared" si="1"/>
        <v>0.408</v>
      </c>
      <c r="T61" s="10"/>
      <c r="U61" s="5" t="s">
        <v>175</v>
      </c>
    </row>
    <row r="62" s="1" customFormat="1" spans="1:21">
      <c r="A62" s="6" t="s">
        <v>166</v>
      </c>
      <c r="B62" s="6" t="s">
        <v>1076</v>
      </c>
      <c r="C62" s="7" t="s">
        <v>168</v>
      </c>
      <c r="D62" s="6" t="s">
        <v>974</v>
      </c>
      <c r="E62" s="7" t="s">
        <v>1100</v>
      </c>
      <c r="F62" s="6" t="s">
        <v>567</v>
      </c>
      <c r="G62" s="7" t="s">
        <v>172</v>
      </c>
      <c r="H62" s="7" t="s">
        <v>568</v>
      </c>
      <c r="I62" s="7" t="s">
        <v>179</v>
      </c>
      <c r="J62" s="14">
        <v>2</v>
      </c>
      <c r="K62" s="7" t="s">
        <v>168</v>
      </c>
      <c r="L62" s="7" t="s">
        <v>175</v>
      </c>
      <c r="M62" s="15">
        <v>45523</v>
      </c>
      <c r="N62" s="16">
        <v>30</v>
      </c>
      <c r="O62" s="17">
        <v>0</v>
      </c>
      <c r="P62" s="18">
        <v>0</v>
      </c>
      <c r="Q62" s="23">
        <v>0</v>
      </c>
      <c r="R62" s="21">
        <v>0.6814</v>
      </c>
      <c r="S62" s="22">
        <f t="shared" si="1"/>
        <v>1.3628</v>
      </c>
      <c r="T62" s="15"/>
      <c r="U62" s="7" t="s">
        <v>175</v>
      </c>
    </row>
    <row r="63" s="1" customFormat="1" spans="1:21">
      <c r="A63" s="4" t="s">
        <v>166</v>
      </c>
      <c r="B63" s="4" t="s">
        <v>1076</v>
      </c>
      <c r="C63" s="5" t="s">
        <v>168</v>
      </c>
      <c r="D63" s="4" t="s">
        <v>974</v>
      </c>
      <c r="E63" s="5" t="s">
        <v>1100</v>
      </c>
      <c r="F63" s="4" t="s">
        <v>556</v>
      </c>
      <c r="G63" s="5" t="s">
        <v>177</v>
      </c>
      <c r="H63" s="5" t="s">
        <v>557</v>
      </c>
      <c r="I63" s="5" t="s">
        <v>558</v>
      </c>
      <c r="J63" s="9">
        <v>1</v>
      </c>
      <c r="K63" s="5" t="s">
        <v>168</v>
      </c>
      <c r="L63" s="5" t="s">
        <v>175</v>
      </c>
      <c r="M63" s="10">
        <v>45523</v>
      </c>
      <c r="N63" s="11">
        <v>30</v>
      </c>
      <c r="O63" s="12">
        <v>0</v>
      </c>
      <c r="P63" s="13">
        <v>2.29847</v>
      </c>
      <c r="Q63" s="20">
        <v>2.29847</v>
      </c>
      <c r="R63" s="21">
        <v>2.24</v>
      </c>
      <c r="S63" s="22">
        <f t="shared" si="1"/>
        <v>2.24</v>
      </c>
      <c r="T63" s="10"/>
      <c r="U63" s="5" t="s">
        <v>175</v>
      </c>
    </row>
    <row r="64" s="1" customFormat="1" spans="1:21">
      <c r="A64" s="6" t="s">
        <v>166</v>
      </c>
      <c r="B64" s="6" t="s">
        <v>1076</v>
      </c>
      <c r="C64" s="7" t="s">
        <v>168</v>
      </c>
      <c r="D64" s="6" t="s">
        <v>974</v>
      </c>
      <c r="E64" s="7" t="s">
        <v>1100</v>
      </c>
      <c r="F64" s="6" t="s">
        <v>480</v>
      </c>
      <c r="G64" s="7" t="s">
        <v>172</v>
      </c>
      <c r="H64" s="7" t="s">
        <v>481</v>
      </c>
      <c r="I64" s="7" t="s">
        <v>179</v>
      </c>
      <c r="J64" s="14">
        <v>1</v>
      </c>
      <c r="K64" s="7" t="s">
        <v>168</v>
      </c>
      <c r="L64" s="7" t="s">
        <v>175</v>
      </c>
      <c r="M64" s="15">
        <v>45523</v>
      </c>
      <c r="N64" s="16">
        <v>30</v>
      </c>
      <c r="O64" s="17">
        <v>0</v>
      </c>
      <c r="P64" s="18">
        <v>0</v>
      </c>
      <c r="Q64" s="23">
        <v>0</v>
      </c>
      <c r="R64" s="21">
        <v>0.865</v>
      </c>
      <c r="S64" s="22">
        <f t="shared" si="1"/>
        <v>0.865</v>
      </c>
      <c r="T64" s="15"/>
      <c r="U64" s="7" t="s">
        <v>175</v>
      </c>
    </row>
    <row r="65" s="1" customFormat="1" spans="1:21">
      <c r="A65" s="4" t="s">
        <v>166</v>
      </c>
      <c r="B65" s="4" t="s">
        <v>1076</v>
      </c>
      <c r="C65" s="5" t="s">
        <v>168</v>
      </c>
      <c r="D65" s="4" t="s">
        <v>974</v>
      </c>
      <c r="E65" s="5" t="s">
        <v>1100</v>
      </c>
      <c r="F65" s="4" t="s">
        <v>569</v>
      </c>
      <c r="G65" s="5" t="s">
        <v>172</v>
      </c>
      <c r="H65" s="5" t="s">
        <v>570</v>
      </c>
      <c r="I65" s="5" t="s">
        <v>179</v>
      </c>
      <c r="J65" s="9">
        <v>2</v>
      </c>
      <c r="K65" s="5" t="s">
        <v>168</v>
      </c>
      <c r="L65" s="5" t="s">
        <v>175</v>
      </c>
      <c r="M65" s="10">
        <v>45523</v>
      </c>
      <c r="N65" s="11">
        <v>30</v>
      </c>
      <c r="O65" s="12">
        <v>0</v>
      </c>
      <c r="P65" s="13">
        <v>0</v>
      </c>
      <c r="Q65" s="20">
        <v>0</v>
      </c>
      <c r="R65" s="21">
        <v>1.8523</v>
      </c>
      <c r="S65" s="22">
        <f t="shared" si="1"/>
        <v>3.7046</v>
      </c>
      <c r="T65" s="10"/>
      <c r="U65" s="5" t="s">
        <v>175</v>
      </c>
    </row>
    <row r="66" spans="19:19">
      <c r="S66" s="2">
        <f>SUM(S51:S65)</f>
        <v>33.9780658342621</v>
      </c>
    </row>
    <row r="68" s="1" customFormat="1" ht="18" customHeight="1" spans="1:21">
      <c r="A68" s="3" t="s">
        <v>145</v>
      </c>
      <c r="B68" s="3" t="s">
        <v>146</v>
      </c>
      <c r="C68" s="3" t="s">
        <v>147</v>
      </c>
      <c r="D68" s="3" t="s">
        <v>148</v>
      </c>
      <c r="E68" s="3" t="s">
        <v>149</v>
      </c>
      <c r="F68" s="3" t="s">
        <v>150</v>
      </c>
      <c r="G68" s="3" t="s">
        <v>151</v>
      </c>
      <c r="H68" s="3" t="s">
        <v>152</v>
      </c>
      <c r="I68" s="3" t="s">
        <v>153</v>
      </c>
      <c r="J68" s="8" t="s">
        <v>154</v>
      </c>
      <c r="K68" s="3" t="s">
        <v>155</v>
      </c>
      <c r="L68" s="3" t="s">
        <v>156</v>
      </c>
      <c r="M68" s="8" t="s">
        <v>157</v>
      </c>
      <c r="N68" s="8" t="s">
        <v>158</v>
      </c>
      <c r="O68" s="8" t="s">
        <v>159</v>
      </c>
      <c r="P68" s="8" t="s">
        <v>160</v>
      </c>
      <c r="Q68" s="8" t="s">
        <v>161</v>
      </c>
      <c r="R68" s="19" t="s">
        <v>162</v>
      </c>
      <c r="S68" s="19" t="s">
        <v>163</v>
      </c>
      <c r="T68" s="8" t="s">
        <v>164</v>
      </c>
      <c r="U68" s="3" t="s">
        <v>165</v>
      </c>
    </row>
    <row r="69" s="1" customFormat="1" spans="1:21">
      <c r="A69" s="4" t="s">
        <v>166</v>
      </c>
      <c r="B69" s="4" t="s">
        <v>1080</v>
      </c>
      <c r="C69" s="5" t="s">
        <v>168</v>
      </c>
      <c r="D69" s="4" t="s">
        <v>1081</v>
      </c>
      <c r="E69" s="5" t="s">
        <v>175</v>
      </c>
      <c r="F69" s="4" t="s">
        <v>1107</v>
      </c>
      <c r="G69" s="5" t="s">
        <v>172</v>
      </c>
      <c r="H69" s="5" t="s">
        <v>1108</v>
      </c>
      <c r="I69" s="5" t="s">
        <v>1109</v>
      </c>
      <c r="J69" s="9">
        <v>0.013</v>
      </c>
      <c r="K69" s="5" t="s">
        <v>319</v>
      </c>
      <c r="L69" s="5" t="s">
        <v>175</v>
      </c>
      <c r="M69" s="10">
        <v>45379</v>
      </c>
      <c r="N69" s="11">
        <v>90</v>
      </c>
      <c r="O69" s="12">
        <v>0</v>
      </c>
      <c r="P69" s="13">
        <v>0</v>
      </c>
      <c r="Q69" s="20">
        <v>0</v>
      </c>
      <c r="R69" s="21">
        <v>16</v>
      </c>
      <c r="S69" s="22">
        <f t="shared" ref="S69:S74" si="2">R69*J69</f>
        <v>0.208</v>
      </c>
      <c r="T69" s="10"/>
      <c r="U69" s="5" t="s">
        <v>175</v>
      </c>
    </row>
    <row r="70" spans="19:19">
      <c r="S70" s="2">
        <f>SUM(S69:S69)</f>
        <v>0.208</v>
      </c>
    </row>
    <row r="72" s="1" customFormat="1" ht="18" customHeight="1" spans="1:21">
      <c r="A72" s="3" t="s">
        <v>145</v>
      </c>
      <c r="B72" s="3" t="s">
        <v>146</v>
      </c>
      <c r="C72" s="3" t="s">
        <v>147</v>
      </c>
      <c r="D72" s="3" t="s">
        <v>148</v>
      </c>
      <c r="E72" s="3" t="s">
        <v>149</v>
      </c>
      <c r="F72" s="3" t="s">
        <v>150</v>
      </c>
      <c r="G72" s="3" t="s">
        <v>151</v>
      </c>
      <c r="H72" s="3" t="s">
        <v>152</v>
      </c>
      <c r="I72" s="3" t="s">
        <v>153</v>
      </c>
      <c r="J72" s="8" t="s">
        <v>154</v>
      </c>
      <c r="K72" s="3" t="s">
        <v>155</v>
      </c>
      <c r="L72" s="3" t="s">
        <v>156</v>
      </c>
      <c r="M72" s="8" t="s">
        <v>157</v>
      </c>
      <c r="N72" s="8" t="s">
        <v>158</v>
      </c>
      <c r="O72" s="8" t="s">
        <v>159</v>
      </c>
      <c r="P72" s="8" t="s">
        <v>160</v>
      </c>
      <c r="Q72" s="8" t="s">
        <v>161</v>
      </c>
      <c r="R72" s="19" t="s">
        <v>162</v>
      </c>
      <c r="S72" s="19" t="s">
        <v>163</v>
      </c>
      <c r="T72" s="8" t="s">
        <v>164</v>
      </c>
      <c r="U72" s="3" t="s">
        <v>165</v>
      </c>
    </row>
    <row r="73" s="1" customFormat="1" spans="1:21">
      <c r="A73" s="4" t="s">
        <v>166</v>
      </c>
      <c r="B73" s="4" t="s">
        <v>271</v>
      </c>
      <c r="C73" s="5" t="s">
        <v>168</v>
      </c>
      <c r="D73" s="4" t="s">
        <v>272</v>
      </c>
      <c r="E73" s="5" t="s">
        <v>179</v>
      </c>
      <c r="F73" s="4" t="s">
        <v>523</v>
      </c>
      <c r="G73" s="5" t="s">
        <v>177</v>
      </c>
      <c r="H73" s="5" t="s">
        <v>524</v>
      </c>
      <c r="I73" s="5" t="s">
        <v>179</v>
      </c>
      <c r="J73" s="9">
        <v>1</v>
      </c>
      <c r="K73" s="5" t="s">
        <v>168</v>
      </c>
      <c r="L73" s="5" t="s">
        <v>322</v>
      </c>
      <c r="M73" s="10">
        <v>45518</v>
      </c>
      <c r="N73" s="11">
        <v>70</v>
      </c>
      <c r="O73" s="12">
        <v>0</v>
      </c>
      <c r="P73" s="13">
        <v>8.68241</v>
      </c>
      <c r="Q73" s="20">
        <v>8.68241</v>
      </c>
      <c r="R73" s="21">
        <f>S84</f>
        <v>33.337226674</v>
      </c>
      <c r="S73" s="22">
        <f t="shared" si="2"/>
        <v>33.337226674</v>
      </c>
      <c r="T73" s="10"/>
      <c r="U73" s="5" t="s">
        <v>175</v>
      </c>
    </row>
    <row r="74" s="1" customFormat="1" spans="1:21">
      <c r="A74" s="6" t="s">
        <v>166</v>
      </c>
      <c r="B74" s="6" t="s">
        <v>271</v>
      </c>
      <c r="C74" s="7" t="s">
        <v>168</v>
      </c>
      <c r="D74" s="6" t="s">
        <v>272</v>
      </c>
      <c r="E74" s="7" t="s">
        <v>179</v>
      </c>
      <c r="F74" s="6" t="s">
        <v>325</v>
      </c>
      <c r="G74" s="7" t="s">
        <v>177</v>
      </c>
      <c r="H74" s="7" t="s">
        <v>326</v>
      </c>
      <c r="I74" s="7" t="s">
        <v>175</v>
      </c>
      <c r="J74" s="14">
        <v>0.421</v>
      </c>
      <c r="K74" s="7" t="s">
        <v>327</v>
      </c>
      <c r="L74" s="7" t="s">
        <v>175</v>
      </c>
      <c r="M74" s="15">
        <v>45518</v>
      </c>
      <c r="N74" s="16">
        <v>70</v>
      </c>
      <c r="O74" s="17">
        <v>0</v>
      </c>
      <c r="P74" s="18">
        <v>1.4625</v>
      </c>
      <c r="Q74" s="23">
        <v>0.61571</v>
      </c>
      <c r="R74" s="21">
        <v>5.8632</v>
      </c>
      <c r="S74" s="22">
        <f t="shared" si="2"/>
        <v>2.4684072</v>
      </c>
      <c r="T74" s="15"/>
      <c r="U74" s="7" t="s">
        <v>175</v>
      </c>
    </row>
    <row r="75" spans="19:19">
      <c r="S75" s="2">
        <f>SUM(S73:S74)</f>
        <v>35.805633874</v>
      </c>
    </row>
    <row r="77" s="1" customFormat="1" ht="18" customHeight="1" spans="1:21">
      <c r="A77" s="3" t="s">
        <v>145</v>
      </c>
      <c r="B77" s="3" t="s">
        <v>146</v>
      </c>
      <c r="C77" s="3" t="s">
        <v>147</v>
      </c>
      <c r="D77" s="3" t="s">
        <v>148</v>
      </c>
      <c r="E77" s="3" t="s">
        <v>149</v>
      </c>
      <c r="F77" s="3" t="s">
        <v>150</v>
      </c>
      <c r="G77" s="3" t="s">
        <v>151</v>
      </c>
      <c r="H77" s="3" t="s">
        <v>152</v>
      </c>
      <c r="I77" s="3" t="s">
        <v>153</v>
      </c>
      <c r="J77" s="8" t="s">
        <v>154</v>
      </c>
      <c r="K77" s="3" t="s">
        <v>155</v>
      </c>
      <c r="L77" s="3" t="s">
        <v>156</v>
      </c>
      <c r="M77" s="8" t="s">
        <v>157</v>
      </c>
      <c r="N77" s="8" t="s">
        <v>158</v>
      </c>
      <c r="O77" s="8" t="s">
        <v>159</v>
      </c>
      <c r="P77" s="8" t="s">
        <v>160</v>
      </c>
      <c r="Q77" s="8" t="s">
        <v>161</v>
      </c>
      <c r="R77" s="19" t="s">
        <v>162</v>
      </c>
      <c r="S77" s="19" t="s">
        <v>163</v>
      </c>
      <c r="T77" s="8" t="s">
        <v>164</v>
      </c>
      <c r="U77" s="3" t="s">
        <v>165</v>
      </c>
    </row>
    <row r="78" s="1" customFormat="1" spans="1:21">
      <c r="A78" s="4" t="s">
        <v>166</v>
      </c>
      <c r="B78" s="4" t="s">
        <v>523</v>
      </c>
      <c r="C78" s="5" t="s">
        <v>168</v>
      </c>
      <c r="D78" s="4" t="s">
        <v>524</v>
      </c>
      <c r="E78" s="5" t="s">
        <v>179</v>
      </c>
      <c r="F78" s="4" t="s">
        <v>525</v>
      </c>
      <c r="G78" s="5" t="s">
        <v>177</v>
      </c>
      <c r="H78" s="5" t="s">
        <v>526</v>
      </c>
      <c r="I78" s="5" t="s">
        <v>179</v>
      </c>
      <c r="J78" s="9">
        <v>1</v>
      </c>
      <c r="K78" s="5" t="s">
        <v>168</v>
      </c>
      <c r="L78" s="5" t="s">
        <v>175</v>
      </c>
      <c r="M78" s="10">
        <v>45518</v>
      </c>
      <c r="N78" s="11">
        <v>20</v>
      </c>
      <c r="O78" s="12">
        <v>0</v>
      </c>
      <c r="P78" s="13">
        <v>1.03734</v>
      </c>
      <c r="Q78" s="20">
        <v>1.03734</v>
      </c>
      <c r="R78" s="21">
        <f>S88</f>
        <v>4.306961781</v>
      </c>
      <c r="S78" s="22">
        <f t="shared" ref="S78:S83" si="3">R78*J78</f>
        <v>4.306961781</v>
      </c>
      <c r="T78" s="10"/>
      <c r="U78" s="5" t="s">
        <v>175</v>
      </c>
    </row>
    <row r="79" s="1" customFormat="1" spans="1:21">
      <c r="A79" s="6" t="s">
        <v>166</v>
      </c>
      <c r="B79" s="6" t="s">
        <v>523</v>
      </c>
      <c r="C79" s="7" t="s">
        <v>168</v>
      </c>
      <c r="D79" s="6" t="s">
        <v>524</v>
      </c>
      <c r="E79" s="7" t="s">
        <v>179</v>
      </c>
      <c r="F79" s="6" t="s">
        <v>527</v>
      </c>
      <c r="G79" s="7" t="s">
        <v>172</v>
      </c>
      <c r="H79" s="7" t="s">
        <v>528</v>
      </c>
      <c r="I79" s="7" t="s">
        <v>175</v>
      </c>
      <c r="J79" s="14">
        <v>0.0075</v>
      </c>
      <c r="K79" s="7" t="s">
        <v>319</v>
      </c>
      <c r="L79" s="7" t="s">
        <v>175</v>
      </c>
      <c r="M79" s="15">
        <v>45518</v>
      </c>
      <c r="N79" s="16">
        <v>20</v>
      </c>
      <c r="O79" s="17">
        <v>0</v>
      </c>
      <c r="P79" s="18">
        <v>0</v>
      </c>
      <c r="Q79" s="23">
        <v>0</v>
      </c>
      <c r="R79" s="21">
        <v>5.0442</v>
      </c>
      <c r="S79" s="22">
        <f t="shared" si="3"/>
        <v>0.0378315</v>
      </c>
      <c r="T79" s="15"/>
      <c r="U79" s="7" t="s">
        <v>175</v>
      </c>
    </row>
    <row r="80" s="1" customFormat="1" spans="1:21">
      <c r="A80" s="4" t="s">
        <v>166</v>
      </c>
      <c r="B80" s="4" t="s">
        <v>523</v>
      </c>
      <c r="C80" s="5" t="s">
        <v>168</v>
      </c>
      <c r="D80" s="4" t="s">
        <v>524</v>
      </c>
      <c r="E80" s="5" t="s">
        <v>179</v>
      </c>
      <c r="F80" s="4" t="s">
        <v>529</v>
      </c>
      <c r="G80" s="5" t="s">
        <v>177</v>
      </c>
      <c r="H80" s="5" t="s">
        <v>530</v>
      </c>
      <c r="I80" s="5" t="s">
        <v>179</v>
      </c>
      <c r="J80" s="9">
        <v>1</v>
      </c>
      <c r="K80" s="5" t="s">
        <v>168</v>
      </c>
      <c r="L80" s="5" t="s">
        <v>175</v>
      </c>
      <c r="M80" s="10">
        <v>45518</v>
      </c>
      <c r="N80" s="11">
        <v>20</v>
      </c>
      <c r="O80" s="12">
        <v>0</v>
      </c>
      <c r="P80" s="13">
        <v>1.15938</v>
      </c>
      <c r="Q80" s="20">
        <v>1.15938</v>
      </c>
      <c r="R80" s="21">
        <f>S92</f>
        <v>6.670405107</v>
      </c>
      <c r="S80" s="22">
        <f t="shared" si="3"/>
        <v>6.670405107</v>
      </c>
      <c r="T80" s="10"/>
      <c r="U80" s="5" t="s">
        <v>175</v>
      </c>
    </row>
    <row r="81" s="1" customFormat="1" spans="1:21">
      <c r="A81" s="6" t="s">
        <v>166</v>
      </c>
      <c r="B81" s="6" t="s">
        <v>523</v>
      </c>
      <c r="C81" s="7" t="s">
        <v>168</v>
      </c>
      <c r="D81" s="6" t="s">
        <v>524</v>
      </c>
      <c r="E81" s="7" t="s">
        <v>179</v>
      </c>
      <c r="F81" s="6" t="s">
        <v>531</v>
      </c>
      <c r="G81" s="7" t="s">
        <v>172</v>
      </c>
      <c r="H81" s="7" t="s">
        <v>532</v>
      </c>
      <c r="I81" s="7" t="s">
        <v>533</v>
      </c>
      <c r="J81" s="14">
        <v>4</v>
      </c>
      <c r="K81" s="7" t="s">
        <v>168</v>
      </c>
      <c r="L81" s="7" t="s">
        <v>175</v>
      </c>
      <c r="M81" s="15">
        <v>45518</v>
      </c>
      <c r="N81" s="16">
        <v>20</v>
      </c>
      <c r="O81" s="17">
        <v>0</v>
      </c>
      <c r="P81" s="18">
        <v>0</v>
      </c>
      <c r="Q81" s="23">
        <v>0</v>
      </c>
      <c r="R81" s="21">
        <v>1.3274</v>
      </c>
      <c r="S81" s="22">
        <f t="shared" si="3"/>
        <v>5.3096</v>
      </c>
      <c r="T81" s="15"/>
      <c r="U81" s="7" t="s">
        <v>175</v>
      </c>
    </row>
    <row r="82" s="1" customFormat="1" spans="1:21">
      <c r="A82" s="4" t="s">
        <v>166</v>
      </c>
      <c r="B82" s="4" t="s">
        <v>523</v>
      </c>
      <c r="C82" s="5" t="s">
        <v>168</v>
      </c>
      <c r="D82" s="4" t="s">
        <v>524</v>
      </c>
      <c r="E82" s="5" t="s">
        <v>179</v>
      </c>
      <c r="F82" s="4" t="s">
        <v>534</v>
      </c>
      <c r="G82" s="5" t="s">
        <v>177</v>
      </c>
      <c r="H82" s="5" t="s">
        <v>535</v>
      </c>
      <c r="I82" s="5" t="s">
        <v>179</v>
      </c>
      <c r="J82" s="9">
        <v>1</v>
      </c>
      <c r="K82" s="5" t="s">
        <v>168</v>
      </c>
      <c r="L82" s="5" t="s">
        <v>175</v>
      </c>
      <c r="M82" s="10">
        <v>45518</v>
      </c>
      <c r="N82" s="11">
        <v>20</v>
      </c>
      <c r="O82" s="12">
        <v>0</v>
      </c>
      <c r="P82" s="13">
        <v>0.67793</v>
      </c>
      <c r="Q82" s="20">
        <v>0.67793</v>
      </c>
      <c r="R82" s="21">
        <f>S99</f>
        <v>9.062214143</v>
      </c>
      <c r="S82" s="22">
        <f t="shared" si="3"/>
        <v>9.062214143</v>
      </c>
      <c r="T82" s="10"/>
      <c r="U82" s="5" t="s">
        <v>175</v>
      </c>
    </row>
    <row r="83" s="1" customFormat="1" spans="1:21">
      <c r="A83" s="6" t="s">
        <v>166</v>
      </c>
      <c r="B83" s="6" t="s">
        <v>523</v>
      </c>
      <c r="C83" s="7" t="s">
        <v>168</v>
      </c>
      <c r="D83" s="6" t="s">
        <v>524</v>
      </c>
      <c r="E83" s="7" t="s">
        <v>179</v>
      </c>
      <c r="F83" s="6" t="s">
        <v>536</v>
      </c>
      <c r="G83" s="7" t="s">
        <v>177</v>
      </c>
      <c r="H83" s="7" t="s">
        <v>537</v>
      </c>
      <c r="I83" s="7" t="s">
        <v>179</v>
      </c>
      <c r="J83" s="14">
        <v>1</v>
      </c>
      <c r="K83" s="7" t="s">
        <v>168</v>
      </c>
      <c r="L83" s="7" t="s">
        <v>175</v>
      </c>
      <c r="M83" s="15">
        <v>45518</v>
      </c>
      <c r="N83" s="16">
        <v>20</v>
      </c>
      <c r="O83" s="17">
        <v>0</v>
      </c>
      <c r="P83" s="18">
        <v>0.67793</v>
      </c>
      <c r="Q83" s="23">
        <v>0.67793</v>
      </c>
      <c r="R83" s="21">
        <f>S108</f>
        <v>7.950214143</v>
      </c>
      <c r="S83" s="22">
        <f t="shared" si="3"/>
        <v>7.950214143</v>
      </c>
      <c r="T83" s="15"/>
      <c r="U83" s="7" t="s">
        <v>175</v>
      </c>
    </row>
    <row r="84" spans="19:19">
      <c r="S84" s="2">
        <f>SUM(S78:S83)</f>
        <v>33.337226674</v>
      </c>
    </row>
    <row r="85" customHeight="1"/>
    <row r="86" s="1" customFormat="1" ht="18" customHeight="1" spans="1:21">
      <c r="A86" s="3" t="s">
        <v>145</v>
      </c>
      <c r="B86" s="3" t="s">
        <v>146</v>
      </c>
      <c r="C86" s="3" t="s">
        <v>147</v>
      </c>
      <c r="D86" s="3" t="s">
        <v>148</v>
      </c>
      <c r="E86" s="3" t="s">
        <v>149</v>
      </c>
      <c r="F86" s="3" t="s">
        <v>150</v>
      </c>
      <c r="G86" s="3" t="s">
        <v>151</v>
      </c>
      <c r="H86" s="3" t="s">
        <v>152</v>
      </c>
      <c r="I86" s="3" t="s">
        <v>153</v>
      </c>
      <c r="J86" s="8" t="s">
        <v>154</v>
      </c>
      <c r="K86" s="3" t="s">
        <v>155</v>
      </c>
      <c r="L86" s="3" t="s">
        <v>156</v>
      </c>
      <c r="M86" s="8" t="s">
        <v>157</v>
      </c>
      <c r="N86" s="8" t="s">
        <v>158</v>
      </c>
      <c r="O86" s="8" t="s">
        <v>159</v>
      </c>
      <c r="P86" s="8" t="s">
        <v>160</v>
      </c>
      <c r="Q86" s="8" t="s">
        <v>161</v>
      </c>
      <c r="R86" s="19" t="s">
        <v>162</v>
      </c>
      <c r="S86" s="19" t="s">
        <v>163</v>
      </c>
      <c r="T86" s="8" t="s">
        <v>164</v>
      </c>
      <c r="U86" s="3" t="s">
        <v>165</v>
      </c>
    </row>
    <row r="87" s="1" customFormat="1" spans="1:21">
      <c r="A87" s="4" t="s">
        <v>166</v>
      </c>
      <c r="B87" s="4" t="s">
        <v>525</v>
      </c>
      <c r="C87" s="5" t="s">
        <v>168</v>
      </c>
      <c r="D87" s="4" t="s">
        <v>526</v>
      </c>
      <c r="E87" s="5" t="s">
        <v>179</v>
      </c>
      <c r="F87" s="4" t="s">
        <v>418</v>
      </c>
      <c r="G87" s="5" t="s">
        <v>172</v>
      </c>
      <c r="H87" s="5" t="s">
        <v>419</v>
      </c>
      <c r="I87" s="5" t="s">
        <v>420</v>
      </c>
      <c r="J87" s="9">
        <v>0.8277</v>
      </c>
      <c r="K87" s="5" t="s">
        <v>319</v>
      </c>
      <c r="L87" s="5" t="s">
        <v>175</v>
      </c>
      <c r="M87" s="10">
        <v>45518</v>
      </c>
      <c r="N87" s="11">
        <v>110</v>
      </c>
      <c r="O87" s="12">
        <v>0</v>
      </c>
      <c r="P87" s="13">
        <v>0</v>
      </c>
      <c r="Q87" s="20">
        <v>0</v>
      </c>
      <c r="R87" s="21">
        <v>5.20353</v>
      </c>
      <c r="S87" s="22">
        <f>R87*J87</f>
        <v>4.306961781</v>
      </c>
      <c r="T87" s="10"/>
      <c r="U87" s="5" t="s">
        <v>175</v>
      </c>
    </row>
    <row r="88" spans="19:19">
      <c r="S88" s="2">
        <f>SUM(S87:S87)</f>
        <v>4.306961781</v>
      </c>
    </row>
    <row r="90" s="1" customFormat="1" ht="18" customHeight="1" spans="1:21">
      <c r="A90" s="3" t="s">
        <v>145</v>
      </c>
      <c r="B90" s="3" t="s">
        <v>146</v>
      </c>
      <c r="C90" s="3" t="s">
        <v>147</v>
      </c>
      <c r="D90" s="3" t="s">
        <v>148</v>
      </c>
      <c r="E90" s="3" t="s">
        <v>149</v>
      </c>
      <c r="F90" s="3" t="s">
        <v>150</v>
      </c>
      <c r="G90" s="3" t="s">
        <v>151</v>
      </c>
      <c r="H90" s="3" t="s">
        <v>152</v>
      </c>
      <c r="I90" s="3" t="s">
        <v>153</v>
      </c>
      <c r="J90" s="8" t="s">
        <v>154</v>
      </c>
      <c r="K90" s="3" t="s">
        <v>155</v>
      </c>
      <c r="L90" s="3" t="s">
        <v>156</v>
      </c>
      <c r="M90" s="8" t="s">
        <v>157</v>
      </c>
      <c r="N90" s="8" t="s">
        <v>158</v>
      </c>
      <c r="O90" s="8" t="s">
        <v>159</v>
      </c>
      <c r="P90" s="8" t="s">
        <v>160</v>
      </c>
      <c r="Q90" s="8" t="s">
        <v>161</v>
      </c>
      <c r="R90" s="19" t="s">
        <v>162</v>
      </c>
      <c r="S90" s="19" t="s">
        <v>163</v>
      </c>
      <c r="T90" s="8" t="s">
        <v>164</v>
      </c>
      <c r="U90" s="3" t="s">
        <v>165</v>
      </c>
    </row>
    <row r="91" s="1" customFormat="1" spans="1:21">
      <c r="A91" s="4" t="s">
        <v>166</v>
      </c>
      <c r="B91" s="4" t="s">
        <v>529</v>
      </c>
      <c r="C91" s="5" t="s">
        <v>168</v>
      </c>
      <c r="D91" s="4" t="s">
        <v>530</v>
      </c>
      <c r="E91" s="5" t="s">
        <v>179</v>
      </c>
      <c r="F91" s="4" t="s">
        <v>418</v>
      </c>
      <c r="G91" s="5" t="s">
        <v>172</v>
      </c>
      <c r="H91" s="5" t="s">
        <v>419</v>
      </c>
      <c r="I91" s="5" t="s">
        <v>420</v>
      </c>
      <c r="J91" s="9">
        <v>1.2819</v>
      </c>
      <c r="K91" s="5" t="s">
        <v>319</v>
      </c>
      <c r="L91" s="5" t="s">
        <v>175</v>
      </c>
      <c r="M91" s="10">
        <v>45518</v>
      </c>
      <c r="N91" s="11">
        <v>110</v>
      </c>
      <c r="O91" s="12">
        <v>0</v>
      </c>
      <c r="P91" s="13">
        <v>0</v>
      </c>
      <c r="Q91" s="20">
        <v>0</v>
      </c>
      <c r="R91" s="21">
        <v>5.20353</v>
      </c>
      <c r="S91" s="22">
        <f t="shared" ref="S91:S98" si="4">R91*J91</f>
        <v>6.670405107</v>
      </c>
      <c r="T91" s="10"/>
      <c r="U91" s="5" t="s">
        <v>175</v>
      </c>
    </row>
    <row r="92" spans="19:19">
      <c r="S92" s="2">
        <f>SUM(S91:S91)</f>
        <v>6.670405107</v>
      </c>
    </row>
    <row r="94" s="1" customFormat="1" ht="18" customHeight="1" spans="1:21">
      <c r="A94" s="3" t="s">
        <v>145</v>
      </c>
      <c r="B94" s="3" t="s">
        <v>146</v>
      </c>
      <c r="C94" s="3" t="s">
        <v>147</v>
      </c>
      <c r="D94" s="3" t="s">
        <v>148</v>
      </c>
      <c r="E94" s="3" t="s">
        <v>149</v>
      </c>
      <c r="F94" s="3" t="s">
        <v>150</v>
      </c>
      <c r="G94" s="3" t="s">
        <v>151</v>
      </c>
      <c r="H94" s="3" t="s">
        <v>152</v>
      </c>
      <c r="I94" s="3" t="s">
        <v>153</v>
      </c>
      <c r="J94" s="8" t="s">
        <v>154</v>
      </c>
      <c r="K94" s="3" t="s">
        <v>155</v>
      </c>
      <c r="L94" s="3" t="s">
        <v>156</v>
      </c>
      <c r="M94" s="8" t="s">
        <v>157</v>
      </c>
      <c r="N94" s="8" t="s">
        <v>158</v>
      </c>
      <c r="O94" s="8" t="s">
        <v>159</v>
      </c>
      <c r="P94" s="8" t="s">
        <v>160</v>
      </c>
      <c r="Q94" s="8" t="s">
        <v>161</v>
      </c>
      <c r="R94" s="19" t="s">
        <v>162</v>
      </c>
      <c r="S94" s="19" t="s">
        <v>163</v>
      </c>
      <c r="T94" s="8" t="s">
        <v>164</v>
      </c>
      <c r="U94" s="3" t="s">
        <v>165</v>
      </c>
    </row>
    <row r="95" s="1" customFormat="1" spans="1:21">
      <c r="A95" s="4" t="s">
        <v>166</v>
      </c>
      <c r="B95" s="4" t="s">
        <v>534</v>
      </c>
      <c r="C95" s="5" t="s">
        <v>168</v>
      </c>
      <c r="D95" s="4" t="s">
        <v>535</v>
      </c>
      <c r="E95" s="5" t="s">
        <v>179</v>
      </c>
      <c r="F95" s="4" t="s">
        <v>538</v>
      </c>
      <c r="G95" s="5" t="s">
        <v>172</v>
      </c>
      <c r="H95" s="5" t="s">
        <v>539</v>
      </c>
      <c r="I95" s="5" t="s">
        <v>175</v>
      </c>
      <c r="J95" s="9">
        <v>2</v>
      </c>
      <c r="K95" s="5" t="s">
        <v>168</v>
      </c>
      <c r="L95" s="5" t="s">
        <v>175</v>
      </c>
      <c r="M95" s="10">
        <v>45518</v>
      </c>
      <c r="N95" s="11">
        <v>110</v>
      </c>
      <c r="O95" s="12">
        <v>0</v>
      </c>
      <c r="P95" s="13">
        <v>0</v>
      </c>
      <c r="Q95" s="20">
        <v>0</v>
      </c>
      <c r="R95" s="21">
        <v>0.49</v>
      </c>
      <c r="S95" s="22">
        <f t="shared" si="4"/>
        <v>0.98</v>
      </c>
      <c r="T95" s="10"/>
      <c r="U95" s="5" t="s">
        <v>175</v>
      </c>
    </row>
    <row r="96" s="1" customFormat="1" spans="1:21">
      <c r="A96" s="6" t="s">
        <v>166</v>
      </c>
      <c r="B96" s="6" t="s">
        <v>534</v>
      </c>
      <c r="C96" s="7" t="s">
        <v>168</v>
      </c>
      <c r="D96" s="6" t="s">
        <v>535</v>
      </c>
      <c r="E96" s="7" t="s">
        <v>179</v>
      </c>
      <c r="F96" s="6" t="s">
        <v>540</v>
      </c>
      <c r="G96" s="7" t="s">
        <v>177</v>
      </c>
      <c r="H96" s="7" t="s">
        <v>541</v>
      </c>
      <c r="I96" s="7" t="s">
        <v>179</v>
      </c>
      <c r="J96" s="14">
        <v>1</v>
      </c>
      <c r="K96" s="7" t="s">
        <v>168</v>
      </c>
      <c r="L96" s="7" t="s">
        <v>322</v>
      </c>
      <c r="M96" s="15">
        <v>45518</v>
      </c>
      <c r="N96" s="16">
        <v>110</v>
      </c>
      <c r="O96" s="17">
        <v>0</v>
      </c>
      <c r="P96" s="18">
        <v>1.15938</v>
      </c>
      <c r="Q96" s="23">
        <v>1.15938</v>
      </c>
      <c r="R96" s="21">
        <f>S103</f>
        <v>7.509214143</v>
      </c>
      <c r="S96" s="22">
        <f t="shared" si="4"/>
        <v>7.509214143</v>
      </c>
      <c r="T96" s="15"/>
      <c r="U96" s="7" t="s">
        <v>175</v>
      </c>
    </row>
    <row r="97" s="1" customFormat="1" spans="1:21">
      <c r="A97" s="4" t="s">
        <v>166</v>
      </c>
      <c r="B97" s="4" t="s">
        <v>534</v>
      </c>
      <c r="C97" s="5" t="s">
        <v>168</v>
      </c>
      <c r="D97" s="4" t="s">
        <v>535</v>
      </c>
      <c r="E97" s="5" t="s">
        <v>179</v>
      </c>
      <c r="F97" s="4" t="s">
        <v>542</v>
      </c>
      <c r="G97" s="5" t="s">
        <v>172</v>
      </c>
      <c r="H97" s="5" t="s">
        <v>543</v>
      </c>
      <c r="I97" s="5" t="s">
        <v>175</v>
      </c>
      <c r="J97" s="9">
        <v>4</v>
      </c>
      <c r="K97" s="5" t="s">
        <v>168</v>
      </c>
      <c r="L97" s="5" t="s">
        <v>175</v>
      </c>
      <c r="M97" s="10">
        <v>45518</v>
      </c>
      <c r="N97" s="11">
        <v>110</v>
      </c>
      <c r="O97" s="12">
        <v>0</v>
      </c>
      <c r="P97" s="13">
        <v>0</v>
      </c>
      <c r="Q97" s="20">
        <v>0</v>
      </c>
      <c r="R97" s="21">
        <v>0.033</v>
      </c>
      <c r="S97" s="22">
        <f t="shared" si="4"/>
        <v>0.132</v>
      </c>
      <c r="T97" s="10"/>
      <c r="U97" s="5" t="s">
        <v>175</v>
      </c>
    </row>
    <row r="98" s="1" customFormat="1" spans="1:21">
      <c r="A98" s="6" t="s">
        <v>166</v>
      </c>
      <c r="B98" s="6" t="s">
        <v>534</v>
      </c>
      <c r="C98" s="7" t="s">
        <v>168</v>
      </c>
      <c r="D98" s="6" t="s">
        <v>535</v>
      </c>
      <c r="E98" s="7" t="s">
        <v>179</v>
      </c>
      <c r="F98" s="6" t="s">
        <v>544</v>
      </c>
      <c r="G98" s="7" t="s">
        <v>172</v>
      </c>
      <c r="H98" s="7" t="s">
        <v>545</v>
      </c>
      <c r="I98" s="7" t="s">
        <v>546</v>
      </c>
      <c r="J98" s="14">
        <v>3</v>
      </c>
      <c r="K98" s="7" t="s">
        <v>168</v>
      </c>
      <c r="L98" s="7" t="s">
        <v>175</v>
      </c>
      <c r="M98" s="15">
        <v>45518</v>
      </c>
      <c r="N98" s="16">
        <v>110</v>
      </c>
      <c r="O98" s="17">
        <v>0</v>
      </c>
      <c r="P98" s="18">
        <v>0</v>
      </c>
      <c r="Q98" s="23">
        <v>0</v>
      </c>
      <c r="R98" s="21">
        <v>0.147</v>
      </c>
      <c r="S98" s="22">
        <f t="shared" si="4"/>
        <v>0.441</v>
      </c>
      <c r="T98" s="15"/>
      <c r="U98" s="7" t="s">
        <v>175</v>
      </c>
    </row>
    <row r="99" spans="19:19">
      <c r="S99" s="2">
        <f>SUM(S95:S98)</f>
        <v>9.062214143</v>
      </c>
    </row>
    <row r="101" s="1" customFormat="1" ht="18" customHeight="1" spans="1:21">
      <c r="A101" s="3" t="s">
        <v>145</v>
      </c>
      <c r="B101" s="3" t="s">
        <v>146</v>
      </c>
      <c r="C101" s="3" t="s">
        <v>147</v>
      </c>
      <c r="D101" s="3" t="s">
        <v>148</v>
      </c>
      <c r="E101" s="3" t="s">
        <v>149</v>
      </c>
      <c r="F101" s="3" t="s">
        <v>150</v>
      </c>
      <c r="G101" s="3" t="s">
        <v>151</v>
      </c>
      <c r="H101" s="3" t="s">
        <v>152</v>
      </c>
      <c r="I101" s="3" t="s">
        <v>153</v>
      </c>
      <c r="J101" s="8" t="s">
        <v>154</v>
      </c>
      <c r="K101" s="3" t="s">
        <v>155</v>
      </c>
      <c r="L101" s="3" t="s">
        <v>156</v>
      </c>
      <c r="M101" s="8" t="s">
        <v>157</v>
      </c>
      <c r="N101" s="8" t="s">
        <v>158</v>
      </c>
      <c r="O101" s="8" t="s">
        <v>159</v>
      </c>
      <c r="P101" s="8" t="s">
        <v>160</v>
      </c>
      <c r="Q101" s="8" t="s">
        <v>161</v>
      </c>
      <c r="R101" s="19" t="s">
        <v>162</v>
      </c>
      <c r="S101" s="19" t="s">
        <v>163</v>
      </c>
      <c r="T101" s="8" t="s">
        <v>164</v>
      </c>
      <c r="U101" s="3" t="s">
        <v>165</v>
      </c>
    </row>
    <row r="102" s="1" customFormat="1" spans="1:21">
      <c r="A102" s="4" t="s">
        <v>166</v>
      </c>
      <c r="B102" s="4" t="s">
        <v>540</v>
      </c>
      <c r="C102" s="5" t="s">
        <v>168</v>
      </c>
      <c r="D102" s="4" t="s">
        <v>541</v>
      </c>
      <c r="E102" s="5" t="s">
        <v>179</v>
      </c>
      <c r="F102" s="4" t="s">
        <v>418</v>
      </c>
      <c r="G102" s="5" t="s">
        <v>172</v>
      </c>
      <c r="H102" s="5" t="s">
        <v>419</v>
      </c>
      <c r="I102" s="5" t="s">
        <v>420</v>
      </c>
      <c r="J102" s="9">
        <v>1.4431</v>
      </c>
      <c r="K102" s="5" t="s">
        <v>319</v>
      </c>
      <c r="L102" s="5" t="s">
        <v>175</v>
      </c>
      <c r="M102" s="10">
        <v>45518</v>
      </c>
      <c r="N102" s="11">
        <v>110</v>
      </c>
      <c r="O102" s="12">
        <v>0</v>
      </c>
      <c r="P102" s="13">
        <v>0</v>
      </c>
      <c r="Q102" s="20">
        <v>0</v>
      </c>
      <c r="R102" s="21">
        <v>5.20353</v>
      </c>
      <c r="S102" s="22">
        <f t="shared" ref="S102:S107" si="5">R102*J102</f>
        <v>7.509214143</v>
      </c>
      <c r="T102" s="10"/>
      <c r="U102" s="5" t="s">
        <v>175</v>
      </c>
    </row>
    <row r="103" spans="19:19">
      <c r="S103" s="2">
        <f>SUM(S102:S102)</f>
        <v>7.509214143</v>
      </c>
    </row>
    <row r="105" s="1" customFormat="1" ht="18" customHeight="1" spans="1:21">
      <c r="A105" s="3" t="s">
        <v>145</v>
      </c>
      <c r="B105" s="3" t="s">
        <v>146</v>
      </c>
      <c r="C105" s="3" t="s">
        <v>147</v>
      </c>
      <c r="D105" s="3" t="s">
        <v>148</v>
      </c>
      <c r="E105" s="3" t="s">
        <v>149</v>
      </c>
      <c r="F105" s="3" t="s">
        <v>150</v>
      </c>
      <c r="G105" s="3" t="s">
        <v>151</v>
      </c>
      <c r="H105" s="3" t="s">
        <v>152</v>
      </c>
      <c r="I105" s="3" t="s">
        <v>153</v>
      </c>
      <c r="J105" s="8" t="s">
        <v>154</v>
      </c>
      <c r="K105" s="3" t="s">
        <v>155</v>
      </c>
      <c r="L105" s="3" t="s">
        <v>156</v>
      </c>
      <c r="M105" s="8" t="s">
        <v>157</v>
      </c>
      <c r="N105" s="8" t="s">
        <v>158</v>
      </c>
      <c r="O105" s="8" t="s">
        <v>159</v>
      </c>
      <c r="P105" s="8" t="s">
        <v>160</v>
      </c>
      <c r="Q105" s="8" t="s">
        <v>161</v>
      </c>
      <c r="R105" s="19" t="s">
        <v>162</v>
      </c>
      <c r="S105" s="19" t="s">
        <v>163</v>
      </c>
      <c r="T105" s="8" t="s">
        <v>164</v>
      </c>
      <c r="U105" s="3" t="s">
        <v>165</v>
      </c>
    </row>
    <row r="106" s="1" customFormat="1" spans="1:21">
      <c r="A106" s="4" t="s">
        <v>166</v>
      </c>
      <c r="B106" s="4" t="s">
        <v>536</v>
      </c>
      <c r="C106" s="5" t="s">
        <v>168</v>
      </c>
      <c r="D106" s="4" t="s">
        <v>537</v>
      </c>
      <c r="E106" s="5" t="s">
        <v>179</v>
      </c>
      <c r="F106" s="4" t="s">
        <v>544</v>
      </c>
      <c r="G106" s="5" t="s">
        <v>172</v>
      </c>
      <c r="H106" s="5" t="s">
        <v>545</v>
      </c>
      <c r="I106" s="5" t="s">
        <v>546</v>
      </c>
      <c r="J106" s="9">
        <v>3</v>
      </c>
      <c r="K106" s="5" t="s">
        <v>168</v>
      </c>
      <c r="L106" s="5" t="s">
        <v>175</v>
      </c>
      <c r="M106" s="10">
        <v>45518</v>
      </c>
      <c r="N106" s="11">
        <v>110</v>
      </c>
      <c r="O106" s="12">
        <v>0</v>
      </c>
      <c r="P106" s="13">
        <v>0</v>
      </c>
      <c r="Q106" s="20">
        <v>0</v>
      </c>
      <c r="R106" s="21">
        <v>0.147</v>
      </c>
      <c r="S106" s="22">
        <f t="shared" si="5"/>
        <v>0.441</v>
      </c>
      <c r="T106" s="10"/>
      <c r="U106" s="5" t="s">
        <v>175</v>
      </c>
    </row>
    <row r="107" s="1" customFormat="1" spans="1:21">
      <c r="A107" s="6" t="s">
        <v>166</v>
      </c>
      <c r="B107" s="6" t="s">
        <v>536</v>
      </c>
      <c r="C107" s="7" t="s">
        <v>168</v>
      </c>
      <c r="D107" s="6" t="s">
        <v>537</v>
      </c>
      <c r="E107" s="7" t="s">
        <v>179</v>
      </c>
      <c r="F107" s="6" t="s">
        <v>547</v>
      </c>
      <c r="G107" s="7" t="s">
        <v>177</v>
      </c>
      <c r="H107" s="7" t="s">
        <v>548</v>
      </c>
      <c r="I107" s="7" t="s">
        <v>179</v>
      </c>
      <c r="J107" s="14">
        <v>1</v>
      </c>
      <c r="K107" s="7" t="s">
        <v>168</v>
      </c>
      <c r="L107" s="7" t="s">
        <v>322</v>
      </c>
      <c r="M107" s="15">
        <v>45518</v>
      </c>
      <c r="N107" s="16">
        <v>110</v>
      </c>
      <c r="O107" s="17">
        <v>0</v>
      </c>
      <c r="P107" s="18">
        <v>1.15938</v>
      </c>
      <c r="Q107" s="23">
        <v>1.15938</v>
      </c>
      <c r="R107" s="21">
        <f>S112</f>
        <v>7.509214143</v>
      </c>
      <c r="S107" s="22">
        <f t="shared" si="5"/>
        <v>7.509214143</v>
      </c>
      <c r="T107" s="15"/>
      <c r="U107" s="7" t="s">
        <v>175</v>
      </c>
    </row>
    <row r="108" spans="19:19">
      <c r="S108" s="2">
        <f>SUM(S106:S107)</f>
        <v>7.950214143</v>
      </c>
    </row>
    <row r="110" s="1" customFormat="1" ht="18" customHeight="1" spans="1:21">
      <c r="A110" s="3" t="s">
        <v>145</v>
      </c>
      <c r="B110" s="3" t="s">
        <v>146</v>
      </c>
      <c r="C110" s="3" t="s">
        <v>147</v>
      </c>
      <c r="D110" s="3" t="s">
        <v>148</v>
      </c>
      <c r="E110" s="3" t="s">
        <v>149</v>
      </c>
      <c r="F110" s="3" t="s">
        <v>150</v>
      </c>
      <c r="G110" s="3" t="s">
        <v>151</v>
      </c>
      <c r="H110" s="3" t="s">
        <v>152</v>
      </c>
      <c r="I110" s="3" t="s">
        <v>153</v>
      </c>
      <c r="J110" s="8" t="s">
        <v>154</v>
      </c>
      <c r="K110" s="3" t="s">
        <v>155</v>
      </c>
      <c r="L110" s="3" t="s">
        <v>156</v>
      </c>
      <c r="M110" s="8" t="s">
        <v>157</v>
      </c>
      <c r="N110" s="8" t="s">
        <v>158</v>
      </c>
      <c r="O110" s="8" t="s">
        <v>159</v>
      </c>
      <c r="P110" s="8" t="s">
        <v>160</v>
      </c>
      <c r="Q110" s="8" t="s">
        <v>161</v>
      </c>
      <c r="R110" s="19" t="s">
        <v>162</v>
      </c>
      <c r="S110" s="19" t="s">
        <v>163</v>
      </c>
      <c r="T110" s="8" t="s">
        <v>164</v>
      </c>
      <c r="U110" s="3" t="s">
        <v>165</v>
      </c>
    </row>
    <row r="111" s="1" customFormat="1" spans="1:21">
      <c r="A111" s="4" t="s">
        <v>166</v>
      </c>
      <c r="B111" s="4" t="s">
        <v>547</v>
      </c>
      <c r="C111" s="5" t="s">
        <v>168</v>
      </c>
      <c r="D111" s="4" t="s">
        <v>548</v>
      </c>
      <c r="E111" s="5" t="s">
        <v>179</v>
      </c>
      <c r="F111" s="4" t="s">
        <v>418</v>
      </c>
      <c r="G111" s="5" t="s">
        <v>172</v>
      </c>
      <c r="H111" s="5" t="s">
        <v>419</v>
      </c>
      <c r="I111" s="5" t="s">
        <v>420</v>
      </c>
      <c r="J111" s="9">
        <v>1.4431</v>
      </c>
      <c r="K111" s="5" t="s">
        <v>319</v>
      </c>
      <c r="L111" s="5" t="s">
        <v>175</v>
      </c>
      <c r="M111" s="10">
        <v>45518</v>
      </c>
      <c r="N111" s="11">
        <v>110</v>
      </c>
      <c r="O111" s="12">
        <v>0</v>
      </c>
      <c r="P111" s="13">
        <v>0</v>
      </c>
      <c r="Q111" s="20">
        <v>0</v>
      </c>
      <c r="R111" s="21">
        <v>5.20353</v>
      </c>
      <c r="S111" s="22">
        <f t="shared" ref="S111:S120" si="6">R111*J111</f>
        <v>7.509214143</v>
      </c>
      <c r="T111" s="10"/>
      <c r="U111" s="5" t="s">
        <v>175</v>
      </c>
    </row>
    <row r="112" spans="19:19">
      <c r="S112" s="2">
        <f>SUM(S111:S111)</f>
        <v>7.509214143</v>
      </c>
    </row>
    <row r="114" s="1" customFormat="1" ht="18" customHeight="1" spans="1:21">
      <c r="A114" s="3" t="s">
        <v>145</v>
      </c>
      <c r="B114" s="3" t="s">
        <v>146</v>
      </c>
      <c r="C114" s="3" t="s">
        <v>147</v>
      </c>
      <c r="D114" s="3" t="s">
        <v>148</v>
      </c>
      <c r="E114" s="3" t="s">
        <v>149</v>
      </c>
      <c r="F114" s="3" t="s">
        <v>150</v>
      </c>
      <c r="G114" s="3" t="s">
        <v>151</v>
      </c>
      <c r="H114" s="3" t="s">
        <v>152</v>
      </c>
      <c r="I114" s="3" t="s">
        <v>153</v>
      </c>
      <c r="J114" s="8" t="s">
        <v>154</v>
      </c>
      <c r="K114" s="3" t="s">
        <v>155</v>
      </c>
      <c r="L114" s="3" t="s">
        <v>156</v>
      </c>
      <c r="M114" s="8" t="s">
        <v>157</v>
      </c>
      <c r="N114" s="8" t="s">
        <v>158</v>
      </c>
      <c r="O114" s="8" t="s">
        <v>159</v>
      </c>
      <c r="P114" s="8" t="s">
        <v>160</v>
      </c>
      <c r="Q114" s="8" t="s">
        <v>161</v>
      </c>
      <c r="R114" s="19" t="s">
        <v>162</v>
      </c>
      <c r="S114" s="19" t="s">
        <v>163</v>
      </c>
      <c r="T114" s="8" t="s">
        <v>164</v>
      </c>
      <c r="U114" s="3" t="s">
        <v>165</v>
      </c>
    </row>
    <row r="115" s="1" customFormat="1" spans="1:21">
      <c r="A115" s="4" t="s">
        <v>166</v>
      </c>
      <c r="B115" s="4" t="s">
        <v>1086</v>
      </c>
      <c r="C115" s="5" t="s">
        <v>168</v>
      </c>
      <c r="D115" s="4" t="s">
        <v>956</v>
      </c>
      <c r="E115" s="5" t="s">
        <v>1100</v>
      </c>
      <c r="F115" s="4" t="s">
        <v>480</v>
      </c>
      <c r="G115" s="5" t="s">
        <v>172</v>
      </c>
      <c r="H115" s="5" t="s">
        <v>481</v>
      </c>
      <c r="I115" s="5" t="s">
        <v>179</v>
      </c>
      <c r="J115" s="9">
        <v>2</v>
      </c>
      <c r="K115" s="5" t="s">
        <v>168</v>
      </c>
      <c r="L115" s="5" t="s">
        <v>175</v>
      </c>
      <c r="M115" s="10">
        <v>45523</v>
      </c>
      <c r="N115" s="11">
        <v>30</v>
      </c>
      <c r="O115" s="12">
        <v>0</v>
      </c>
      <c r="P115" s="13">
        <v>0</v>
      </c>
      <c r="Q115" s="20">
        <v>0</v>
      </c>
      <c r="R115" s="21">
        <f>VLOOKUP(F:F,A668100000006!F:R,13,0)</f>
        <v>0.865</v>
      </c>
      <c r="S115" s="22">
        <f t="shared" si="6"/>
        <v>1.73</v>
      </c>
      <c r="T115" s="10"/>
      <c r="U115" s="5" t="s">
        <v>175</v>
      </c>
    </row>
    <row r="116" s="1" customFormat="1" spans="1:21">
      <c r="A116" s="6" t="s">
        <v>166</v>
      </c>
      <c r="B116" s="6" t="s">
        <v>1086</v>
      </c>
      <c r="C116" s="7" t="s">
        <v>168</v>
      </c>
      <c r="D116" s="6" t="s">
        <v>956</v>
      </c>
      <c r="E116" s="7" t="s">
        <v>1100</v>
      </c>
      <c r="F116" s="6" t="s">
        <v>482</v>
      </c>
      <c r="G116" s="7" t="s">
        <v>172</v>
      </c>
      <c r="H116" s="7" t="s">
        <v>483</v>
      </c>
      <c r="I116" s="7" t="s">
        <v>484</v>
      </c>
      <c r="J116" s="14">
        <v>0.03</v>
      </c>
      <c r="K116" s="7" t="s">
        <v>319</v>
      </c>
      <c r="L116" s="7" t="s">
        <v>175</v>
      </c>
      <c r="M116" s="15">
        <v>45523</v>
      </c>
      <c r="N116" s="16">
        <v>30</v>
      </c>
      <c r="O116" s="17">
        <v>0</v>
      </c>
      <c r="P116" s="18">
        <v>17.3347</v>
      </c>
      <c r="Q116" s="23">
        <v>0.52004</v>
      </c>
      <c r="R116" s="21">
        <f>VLOOKUP(F:F,A668100000006!F:R,13,0)</f>
        <v>17.3347</v>
      </c>
      <c r="S116" s="22">
        <f t="shared" si="6"/>
        <v>0.520041</v>
      </c>
      <c r="T116" s="15"/>
      <c r="U116" s="7" t="s">
        <v>175</v>
      </c>
    </row>
    <row r="117" s="1" customFormat="1" spans="1:21">
      <c r="A117" s="4" t="s">
        <v>166</v>
      </c>
      <c r="B117" s="4" t="s">
        <v>1086</v>
      </c>
      <c r="C117" s="5" t="s">
        <v>168</v>
      </c>
      <c r="D117" s="4" t="s">
        <v>956</v>
      </c>
      <c r="E117" s="5" t="s">
        <v>1100</v>
      </c>
      <c r="F117" s="4" t="s">
        <v>485</v>
      </c>
      <c r="G117" s="5" t="s">
        <v>172</v>
      </c>
      <c r="H117" s="5" t="s">
        <v>486</v>
      </c>
      <c r="I117" s="5" t="s">
        <v>179</v>
      </c>
      <c r="J117" s="9">
        <v>1</v>
      </c>
      <c r="K117" s="5" t="s">
        <v>168</v>
      </c>
      <c r="L117" s="5" t="s">
        <v>175</v>
      </c>
      <c r="M117" s="10">
        <v>45523</v>
      </c>
      <c r="N117" s="11">
        <v>30</v>
      </c>
      <c r="O117" s="12">
        <v>0</v>
      </c>
      <c r="P117" s="13">
        <v>0</v>
      </c>
      <c r="Q117" s="20">
        <v>0</v>
      </c>
      <c r="R117" s="21">
        <f>VLOOKUP(F:F,A668100000006!F:R,13,0)</f>
        <v>0</v>
      </c>
      <c r="S117" s="22">
        <f t="shared" si="6"/>
        <v>0</v>
      </c>
      <c r="T117" s="10"/>
      <c r="U117" s="5" t="s">
        <v>175</v>
      </c>
    </row>
    <row r="118" s="1" customFormat="1" spans="1:21">
      <c r="A118" s="6" t="s">
        <v>166</v>
      </c>
      <c r="B118" s="6" t="s">
        <v>1086</v>
      </c>
      <c r="C118" s="7" t="s">
        <v>168</v>
      </c>
      <c r="D118" s="6" t="s">
        <v>956</v>
      </c>
      <c r="E118" s="7" t="s">
        <v>1100</v>
      </c>
      <c r="F118" s="6" t="s">
        <v>487</v>
      </c>
      <c r="G118" s="7" t="s">
        <v>172</v>
      </c>
      <c r="H118" s="7" t="s">
        <v>488</v>
      </c>
      <c r="I118" s="7" t="s">
        <v>175</v>
      </c>
      <c r="J118" s="14">
        <v>0.3067</v>
      </c>
      <c r="K118" s="7" t="s">
        <v>319</v>
      </c>
      <c r="L118" s="7" t="s">
        <v>175</v>
      </c>
      <c r="M118" s="15">
        <v>45523</v>
      </c>
      <c r="N118" s="16">
        <v>30</v>
      </c>
      <c r="O118" s="17">
        <v>0</v>
      </c>
      <c r="P118" s="18">
        <v>18.056</v>
      </c>
      <c r="Q118" s="23">
        <v>5.53778</v>
      </c>
      <c r="R118" s="21">
        <f>VLOOKUP(F:F,A668100000006!F:R,13,0)</f>
        <v>17.52</v>
      </c>
      <c r="S118" s="22">
        <f t="shared" si="6"/>
        <v>5.373384</v>
      </c>
      <c r="T118" s="15"/>
      <c r="U118" s="7" t="s">
        <v>175</v>
      </c>
    </row>
    <row r="119" s="1" customFormat="1" spans="1:21">
      <c r="A119" s="4" t="s">
        <v>166</v>
      </c>
      <c r="B119" s="4" t="s">
        <v>1086</v>
      </c>
      <c r="C119" s="5" t="s">
        <v>168</v>
      </c>
      <c r="D119" s="4" t="s">
        <v>956</v>
      </c>
      <c r="E119" s="5" t="s">
        <v>1100</v>
      </c>
      <c r="F119" s="4" t="s">
        <v>569</v>
      </c>
      <c r="G119" s="5" t="s">
        <v>172</v>
      </c>
      <c r="H119" s="5" t="s">
        <v>570</v>
      </c>
      <c r="I119" s="5" t="s">
        <v>179</v>
      </c>
      <c r="J119" s="9">
        <v>2</v>
      </c>
      <c r="K119" s="5" t="s">
        <v>168</v>
      </c>
      <c r="L119" s="5" t="s">
        <v>175</v>
      </c>
      <c r="M119" s="10">
        <v>45523</v>
      </c>
      <c r="N119" s="11">
        <v>30</v>
      </c>
      <c r="O119" s="12">
        <v>0</v>
      </c>
      <c r="P119" s="13">
        <v>0</v>
      </c>
      <c r="Q119" s="20">
        <v>0</v>
      </c>
      <c r="R119" s="21">
        <f>VLOOKUP(F:F,A668100000006!F:R,13,0)</f>
        <v>1.8523</v>
      </c>
      <c r="S119" s="22">
        <f t="shared" si="6"/>
        <v>3.7046</v>
      </c>
      <c r="T119" s="10"/>
      <c r="U119" s="5" t="s">
        <v>175</v>
      </c>
    </row>
    <row r="120" s="1" customFormat="1" spans="1:21">
      <c r="A120" s="6" t="s">
        <v>166</v>
      </c>
      <c r="B120" s="6" t="s">
        <v>1086</v>
      </c>
      <c r="C120" s="7" t="s">
        <v>168</v>
      </c>
      <c r="D120" s="6" t="s">
        <v>956</v>
      </c>
      <c r="E120" s="7" t="s">
        <v>1100</v>
      </c>
      <c r="F120" s="6" t="s">
        <v>489</v>
      </c>
      <c r="G120" s="7" t="s">
        <v>177</v>
      </c>
      <c r="H120" s="7" t="s">
        <v>490</v>
      </c>
      <c r="I120" s="7" t="s">
        <v>175</v>
      </c>
      <c r="J120" s="14">
        <v>0.6133</v>
      </c>
      <c r="K120" s="7" t="s">
        <v>319</v>
      </c>
      <c r="L120" s="7" t="s">
        <v>175</v>
      </c>
      <c r="M120" s="15">
        <v>45523</v>
      </c>
      <c r="N120" s="16">
        <v>30</v>
      </c>
      <c r="O120" s="17">
        <v>0</v>
      </c>
      <c r="P120" s="18">
        <v>17.26983</v>
      </c>
      <c r="Q120" s="23">
        <v>10.59159</v>
      </c>
      <c r="R120" s="21">
        <f>VLOOKUP(F:F,A668100000006!F:R,13,0)</f>
        <v>10.47295354132</v>
      </c>
      <c r="S120" s="22">
        <f t="shared" si="6"/>
        <v>6.42306240689156</v>
      </c>
      <c r="T120" s="15"/>
      <c r="U120" s="7" t="s">
        <v>175</v>
      </c>
    </row>
    <row r="121" spans="19:19">
      <c r="S121" s="2">
        <f>SUM(S115:S120)</f>
        <v>17.7510874068916</v>
      </c>
    </row>
    <row r="123" s="1" customFormat="1" ht="18" customHeight="1" spans="1:21">
      <c r="A123" s="3" t="s">
        <v>145</v>
      </c>
      <c r="B123" s="3" t="s">
        <v>146</v>
      </c>
      <c r="C123" s="3" t="s">
        <v>147</v>
      </c>
      <c r="D123" s="3" t="s">
        <v>148</v>
      </c>
      <c r="E123" s="3" t="s">
        <v>149</v>
      </c>
      <c r="F123" s="3" t="s">
        <v>150</v>
      </c>
      <c r="G123" s="3" t="s">
        <v>151</v>
      </c>
      <c r="H123" s="3" t="s">
        <v>152</v>
      </c>
      <c r="I123" s="3" t="s">
        <v>153</v>
      </c>
      <c r="J123" s="8" t="s">
        <v>154</v>
      </c>
      <c r="K123" s="3" t="s">
        <v>155</v>
      </c>
      <c r="L123" s="3" t="s">
        <v>156</v>
      </c>
      <c r="M123" s="8" t="s">
        <v>157</v>
      </c>
      <c r="N123" s="8" t="s">
        <v>158</v>
      </c>
      <c r="O123" s="8" t="s">
        <v>159</v>
      </c>
      <c r="P123" s="8" t="s">
        <v>160</v>
      </c>
      <c r="Q123" s="8" t="s">
        <v>161</v>
      </c>
      <c r="R123" s="19" t="s">
        <v>162</v>
      </c>
      <c r="S123" s="19" t="s">
        <v>163</v>
      </c>
      <c r="T123" s="8" t="s">
        <v>164</v>
      </c>
      <c r="U123" s="3" t="s">
        <v>165</v>
      </c>
    </row>
    <row r="124" s="1" customFormat="1" spans="1:21">
      <c r="A124" s="4" t="s">
        <v>166</v>
      </c>
      <c r="B124" s="4" t="s">
        <v>1087</v>
      </c>
      <c r="C124" s="5" t="s">
        <v>168</v>
      </c>
      <c r="D124" s="4" t="s">
        <v>1088</v>
      </c>
      <c r="E124" s="5" t="s">
        <v>179</v>
      </c>
      <c r="F124" s="4" t="s">
        <v>1110</v>
      </c>
      <c r="G124" s="5" t="s">
        <v>177</v>
      </c>
      <c r="H124" s="5" t="s">
        <v>1111</v>
      </c>
      <c r="I124" s="5" t="s">
        <v>179</v>
      </c>
      <c r="J124" s="9">
        <v>1</v>
      </c>
      <c r="K124" s="5" t="s">
        <v>168</v>
      </c>
      <c r="L124" s="5" t="s">
        <v>322</v>
      </c>
      <c r="M124" s="10">
        <v>45518</v>
      </c>
      <c r="N124" s="11">
        <v>20</v>
      </c>
      <c r="O124" s="12">
        <v>0</v>
      </c>
      <c r="P124" s="13">
        <v>6.80535</v>
      </c>
      <c r="Q124" s="20">
        <v>6.80535</v>
      </c>
      <c r="R124" s="21">
        <f>S136</f>
        <v>60.866383793</v>
      </c>
      <c r="S124" s="22">
        <f t="shared" ref="S124:S135" si="7">R124*J124</f>
        <v>60.866383793</v>
      </c>
      <c r="T124" s="10"/>
      <c r="U124" s="5" t="s">
        <v>175</v>
      </c>
    </row>
    <row r="125" s="1" customFormat="1" spans="1:21">
      <c r="A125" s="6" t="s">
        <v>166</v>
      </c>
      <c r="B125" s="6" t="s">
        <v>1087</v>
      </c>
      <c r="C125" s="7" t="s">
        <v>168</v>
      </c>
      <c r="D125" s="6" t="s">
        <v>1088</v>
      </c>
      <c r="E125" s="7" t="s">
        <v>179</v>
      </c>
      <c r="F125" s="6" t="s">
        <v>325</v>
      </c>
      <c r="G125" s="7" t="s">
        <v>177</v>
      </c>
      <c r="H125" s="7" t="s">
        <v>326</v>
      </c>
      <c r="I125" s="7" t="s">
        <v>175</v>
      </c>
      <c r="J125" s="14">
        <v>0.719</v>
      </c>
      <c r="K125" s="7" t="s">
        <v>327</v>
      </c>
      <c r="L125" s="7" t="s">
        <v>175</v>
      </c>
      <c r="M125" s="15">
        <v>45518</v>
      </c>
      <c r="N125" s="16">
        <v>70</v>
      </c>
      <c r="O125" s="17">
        <v>0</v>
      </c>
      <c r="P125" s="18">
        <v>1.4625</v>
      </c>
      <c r="Q125" s="23">
        <v>1.05154</v>
      </c>
      <c r="R125" s="21">
        <v>5.8632</v>
      </c>
      <c r="S125" s="22">
        <f t="shared" si="7"/>
        <v>4.2156408</v>
      </c>
      <c r="T125" s="15"/>
      <c r="U125" s="7" t="s">
        <v>175</v>
      </c>
    </row>
    <row r="126" spans="19:19">
      <c r="S126" s="2">
        <f>SUM(S124:S125)</f>
        <v>65.082024593</v>
      </c>
    </row>
    <row r="128" s="1" customFormat="1" ht="18" customHeight="1" spans="1:21">
      <c r="A128" s="3" t="s">
        <v>145</v>
      </c>
      <c r="B128" s="3" t="s">
        <v>146</v>
      </c>
      <c r="C128" s="3" t="s">
        <v>147</v>
      </c>
      <c r="D128" s="3" t="s">
        <v>148</v>
      </c>
      <c r="E128" s="3" t="s">
        <v>149</v>
      </c>
      <c r="F128" s="3" t="s">
        <v>150</v>
      </c>
      <c r="G128" s="3" t="s">
        <v>151</v>
      </c>
      <c r="H128" s="3" t="s">
        <v>152</v>
      </c>
      <c r="I128" s="3" t="s">
        <v>153</v>
      </c>
      <c r="J128" s="8" t="s">
        <v>154</v>
      </c>
      <c r="K128" s="3" t="s">
        <v>155</v>
      </c>
      <c r="L128" s="3" t="s">
        <v>156</v>
      </c>
      <c r="M128" s="8" t="s">
        <v>157</v>
      </c>
      <c r="N128" s="8" t="s">
        <v>158</v>
      </c>
      <c r="O128" s="8" t="s">
        <v>159</v>
      </c>
      <c r="P128" s="8" t="s">
        <v>160</v>
      </c>
      <c r="Q128" s="8" t="s">
        <v>161</v>
      </c>
      <c r="R128" s="19" t="s">
        <v>162</v>
      </c>
      <c r="S128" s="19" t="s">
        <v>163</v>
      </c>
      <c r="T128" s="8" t="s">
        <v>164</v>
      </c>
      <c r="U128" s="3" t="s">
        <v>165</v>
      </c>
    </row>
    <row r="129" s="1" customFormat="1" spans="1:21">
      <c r="A129" s="4" t="s">
        <v>166</v>
      </c>
      <c r="B129" s="4" t="s">
        <v>1110</v>
      </c>
      <c r="C129" s="5" t="s">
        <v>168</v>
      </c>
      <c r="D129" s="4" t="s">
        <v>1111</v>
      </c>
      <c r="E129" s="5" t="s">
        <v>179</v>
      </c>
      <c r="F129" s="4" t="s">
        <v>332</v>
      </c>
      <c r="G129" s="5" t="s">
        <v>172</v>
      </c>
      <c r="H129" s="5" t="s">
        <v>333</v>
      </c>
      <c r="I129" s="5" t="s">
        <v>175</v>
      </c>
      <c r="J129" s="9">
        <v>0.0105</v>
      </c>
      <c r="K129" s="5" t="s">
        <v>319</v>
      </c>
      <c r="L129" s="5" t="s">
        <v>175</v>
      </c>
      <c r="M129" s="10">
        <v>45518</v>
      </c>
      <c r="N129" s="11">
        <v>20</v>
      </c>
      <c r="O129" s="12">
        <v>0</v>
      </c>
      <c r="P129" s="13">
        <v>0</v>
      </c>
      <c r="Q129" s="20">
        <v>0</v>
      </c>
      <c r="R129" s="21">
        <v>5.6637</v>
      </c>
      <c r="S129" s="22">
        <f t="shared" si="7"/>
        <v>0.05946885</v>
      </c>
      <c r="T129" s="10"/>
      <c r="U129" s="5" t="s">
        <v>175</v>
      </c>
    </row>
    <row r="130" s="1" customFormat="1" spans="1:21">
      <c r="A130" s="6" t="s">
        <v>166</v>
      </c>
      <c r="B130" s="6" t="s">
        <v>1110</v>
      </c>
      <c r="C130" s="7" t="s">
        <v>168</v>
      </c>
      <c r="D130" s="6" t="s">
        <v>1111</v>
      </c>
      <c r="E130" s="7" t="s">
        <v>179</v>
      </c>
      <c r="F130" s="6" t="s">
        <v>1112</v>
      </c>
      <c r="G130" s="7" t="s">
        <v>177</v>
      </c>
      <c r="H130" s="7" t="s">
        <v>1113</v>
      </c>
      <c r="I130" s="7" t="s">
        <v>1114</v>
      </c>
      <c r="J130" s="14">
        <v>1</v>
      </c>
      <c r="K130" s="7" t="s">
        <v>168</v>
      </c>
      <c r="L130" s="7" t="s">
        <v>175</v>
      </c>
      <c r="M130" s="15">
        <v>45518</v>
      </c>
      <c r="N130" s="16">
        <v>20</v>
      </c>
      <c r="O130" s="17">
        <v>0</v>
      </c>
      <c r="P130" s="18">
        <v>0.67793</v>
      </c>
      <c r="Q130" s="23">
        <v>0.67793</v>
      </c>
      <c r="R130" s="21">
        <f>S142</f>
        <v>18.3105</v>
      </c>
      <c r="S130" s="22">
        <f t="shared" si="7"/>
        <v>18.3105</v>
      </c>
      <c r="T130" s="15"/>
      <c r="U130" s="7" t="s">
        <v>175</v>
      </c>
    </row>
    <row r="131" s="1" customFormat="1" spans="1:21">
      <c r="A131" s="4" t="s">
        <v>166</v>
      </c>
      <c r="B131" s="4" t="s">
        <v>1110</v>
      </c>
      <c r="C131" s="5" t="s">
        <v>168</v>
      </c>
      <c r="D131" s="4" t="s">
        <v>1111</v>
      </c>
      <c r="E131" s="5" t="s">
        <v>179</v>
      </c>
      <c r="F131" s="4" t="s">
        <v>527</v>
      </c>
      <c r="G131" s="5" t="s">
        <v>172</v>
      </c>
      <c r="H131" s="5" t="s">
        <v>528</v>
      </c>
      <c r="I131" s="5" t="s">
        <v>175</v>
      </c>
      <c r="J131" s="9">
        <v>0.0105</v>
      </c>
      <c r="K131" s="5" t="s">
        <v>319</v>
      </c>
      <c r="L131" s="5" t="s">
        <v>175</v>
      </c>
      <c r="M131" s="10">
        <v>45518</v>
      </c>
      <c r="N131" s="11">
        <v>20</v>
      </c>
      <c r="O131" s="12">
        <v>0</v>
      </c>
      <c r="P131" s="13">
        <v>0</v>
      </c>
      <c r="Q131" s="20">
        <v>0</v>
      </c>
      <c r="R131" s="21">
        <v>5.0442</v>
      </c>
      <c r="S131" s="22">
        <f t="shared" si="7"/>
        <v>0.0529641</v>
      </c>
      <c r="T131" s="10"/>
      <c r="U131" s="5" t="s">
        <v>175</v>
      </c>
    </row>
    <row r="132" s="1" customFormat="1" spans="1:21">
      <c r="A132" s="6" t="s">
        <v>166</v>
      </c>
      <c r="B132" s="6" t="s">
        <v>1110</v>
      </c>
      <c r="C132" s="7" t="s">
        <v>168</v>
      </c>
      <c r="D132" s="6" t="s">
        <v>1111</v>
      </c>
      <c r="E132" s="7" t="s">
        <v>179</v>
      </c>
      <c r="F132" s="6" t="s">
        <v>1115</v>
      </c>
      <c r="G132" s="7" t="s">
        <v>177</v>
      </c>
      <c r="H132" s="7" t="s">
        <v>1116</v>
      </c>
      <c r="I132" s="7" t="s">
        <v>1114</v>
      </c>
      <c r="J132" s="14">
        <v>1</v>
      </c>
      <c r="K132" s="7" t="s">
        <v>168</v>
      </c>
      <c r="L132" s="7" t="s">
        <v>175</v>
      </c>
      <c r="M132" s="15">
        <v>45518</v>
      </c>
      <c r="N132" s="16">
        <v>20</v>
      </c>
      <c r="O132" s="17">
        <v>0</v>
      </c>
      <c r="P132" s="18">
        <v>0.67793</v>
      </c>
      <c r="Q132" s="23">
        <v>0.67793</v>
      </c>
      <c r="R132" s="21">
        <f>S152</f>
        <v>13.8235</v>
      </c>
      <c r="S132" s="22">
        <f t="shared" si="7"/>
        <v>13.8235</v>
      </c>
      <c r="T132" s="15"/>
      <c r="U132" s="7" t="s">
        <v>175</v>
      </c>
    </row>
    <row r="133" s="1" customFormat="1" spans="1:21">
      <c r="A133" s="4" t="s">
        <v>166</v>
      </c>
      <c r="B133" s="4" t="s">
        <v>1110</v>
      </c>
      <c r="C133" s="5" t="s">
        <v>168</v>
      </c>
      <c r="D133" s="4" t="s">
        <v>1111</v>
      </c>
      <c r="E133" s="5" t="s">
        <v>179</v>
      </c>
      <c r="F133" s="4" t="s">
        <v>998</v>
      </c>
      <c r="G133" s="5" t="s">
        <v>177</v>
      </c>
      <c r="H133" s="5" t="s">
        <v>999</v>
      </c>
      <c r="I133" s="5" t="s">
        <v>1000</v>
      </c>
      <c r="J133" s="9">
        <v>1</v>
      </c>
      <c r="K133" s="5" t="s">
        <v>168</v>
      </c>
      <c r="L133" s="5" t="s">
        <v>175</v>
      </c>
      <c r="M133" s="10">
        <v>45518</v>
      </c>
      <c r="N133" s="11">
        <v>20</v>
      </c>
      <c r="O133" s="12">
        <v>0</v>
      </c>
      <c r="P133" s="13">
        <v>0.67793</v>
      </c>
      <c r="Q133" s="20">
        <v>0.67793</v>
      </c>
      <c r="R133" s="21">
        <f>S165</f>
        <v>3.603600843</v>
      </c>
      <c r="S133" s="22">
        <f t="shared" si="7"/>
        <v>3.603600843</v>
      </c>
      <c r="T133" s="10"/>
      <c r="U133" s="5" t="s">
        <v>175</v>
      </c>
    </row>
    <row r="134" s="1" customFormat="1" spans="1:21">
      <c r="A134" s="6" t="s">
        <v>166</v>
      </c>
      <c r="B134" s="6" t="s">
        <v>1110</v>
      </c>
      <c r="C134" s="7" t="s">
        <v>168</v>
      </c>
      <c r="D134" s="6" t="s">
        <v>1111</v>
      </c>
      <c r="E134" s="7" t="s">
        <v>179</v>
      </c>
      <c r="F134" s="6" t="s">
        <v>1117</v>
      </c>
      <c r="G134" s="7" t="s">
        <v>177</v>
      </c>
      <c r="H134" s="7" t="s">
        <v>1118</v>
      </c>
      <c r="I134" s="7" t="s">
        <v>1114</v>
      </c>
      <c r="J134" s="14">
        <v>1</v>
      </c>
      <c r="K134" s="7" t="s">
        <v>168</v>
      </c>
      <c r="L134" s="7" t="s">
        <v>175</v>
      </c>
      <c r="M134" s="15">
        <v>45518</v>
      </c>
      <c r="N134" s="16">
        <v>20</v>
      </c>
      <c r="O134" s="17">
        <v>0</v>
      </c>
      <c r="P134" s="18">
        <v>0.67793</v>
      </c>
      <c r="Q134" s="23">
        <v>0.67793</v>
      </c>
      <c r="R134" s="21">
        <f>S171</f>
        <v>12.12785</v>
      </c>
      <c r="S134" s="22">
        <f t="shared" si="7"/>
        <v>12.12785</v>
      </c>
      <c r="T134" s="15"/>
      <c r="U134" s="7" t="s">
        <v>175</v>
      </c>
    </row>
    <row r="135" s="1" customFormat="1" spans="1:21">
      <c r="A135" s="4" t="s">
        <v>166</v>
      </c>
      <c r="B135" s="4" t="s">
        <v>1110</v>
      </c>
      <c r="C135" s="5" t="s">
        <v>168</v>
      </c>
      <c r="D135" s="4" t="s">
        <v>1111</v>
      </c>
      <c r="E135" s="5" t="s">
        <v>179</v>
      </c>
      <c r="F135" s="4" t="s">
        <v>1119</v>
      </c>
      <c r="G135" s="5" t="s">
        <v>177</v>
      </c>
      <c r="H135" s="5" t="s">
        <v>1120</v>
      </c>
      <c r="I135" s="5" t="s">
        <v>1114</v>
      </c>
      <c r="J135" s="9">
        <v>1</v>
      </c>
      <c r="K135" s="5" t="s">
        <v>168</v>
      </c>
      <c r="L135" s="5" t="s">
        <v>175</v>
      </c>
      <c r="M135" s="10">
        <v>45518</v>
      </c>
      <c r="N135" s="11">
        <v>20</v>
      </c>
      <c r="O135" s="12">
        <v>0</v>
      </c>
      <c r="P135" s="13">
        <v>0.67793</v>
      </c>
      <c r="Q135" s="20">
        <v>0.67793</v>
      </c>
      <c r="R135" s="21">
        <f>S180</f>
        <v>12.8885</v>
      </c>
      <c r="S135" s="22">
        <f t="shared" si="7"/>
        <v>12.8885</v>
      </c>
      <c r="T135" s="10"/>
      <c r="U135" s="5" t="s">
        <v>175</v>
      </c>
    </row>
    <row r="136" spans="19:19">
      <c r="S136" s="2">
        <f>SUM(S129:S135)</f>
        <v>60.866383793</v>
      </c>
    </row>
    <row r="138" s="1" customFormat="1" ht="18" customHeight="1" spans="1:21">
      <c r="A138" s="3" t="s">
        <v>145</v>
      </c>
      <c r="B138" s="3" t="s">
        <v>146</v>
      </c>
      <c r="C138" s="3" t="s">
        <v>147</v>
      </c>
      <c r="D138" s="3" t="s">
        <v>148</v>
      </c>
      <c r="E138" s="3" t="s">
        <v>149</v>
      </c>
      <c r="F138" s="3" t="s">
        <v>150</v>
      </c>
      <c r="G138" s="3" t="s">
        <v>151</v>
      </c>
      <c r="H138" s="3" t="s">
        <v>152</v>
      </c>
      <c r="I138" s="3" t="s">
        <v>153</v>
      </c>
      <c r="J138" s="8" t="s">
        <v>154</v>
      </c>
      <c r="K138" s="3" t="s">
        <v>155</v>
      </c>
      <c r="L138" s="3" t="s">
        <v>156</v>
      </c>
      <c r="M138" s="8" t="s">
        <v>157</v>
      </c>
      <c r="N138" s="8" t="s">
        <v>158</v>
      </c>
      <c r="O138" s="8" t="s">
        <v>159</v>
      </c>
      <c r="P138" s="8" t="s">
        <v>160</v>
      </c>
      <c r="Q138" s="8" t="s">
        <v>161</v>
      </c>
      <c r="R138" s="19" t="s">
        <v>162</v>
      </c>
      <c r="S138" s="19" t="s">
        <v>163</v>
      </c>
      <c r="T138" s="8" t="s">
        <v>164</v>
      </c>
      <c r="U138" s="3" t="s">
        <v>165</v>
      </c>
    </row>
    <row r="139" s="1" customFormat="1" spans="1:21">
      <c r="A139" s="4" t="s">
        <v>166</v>
      </c>
      <c r="B139" s="4" t="s">
        <v>1112</v>
      </c>
      <c r="C139" s="5" t="s">
        <v>168</v>
      </c>
      <c r="D139" s="4" t="s">
        <v>1113</v>
      </c>
      <c r="E139" s="5" t="s">
        <v>1121</v>
      </c>
      <c r="F139" s="4" t="s">
        <v>538</v>
      </c>
      <c r="G139" s="5" t="s">
        <v>172</v>
      </c>
      <c r="H139" s="5" t="s">
        <v>539</v>
      </c>
      <c r="I139" s="5" t="s">
        <v>175</v>
      </c>
      <c r="J139" s="9">
        <v>2</v>
      </c>
      <c r="K139" s="5" t="s">
        <v>168</v>
      </c>
      <c r="L139" s="5" t="s">
        <v>175</v>
      </c>
      <c r="M139" s="10">
        <v>45518</v>
      </c>
      <c r="N139" s="11">
        <v>110</v>
      </c>
      <c r="O139" s="12">
        <v>0</v>
      </c>
      <c r="P139" s="13">
        <v>0</v>
      </c>
      <c r="Q139" s="20">
        <v>0</v>
      </c>
      <c r="R139" s="21">
        <v>0.49</v>
      </c>
      <c r="S139" s="22">
        <f t="shared" ref="S139:S141" si="8">R139*J139</f>
        <v>0.98</v>
      </c>
      <c r="T139" s="10"/>
      <c r="U139" s="5" t="s">
        <v>175</v>
      </c>
    </row>
    <row r="140" s="1" customFormat="1" spans="1:21">
      <c r="A140" s="6" t="s">
        <v>166</v>
      </c>
      <c r="B140" s="6" t="s">
        <v>1112</v>
      </c>
      <c r="C140" s="7" t="s">
        <v>168</v>
      </c>
      <c r="D140" s="6" t="s">
        <v>1113</v>
      </c>
      <c r="E140" s="7" t="s">
        <v>1121</v>
      </c>
      <c r="F140" s="6" t="s">
        <v>1122</v>
      </c>
      <c r="G140" s="7" t="s">
        <v>177</v>
      </c>
      <c r="H140" s="7" t="s">
        <v>1123</v>
      </c>
      <c r="I140" s="7" t="s">
        <v>179</v>
      </c>
      <c r="J140" s="14">
        <v>1</v>
      </c>
      <c r="K140" s="7" t="s">
        <v>168</v>
      </c>
      <c r="L140" s="7" t="s">
        <v>322</v>
      </c>
      <c r="M140" s="15">
        <v>45518</v>
      </c>
      <c r="N140" s="16">
        <v>110</v>
      </c>
      <c r="O140" s="17">
        <v>0</v>
      </c>
      <c r="P140" s="18">
        <v>1.2204</v>
      </c>
      <c r="Q140" s="23">
        <v>1.2204</v>
      </c>
      <c r="R140" s="21">
        <f>S146</f>
        <v>10.2505</v>
      </c>
      <c r="S140" s="22">
        <f t="shared" si="8"/>
        <v>10.2505</v>
      </c>
      <c r="T140" s="15"/>
      <c r="U140" s="7" t="s">
        <v>175</v>
      </c>
    </row>
    <row r="141" s="1" customFormat="1" spans="1:21">
      <c r="A141" s="4" t="s">
        <v>166</v>
      </c>
      <c r="B141" s="4" t="s">
        <v>1112</v>
      </c>
      <c r="C141" s="5" t="s">
        <v>168</v>
      </c>
      <c r="D141" s="4" t="s">
        <v>1113</v>
      </c>
      <c r="E141" s="5" t="s">
        <v>1121</v>
      </c>
      <c r="F141" s="4" t="s">
        <v>1124</v>
      </c>
      <c r="G141" s="5" t="s">
        <v>172</v>
      </c>
      <c r="H141" s="5" t="s">
        <v>1125</v>
      </c>
      <c r="I141" s="5" t="s">
        <v>234</v>
      </c>
      <c r="J141" s="9">
        <v>4</v>
      </c>
      <c r="K141" s="5" t="s">
        <v>168</v>
      </c>
      <c r="L141" s="5" t="s">
        <v>175</v>
      </c>
      <c r="M141" s="10">
        <v>45518</v>
      </c>
      <c r="N141" s="11">
        <v>110</v>
      </c>
      <c r="O141" s="12">
        <v>0</v>
      </c>
      <c r="P141" s="13">
        <v>0</v>
      </c>
      <c r="Q141" s="20">
        <v>0</v>
      </c>
      <c r="R141" s="21">
        <v>1.77</v>
      </c>
      <c r="S141" s="22">
        <f t="shared" si="8"/>
        <v>7.08</v>
      </c>
      <c r="T141" s="10"/>
      <c r="U141" s="5" t="s">
        <v>175</v>
      </c>
    </row>
    <row r="142" spans="19:19">
      <c r="S142" s="2">
        <f>SUM(S139:S141)</f>
        <v>18.3105</v>
      </c>
    </row>
    <row r="144" s="1" customFormat="1" ht="18" customHeight="1" spans="1:21">
      <c r="A144" s="3" t="s">
        <v>145</v>
      </c>
      <c r="B144" s="3" t="s">
        <v>146</v>
      </c>
      <c r="C144" s="3" t="s">
        <v>147</v>
      </c>
      <c r="D144" s="3" t="s">
        <v>148</v>
      </c>
      <c r="E144" s="3" t="s">
        <v>149</v>
      </c>
      <c r="F144" s="3" t="s">
        <v>150</v>
      </c>
      <c r="G144" s="3" t="s">
        <v>151</v>
      </c>
      <c r="H144" s="3" t="s">
        <v>152</v>
      </c>
      <c r="I144" s="3" t="s">
        <v>153</v>
      </c>
      <c r="J144" s="8" t="s">
        <v>154</v>
      </c>
      <c r="K144" s="3" t="s">
        <v>155</v>
      </c>
      <c r="L144" s="3" t="s">
        <v>156</v>
      </c>
      <c r="M144" s="8" t="s">
        <v>157</v>
      </c>
      <c r="N144" s="8" t="s">
        <v>158</v>
      </c>
      <c r="O144" s="8" t="s">
        <v>159</v>
      </c>
      <c r="P144" s="8" t="s">
        <v>160</v>
      </c>
      <c r="Q144" s="8" t="s">
        <v>161</v>
      </c>
      <c r="R144" s="19" t="s">
        <v>162</v>
      </c>
      <c r="S144" s="19" t="s">
        <v>163</v>
      </c>
      <c r="T144" s="8" t="s">
        <v>164</v>
      </c>
      <c r="U144" s="3" t="s">
        <v>165</v>
      </c>
    </row>
    <row r="145" s="1" customFormat="1" spans="1:21">
      <c r="A145" s="4" t="s">
        <v>166</v>
      </c>
      <c r="B145" s="4" t="s">
        <v>1122</v>
      </c>
      <c r="C145" s="5" t="s">
        <v>168</v>
      </c>
      <c r="D145" s="4" t="s">
        <v>1123</v>
      </c>
      <c r="E145" s="5" t="s">
        <v>179</v>
      </c>
      <c r="F145" s="4" t="s">
        <v>416</v>
      </c>
      <c r="G145" s="5" t="s">
        <v>172</v>
      </c>
      <c r="H145" s="5" t="s">
        <v>408</v>
      </c>
      <c r="I145" s="5" t="s">
        <v>417</v>
      </c>
      <c r="J145" s="9">
        <v>2.0501</v>
      </c>
      <c r="K145" s="5" t="s">
        <v>319</v>
      </c>
      <c r="L145" s="5" t="s">
        <v>175</v>
      </c>
      <c r="M145" s="10">
        <v>45518</v>
      </c>
      <c r="N145" s="11">
        <v>110</v>
      </c>
      <c r="O145" s="12">
        <v>0</v>
      </c>
      <c r="P145" s="13">
        <v>0</v>
      </c>
      <c r="Q145" s="20">
        <v>0</v>
      </c>
      <c r="R145" s="21">
        <v>5</v>
      </c>
      <c r="S145" s="22">
        <f t="shared" ref="S145:S151" si="9">R145*J145</f>
        <v>10.2505</v>
      </c>
      <c r="T145" s="10"/>
      <c r="U145" s="5" t="s">
        <v>175</v>
      </c>
    </row>
    <row r="146" spans="19:19">
      <c r="S146" s="2">
        <f>SUM(S145:S145)</f>
        <v>10.2505</v>
      </c>
    </row>
    <row r="148" s="1" customFormat="1" ht="18" customHeight="1" spans="1:21">
      <c r="A148" s="3" t="s">
        <v>145</v>
      </c>
      <c r="B148" s="3" t="s">
        <v>146</v>
      </c>
      <c r="C148" s="3" t="s">
        <v>147</v>
      </c>
      <c r="D148" s="3" t="s">
        <v>148</v>
      </c>
      <c r="E148" s="3" t="s">
        <v>149</v>
      </c>
      <c r="F148" s="3" t="s">
        <v>150</v>
      </c>
      <c r="G148" s="3" t="s">
        <v>151</v>
      </c>
      <c r="H148" s="3" t="s">
        <v>152</v>
      </c>
      <c r="I148" s="3" t="s">
        <v>153</v>
      </c>
      <c r="J148" s="8" t="s">
        <v>154</v>
      </c>
      <c r="K148" s="3" t="s">
        <v>155</v>
      </c>
      <c r="L148" s="3" t="s">
        <v>156</v>
      </c>
      <c r="M148" s="8" t="s">
        <v>157</v>
      </c>
      <c r="N148" s="8" t="s">
        <v>158</v>
      </c>
      <c r="O148" s="8" t="s">
        <v>159</v>
      </c>
      <c r="P148" s="8" t="s">
        <v>160</v>
      </c>
      <c r="Q148" s="8" t="s">
        <v>161</v>
      </c>
      <c r="R148" s="19" t="s">
        <v>162</v>
      </c>
      <c r="S148" s="19" t="s">
        <v>163</v>
      </c>
      <c r="T148" s="8" t="s">
        <v>164</v>
      </c>
      <c r="U148" s="3" t="s">
        <v>165</v>
      </c>
    </row>
    <row r="149" s="1" customFormat="1" spans="1:21">
      <c r="A149" s="4" t="s">
        <v>166</v>
      </c>
      <c r="B149" s="4" t="s">
        <v>1115</v>
      </c>
      <c r="C149" s="5" t="s">
        <v>168</v>
      </c>
      <c r="D149" s="4" t="s">
        <v>1116</v>
      </c>
      <c r="E149" s="5" t="s">
        <v>1121</v>
      </c>
      <c r="F149" s="4" t="s">
        <v>542</v>
      </c>
      <c r="G149" s="5" t="s">
        <v>172</v>
      </c>
      <c r="H149" s="5" t="s">
        <v>543</v>
      </c>
      <c r="I149" s="5" t="s">
        <v>175</v>
      </c>
      <c r="J149" s="9">
        <v>1</v>
      </c>
      <c r="K149" s="5" t="s">
        <v>168</v>
      </c>
      <c r="L149" s="5" t="s">
        <v>175</v>
      </c>
      <c r="M149" s="10">
        <v>45518</v>
      </c>
      <c r="N149" s="11">
        <v>110</v>
      </c>
      <c r="O149" s="12">
        <v>0</v>
      </c>
      <c r="P149" s="13">
        <v>0</v>
      </c>
      <c r="Q149" s="20">
        <v>0</v>
      </c>
      <c r="R149" s="21">
        <v>0.033</v>
      </c>
      <c r="S149" s="22">
        <f t="shared" si="9"/>
        <v>0.033</v>
      </c>
      <c r="T149" s="10"/>
      <c r="U149" s="5" t="s">
        <v>175</v>
      </c>
    </row>
    <row r="150" s="1" customFormat="1" spans="1:21">
      <c r="A150" s="6" t="s">
        <v>166</v>
      </c>
      <c r="B150" s="6" t="s">
        <v>1115</v>
      </c>
      <c r="C150" s="7" t="s">
        <v>168</v>
      </c>
      <c r="D150" s="6" t="s">
        <v>1116</v>
      </c>
      <c r="E150" s="7" t="s">
        <v>1121</v>
      </c>
      <c r="F150" s="6" t="s">
        <v>1126</v>
      </c>
      <c r="G150" s="7" t="s">
        <v>177</v>
      </c>
      <c r="H150" s="7" t="s">
        <v>1127</v>
      </c>
      <c r="I150" s="7" t="s">
        <v>179</v>
      </c>
      <c r="J150" s="14">
        <v>1</v>
      </c>
      <c r="K150" s="7" t="s">
        <v>168</v>
      </c>
      <c r="L150" s="7" t="s">
        <v>322</v>
      </c>
      <c r="M150" s="15">
        <v>45518</v>
      </c>
      <c r="N150" s="16">
        <v>110</v>
      </c>
      <c r="O150" s="17">
        <v>0</v>
      </c>
      <c r="P150" s="18">
        <v>1.2204</v>
      </c>
      <c r="Q150" s="23">
        <v>1.2204</v>
      </c>
      <c r="R150" s="21">
        <f>S156</f>
        <v>10.2505</v>
      </c>
      <c r="S150" s="22">
        <f t="shared" si="9"/>
        <v>10.2505</v>
      </c>
      <c r="T150" s="15"/>
      <c r="U150" s="7" t="s">
        <v>175</v>
      </c>
    </row>
    <row r="151" s="1" customFormat="1" spans="1:21">
      <c r="A151" s="4" t="s">
        <v>166</v>
      </c>
      <c r="B151" s="4" t="s">
        <v>1115</v>
      </c>
      <c r="C151" s="5" t="s">
        <v>168</v>
      </c>
      <c r="D151" s="4" t="s">
        <v>1116</v>
      </c>
      <c r="E151" s="5" t="s">
        <v>1121</v>
      </c>
      <c r="F151" s="4" t="s">
        <v>1124</v>
      </c>
      <c r="G151" s="5" t="s">
        <v>172</v>
      </c>
      <c r="H151" s="5" t="s">
        <v>1125</v>
      </c>
      <c r="I151" s="5" t="s">
        <v>234</v>
      </c>
      <c r="J151" s="9">
        <v>2</v>
      </c>
      <c r="K151" s="5" t="s">
        <v>168</v>
      </c>
      <c r="L151" s="5" t="s">
        <v>175</v>
      </c>
      <c r="M151" s="10">
        <v>45518</v>
      </c>
      <c r="N151" s="11">
        <v>110</v>
      </c>
      <c r="O151" s="12">
        <v>0</v>
      </c>
      <c r="P151" s="13">
        <v>0</v>
      </c>
      <c r="Q151" s="20">
        <v>0</v>
      </c>
      <c r="R151" s="21">
        <v>1.77</v>
      </c>
      <c r="S151" s="22">
        <f t="shared" si="9"/>
        <v>3.54</v>
      </c>
      <c r="T151" s="10"/>
      <c r="U151" s="5" t="s">
        <v>175</v>
      </c>
    </row>
    <row r="152" spans="19:19">
      <c r="S152" s="2">
        <f>SUM(S149:S151)</f>
        <v>13.8235</v>
      </c>
    </row>
    <row r="154" s="1" customFormat="1" ht="18" customHeight="1" spans="1:21">
      <c r="A154" s="3" t="s">
        <v>145</v>
      </c>
      <c r="B154" s="3" t="s">
        <v>146</v>
      </c>
      <c r="C154" s="3" t="s">
        <v>147</v>
      </c>
      <c r="D154" s="3" t="s">
        <v>148</v>
      </c>
      <c r="E154" s="3" t="s">
        <v>149</v>
      </c>
      <c r="F154" s="3" t="s">
        <v>150</v>
      </c>
      <c r="G154" s="3" t="s">
        <v>151</v>
      </c>
      <c r="H154" s="3" t="s">
        <v>152</v>
      </c>
      <c r="I154" s="3" t="s">
        <v>153</v>
      </c>
      <c r="J154" s="8" t="s">
        <v>154</v>
      </c>
      <c r="K154" s="3" t="s">
        <v>155</v>
      </c>
      <c r="L154" s="3" t="s">
        <v>156</v>
      </c>
      <c r="M154" s="8" t="s">
        <v>157</v>
      </c>
      <c r="N154" s="8" t="s">
        <v>158</v>
      </c>
      <c r="O154" s="8" t="s">
        <v>159</v>
      </c>
      <c r="P154" s="8" t="s">
        <v>160</v>
      </c>
      <c r="Q154" s="8" t="s">
        <v>161</v>
      </c>
      <c r="R154" s="19" t="s">
        <v>162</v>
      </c>
      <c r="S154" s="19" t="s">
        <v>163</v>
      </c>
      <c r="T154" s="8" t="s">
        <v>164</v>
      </c>
      <c r="U154" s="3" t="s">
        <v>165</v>
      </c>
    </row>
    <row r="155" s="1" customFormat="1" spans="1:21">
      <c r="A155" s="4" t="s">
        <v>166</v>
      </c>
      <c r="B155" s="4" t="s">
        <v>1126</v>
      </c>
      <c r="C155" s="5" t="s">
        <v>168</v>
      </c>
      <c r="D155" s="4" t="s">
        <v>1127</v>
      </c>
      <c r="E155" s="5" t="s">
        <v>179</v>
      </c>
      <c r="F155" s="4" t="s">
        <v>416</v>
      </c>
      <c r="G155" s="5" t="s">
        <v>172</v>
      </c>
      <c r="H155" s="5" t="s">
        <v>408</v>
      </c>
      <c r="I155" s="5" t="s">
        <v>417</v>
      </c>
      <c r="J155" s="9">
        <v>2.0501</v>
      </c>
      <c r="K155" s="5" t="s">
        <v>319</v>
      </c>
      <c r="L155" s="5" t="s">
        <v>175</v>
      </c>
      <c r="M155" s="10">
        <v>45518</v>
      </c>
      <c r="N155" s="11">
        <v>110</v>
      </c>
      <c r="O155" s="12">
        <v>0</v>
      </c>
      <c r="P155" s="13">
        <v>0</v>
      </c>
      <c r="Q155" s="20">
        <v>0</v>
      </c>
      <c r="R155" s="21">
        <v>5</v>
      </c>
      <c r="S155" s="22">
        <f t="shared" ref="S155:S160" si="10">R155*J155</f>
        <v>10.2505</v>
      </c>
      <c r="T155" s="10"/>
      <c r="U155" s="5" t="s">
        <v>175</v>
      </c>
    </row>
    <row r="156" spans="19:19">
      <c r="S156" s="2">
        <f>SUM(S155:S155)</f>
        <v>10.2505</v>
      </c>
    </row>
    <row r="158" s="1" customFormat="1" ht="18" customHeight="1" spans="1:21">
      <c r="A158" s="3" t="s">
        <v>145</v>
      </c>
      <c r="B158" s="3" t="s">
        <v>146</v>
      </c>
      <c r="C158" s="3" t="s">
        <v>147</v>
      </c>
      <c r="D158" s="3" t="s">
        <v>148</v>
      </c>
      <c r="E158" s="3" t="s">
        <v>149</v>
      </c>
      <c r="F158" s="3" t="s">
        <v>150</v>
      </c>
      <c r="G158" s="3" t="s">
        <v>151</v>
      </c>
      <c r="H158" s="3" t="s">
        <v>152</v>
      </c>
      <c r="I158" s="3" t="s">
        <v>153</v>
      </c>
      <c r="J158" s="8" t="s">
        <v>154</v>
      </c>
      <c r="K158" s="3" t="s">
        <v>155</v>
      </c>
      <c r="L158" s="3" t="s">
        <v>156</v>
      </c>
      <c r="M158" s="8" t="s">
        <v>157</v>
      </c>
      <c r="N158" s="8" t="s">
        <v>158</v>
      </c>
      <c r="O158" s="8" t="s">
        <v>159</v>
      </c>
      <c r="P158" s="8" t="s">
        <v>160</v>
      </c>
      <c r="Q158" s="8" t="s">
        <v>161</v>
      </c>
      <c r="R158" s="19" t="s">
        <v>162</v>
      </c>
      <c r="S158" s="19" t="s">
        <v>163</v>
      </c>
      <c r="T158" s="8" t="s">
        <v>164</v>
      </c>
      <c r="U158" s="3" t="s">
        <v>165</v>
      </c>
    </row>
    <row r="159" s="1" customFormat="1" spans="1:21">
      <c r="A159" s="4" t="s">
        <v>166</v>
      </c>
      <c r="B159" s="4" t="s">
        <v>998</v>
      </c>
      <c r="C159" s="5" t="s">
        <v>168</v>
      </c>
      <c r="D159" s="4" t="s">
        <v>999</v>
      </c>
      <c r="E159" s="5" t="s">
        <v>1000</v>
      </c>
      <c r="F159" s="4" t="s">
        <v>421</v>
      </c>
      <c r="G159" s="5" t="s">
        <v>172</v>
      </c>
      <c r="H159" s="5" t="s">
        <v>422</v>
      </c>
      <c r="I159" s="5" t="s">
        <v>175</v>
      </c>
      <c r="J159" s="9">
        <v>1</v>
      </c>
      <c r="K159" s="5" t="s">
        <v>168</v>
      </c>
      <c r="L159" s="5" t="s">
        <v>175</v>
      </c>
      <c r="M159" s="10">
        <v>45518</v>
      </c>
      <c r="N159" s="11">
        <v>110</v>
      </c>
      <c r="O159" s="12">
        <v>0</v>
      </c>
      <c r="P159" s="13">
        <v>0</v>
      </c>
      <c r="Q159" s="20">
        <v>0</v>
      </c>
      <c r="R159" s="21">
        <v>0.735</v>
      </c>
      <c r="S159" s="22">
        <f t="shared" si="10"/>
        <v>0.735</v>
      </c>
      <c r="T159" s="10"/>
      <c r="U159" s="5" t="s">
        <v>175</v>
      </c>
    </row>
    <row r="160" s="1" customFormat="1" spans="1:21">
      <c r="A160" s="6" t="s">
        <v>166</v>
      </c>
      <c r="B160" s="6" t="s">
        <v>998</v>
      </c>
      <c r="C160" s="7" t="s">
        <v>168</v>
      </c>
      <c r="D160" s="6" t="s">
        <v>999</v>
      </c>
      <c r="E160" s="7" t="s">
        <v>1000</v>
      </c>
      <c r="F160" s="6" t="s">
        <v>1013</v>
      </c>
      <c r="G160" s="7" t="s">
        <v>177</v>
      </c>
      <c r="H160" s="7" t="s">
        <v>1014</v>
      </c>
      <c r="I160" s="7" t="s">
        <v>931</v>
      </c>
      <c r="J160" s="14">
        <v>1</v>
      </c>
      <c r="K160" s="7" t="s">
        <v>168</v>
      </c>
      <c r="L160" s="7" t="s">
        <v>322</v>
      </c>
      <c r="M160" s="15">
        <v>45518</v>
      </c>
      <c r="N160" s="16">
        <v>110</v>
      </c>
      <c r="O160" s="17">
        <v>0</v>
      </c>
      <c r="P160" s="18">
        <v>1.03734</v>
      </c>
      <c r="Q160" s="23">
        <v>1.03734</v>
      </c>
      <c r="R160" s="21">
        <f>S165</f>
        <v>3.603600843</v>
      </c>
      <c r="S160" s="22">
        <f t="shared" si="10"/>
        <v>3.603600843</v>
      </c>
      <c r="T160" s="15"/>
      <c r="U160" s="7" t="s">
        <v>175</v>
      </c>
    </row>
    <row r="161" spans="19:19">
      <c r="S161" s="2">
        <f>SUM(S159:S160)</f>
        <v>4.338600843</v>
      </c>
    </row>
    <row r="163" s="1" customFormat="1" ht="18" customHeight="1" spans="1:21">
      <c r="A163" s="3" t="s">
        <v>145</v>
      </c>
      <c r="B163" s="3" t="s">
        <v>146</v>
      </c>
      <c r="C163" s="3" t="s">
        <v>147</v>
      </c>
      <c r="D163" s="3" t="s">
        <v>148</v>
      </c>
      <c r="E163" s="3" t="s">
        <v>149</v>
      </c>
      <c r="F163" s="3" t="s">
        <v>150</v>
      </c>
      <c r="G163" s="3" t="s">
        <v>151</v>
      </c>
      <c r="H163" s="3" t="s">
        <v>152</v>
      </c>
      <c r="I163" s="3" t="s">
        <v>153</v>
      </c>
      <c r="J163" s="8" t="s">
        <v>154</v>
      </c>
      <c r="K163" s="3" t="s">
        <v>155</v>
      </c>
      <c r="L163" s="3" t="s">
        <v>156</v>
      </c>
      <c r="M163" s="8" t="s">
        <v>157</v>
      </c>
      <c r="N163" s="8" t="s">
        <v>158</v>
      </c>
      <c r="O163" s="8" t="s">
        <v>159</v>
      </c>
      <c r="P163" s="8" t="s">
        <v>160</v>
      </c>
      <c r="Q163" s="8" t="s">
        <v>161</v>
      </c>
      <c r="R163" s="19" t="s">
        <v>162</v>
      </c>
      <c r="S163" s="19" t="s">
        <v>163</v>
      </c>
      <c r="T163" s="8" t="s">
        <v>164</v>
      </c>
      <c r="U163" s="3" t="s">
        <v>165</v>
      </c>
    </row>
    <row r="164" s="1" customFormat="1" spans="1:21">
      <c r="A164" s="4" t="s">
        <v>166</v>
      </c>
      <c r="B164" s="4" t="s">
        <v>1013</v>
      </c>
      <c r="C164" s="5" t="s">
        <v>168</v>
      </c>
      <c r="D164" s="4" t="s">
        <v>1014</v>
      </c>
      <c r="E164" s="5" t="s">
        <v>1015</v>
      </c>
      <c r="F164" s="4" t="s">
        <v>423</v>
      </c>
      <c r="G164" s="5" t="s">
        <v>172</v>
      </c>
      <c r="H164" s="5" t="s">
        <v>408</v>
      </c>
      <c r="I164" s="5" t="s">
        <v>424</v>
      </c>
      <c r="J164" s="9">
        <v>0.7583</v>
      </c>
      <c r="K164" s="5" t="s">
        <v>319</v>
      </c>
      <c r="L164" s="5" t="s">
        <v>175</v>
      </c>
      <c r="M164" s="10">
        <v>45518</v>
      </c>
      <c r="N164" s="11">
        <v>110</v>
      </c>
      <c r="O164" s="12">
        <v>0</v>
      </c>
      <c r="P164" s="13">
        <v>0</v>
      </c>
      <c r="Q164" s="20">
        <v>0</v>
      </c>
      <c r="R164" s="21">
        <v>4.75221</v>
      </c>
      <c r="S164" s="22">
        <f t="shared" ref="S164:S170" si="11">R164*J164</f>
        <v>3.603600843</v>
      </c>
      <c r="T164" s="10"/>
      <c r="U164" s="5" t="s">
        <v>175</v>
      </c>
    </row>
    <row r="165" spans="19:19">
      <c r="S165" s="2">
        <f>SUM(S164:S164)</f>
        <v>3.603600843</v>
      </c>
    </row>
    <row r="167" s="1" customFormat="1" ht="18" customHeight="1" spans="1:21">
      <c r="A167" s="3" t="s">
        <v>145</v>
      </c>
      <c r="B167" s="3" t="s">
        <v>146</v>
      </c>
      <c r="C167" s="3" t="s">
        <v>147</v>
      </c>
      <c r="D167" s="3" t="s">
        <v>148</v>
      </c>
      <c r="E167" s="3" t="s">
        <v>149</v>
      </c>
      <c r="F167" s="3" t="s">
        <v>150</v>
      </c>
      <c r="G167" s="3" t="s">
        <v>151</v>
      </c>
      <c r="H167" s="3" t="s">
        <v>152</v>
      </c>
      <c r="I167" s="3" t="s">
        <v>153</v>
      </c>
      <c r="J167" s="8" t="s">
        <v>154</v>
      </c>
      <c r="K167" s="3" t="s">
        <v>155</v>
      </c>
      <c r="L167" s="3" t="s">
        <v>156</v>
      </c>
      <c r="M167" s="8" t="s">
        <v>157</v>
      </c>
      <c r="N167" s="8" t="s">
        <v>158</v>
      </c>
      <c r="O167" s="8" t="s">
        <v>159</v>
      </c>
      <c r="P167" s="8" t="s">
        <v>160</v>
      </c>
      <c r="Q167" s="8" t="s">
        <v>161</v>
      </c>
      <c r="R167" s="19" t="s">
        <v>162</v>
      </c>
      <c r="S167" s="19" t="s">
        <v>163</v>
      </c>
      <c r="T167" s="8" t="s">
        <v>164</v>
      </c>
      <c r="U167" s="3" t="s">
        <v>165</v>
      </c>
    </row>
    <row r="168" s="1" customFormat="1" spans="1:21">
      <c r="A168" s="4" t="s">
        <v>166</v>
      </c>
      <c r="B168" s="4" t="s">
        <v>1117</v>
      </c>
      <c r="C168" s="5" t="s">
        <v>168</v>
      </c>
      <c r="D168" s="4" t="s">
        <v>1118</v>
      </c>
      <c r="E168" s="5" t="s">
        <v>1121</v>
      </c>
      <c r="F168" s="4" t="s">
        <v>538</v>
      </c>
      <c r="G168" s="5" t="s">
        <v>172</v>
      </c>
      <c r="H168" s="5" t="s">
        <v>539</v>
      </c>
      <c r="I168" s="5" t="s">
        <v>175</v>
      </c>
      <c r="J168" s="9">
        <v>2</v>
      </c>
      <c r="K168" s="5" t="s">
        <v>168</v>
      </c>
      <c r="L168" s="5" t="s">
        <v>175</v>
      </c>
      <c r="M168" s="10">
        <v>45518</v>
      </c>
      <c r="N168" s="11">
        <v>110</v>
      </c>
      <c r="O168" s="12">
        <v>0</v>
      </c>
      <c r="P168" s="13">
        <v>0</v>
      </c>
      <c r="Q168" s="20">
        <v>0</v>
      </c>
      <c r="R168" s="21">
        <v>0.49</v>
      </c>
      <c r="S168" s="22">
        <f t="shared" si="11"/>
        <v>0.98</v>
      </c>
      <c r="T168" s="10"/>
      <c r="U168" s="5" t="s">
        <v>175</v>
      </c>
    </row>
    <row r="169" s="1" customFormat="1" spans="1:21">
      <c r="A169" s="6" t="s">
        <v>166</v>
      </c>
      <c r="B169" s="6" t="s">
        <v>1117</v>
      </c>
      <c r="C169" s="7" t="s">
        <v>168</v>
      </c>
      <c r="D169" s="6" t="s">
        <v>1118</v>
      </c>
      <c r="E169" s="7" t="s">
        <v>1121</v>
      </c>
      <c r="F169" s="6" t="s">
        <v>1128</v>
      </c>
      <c r="G169" s="7" t="s">
        <v>177</v>
      </c>
      <c r="H169" s="7" t="s">
        <v>1129</v>
      </c>
      <c r="I169" s="7" t="s">
        <v>179</v>
      </c>
      <c r="J169" s="14">
        <v>1</v>
      </c>
      <c r="K169" s="7" t="s">
        <v>168</v>
      </c>
      <c r="L169" s="7" t="s">
        <v>322</v>
      </c>
      <c r="M169" s="15">
        <v>45518</v>
      </c>
      <c r="N169" s="16">
        <v>110</v>
      </c>
      <c r="O169" s="17">
        <v>0</v>
      </c>
      <c r="P169" s="18">
        <v>1.2204</v>
      </c>
      <c r="Q169" s="23">
        <v>1.2204</v>
      </c>
      <c r="R169" s="21">
        <f>S175</f>
        <v>10.2505</v>
      </c>
      <c r="S169" s="22">
        <f t="shared" si="11"/>
        <v>10.2505</v>
      </c>
      <c r="T169" s="15"/>
      <c r="U169" s="7" t="s">
        <v>175</v>
      </c>
    </row>
    <row r="170" s="1" customFormat="1" spans="1:21">
      <c r="A170" s="4" t="s">
        <v>166</v>
      </c>
      <c r="B170" s="4" t="s">
        <v>1117</v>
      </c>
      <c r="C170" s="5" t="s">
        <v>168</v>
      </c>
      <c r="D170" s="4" t="s">
        <v>1118</v>
      </c>
      <c r="E170" s="5" t="s">
        <v>1121</v>
      </c>
      <c r="F170" s="4" t="s">
        <v>791</v>
      </c>
      <c r="G170" s="5" t="s">
        <v>172</v>
      </c>
      <c r="H170" s="5" t="s">
        <v>792</v>
      </c>
      <c r="I170" s="5" t="s">
        <v>234</v>
      </c>
      <c r="J170" s="9">
        <v>1</v>
      </c>
      <c r="K170" s="5" t="s">
        <v>168</v>
      </c>
      <c r="L170" s="5" t="s">
        <v>175</v>
      </c>
      <c r="M170" s="10">
        <v>45518</v>
      </c>
      <c r="N170" s="11">
        <v>110</v>
      </c>
      <c r="O170" s="12">
        <v>0</v>
      </c>
      <c r="P170" s="13">
        <v>0</v>
      </c>
      <c r="Q170" s="20">
        <v>0</v>
      </c>
      <c r="R170" s="21">
        <v>0.89735</v>
      </c>
      <c r="S170" s="22">
        <f t="shared" si="11"/>
        <v>0.89735</v>
      </c>
      <c r="T170" s="10"/>
      <c r="U170" s="5" t="s">
        <v>175</v>
      </c>
    </row>
    <row r="171" spans="19:19">
      <c r="S171" s="2">
        <f>SUM(S168:S170)</f>
        <v>12.12785</v>
      </c>
    </row>
    <row r="173" s="1" customFormat="1" ht="18" customHeight="1" spans="1:21">
      <c r="A173" s="3" t="s">
        <v>145</v>
      </c>
      <c r="B173" s="3" t="s">
        <v>146</v>
      </c>
      <c r="C173" s="3" t="s">
        <v>147</v>
      </c>
      <c r="D173" s="3" t="s">
        <v>148</v>
      </c>
      <c r="E173" s="3" t="s">
        <v>149</v>
      </c>
      <c r="F173" s="3" t="s">
        <v>150</v>
      </c>
      <c r="G173" s="3" t="s">
        <v>151</v>
      </c>
      <c r="H173" s="3" t="s">
        <v>152</v>
      </c>
      <c r="I173" s="3" t="s">
        <v>153</v>
      </c>
      <c r="J173" s="8" t="s">
        <v>154</v>
      </c>
      <c r="K173" s="3" t="s">
        <v>155</v>
      </c>
      <c r="L173" s="3" t="s">
        <v>156</v>
      </c>
      <c r="M173" s="8" t="s">
        <v>157</v>
      </c>
      <c r="N173" s="8" t="s">
        <v>158</v>
      </c>
      <c r="O173" s="8" t="s">
        <v>159</v>
      </c>
      <c r="P173" s="8" t="s">
        <v>160</v>
      </c>
      <c r="Q173" s="8" t="s">
        <v>161</v>
      </c>
      <c r="R173" s="19" t="s">
        <v>162</v>
      </c>
      <c r="S173" s="19" t="s">
        <v>163</v>
      </c>
      <c r="T173" s="8" t="s">
        <v>164</v>
      </c>
      <c r="U173" s="3" t="s">
        <v>165</v>
      </c>
    </row>
    <row r="174" s="1" customFormat="1" spans="1:21">
      <c r="A174" s="4" t="s">
        <v>166</v>
      </c>
      <c r="B174" s="4" t="s">
        <v>1128</v>
      </c>
      <c r="C174" s="5" t="s">
        <v>168</v>
      </c>
      <c r="D174" s="4" t="s">
        <v>1129</v>
      </c>
      <c r="E174" s="5" t="s">
        <v>179</v>
      </c>
      <c r="F174" s="4" t="s">
        <v>416</v>
      </c>
      <c r="G174" s="5" t="s">
        <v>172</v>
      </c>
      <c r="H174" s="5" t="s">
        <v>408</v>
      </c>
      <c r="I174" s="5" t="s">
        <v>417</v>
      </c>
      <c r="J174" s="9">
        <v>2.0501</v>
      </c>
      <c r="K174" s="5" t="s">
        <v>319</v>
      </c>
      <c r="L174" s="5" t="s">
        <v>175</v>
      </c>
      <c r="M174" s="10">
        <v>45518</v>
      </c>
      <c r="N174" s="11">
        <v>110</v>
      </c>
      <c r="O174" s="12">
        <v>0</v>
      </c>
      <c r="P174" s="13">
        <v>0</v>
      </c>
      <c r="Q174" s="20">
        <v>0</v>
      </c>
      <c r="R174" s="21">
        <v>5</v>
      </c>
      <c r="S174" s="22">
        <f t="shared" ref="S174:S179" si="12">R174*J174</f>
        <v>10.2505</v>
      </c>
      <c r="T174" s="10"/>
      <c r="U174" s="5" t="s">
        <v>175</v>
      </c>
    </row>
    <row r="175" spans="19:19">
      <c r="S175" s="2">
        <f>SUM(S174:S174)</f>
        <v>10.2505</v>
      </c>
    </row>
    <row r="177" s="1" customFormat="1" ht="18" customHeight="1" spans="1:21">
      <c r="A177" s="3" t="s">
        <v>145</v>
      </c>
      <c r="B177" s="3" t="s">
        <v>146</v>
      </c>
      <c r="C177" s="3" t="s">
        <v>147</v>
      </c>
      <c r="D177" s="3" t="s">
        <v>148</v>
      </c>
      <c r="E177" s="3" t="s">
        <v>149</v>
      </c>
      <c r="F177" s="3" t="s">
        <v>150</v>
      </c>
      <c r="G177" s="3" t="s">
        <v>151</v>
      </c>
      <c r="H177" s="3" t="s">
        <v>152</v>
      </c>
      <c r="I177" s="3" t="s">
        <v>153</v>
      </c>
      <c r="J177" s="8" t="s">
        <v>154</v>
      </c>
      <c r="K177" s="3" t="s">
        <v>155</v>
      </c>
      <c r="L177" s="3" t="s">
        <v>156</v>
      </c>
      <c r="M177" s="8" t="s">
        <v>157</v>
      </c>
      <c r="N177" s="8" t="s">
        <v>158</v>
      </c>
      <c r="O177" s="8" t="s">
        <v>159</v>
      </c>
      <c r="P177" s="8" t="s">
        <v>160</v>
      </c>
      <c r="Q177" s="8" t="s">
        <v>161</v>
      </c>
      <c r="R177" s="19" t="s">
        <v>162</v>
      </c>
      <c r="S177" s="19" t="s">
        <v>163</v>
      </c>
      <c r="T177" s="8" t="s">
        <v>164</v>
      </c>
      <c r="U177" s="3" t="s">
        <v>165</v>
      </c>
    </row>
    <row r="178" s="1" customFormat="1" spans="1:21">
      <c r="A178" s="4" t="s">
        <v>166</v>
      </c>
      <c r="B178" s="4" t="s">
        <v>1119</v>
      </c>
      <c r="C178" s="5" t="s">
        <v>168</v>
      </c>
      <c r="D178" s="4" t="s">
        <v>1120</v>
      </c>
      <c r="E178" s="5" t="s">
        <v>1121</v>
      </c>
      <c r="F178" s="4" t="s">
        <v>1124</v>
      </c>
      <c r="G178" s="5" t="s">
        <v>172</v>
      </c>
      <c r="H178" s="5" t="s">
        <v>1125</v>
      </c>
      <c r="I178" s="5" t="s">
        <v>234</v>
      </c>
      <c r="J178" s="9">
        <v>4</v>
      </c>
      <c r="K178" s="5" t="s">
        <v>168</v>
      </c>
      <c r="L178" s="5" t="s">
        <v>175</v>
      </c>
      <c r="M178" s="10">
        <v>45518</v>
      </c>
      <c r="N178" s="11">
        <v>110</v>
      </c>
      <c r="O178" s="12">
        <v>0</v>
      </c>
      <c r="P178" s="13">
        <v>0</v>
      </c>
      <c r="Q178" s="20">
        <v>0</v>
      </c>
      <c r="R178" s="21">
        <v>1.77</v>
      </c>
      <c r="S178" s="22">
        <f t="shared" si="12"/>
        <v>7.08</v>
      </c>
      <c r="T178" s="10"/>
      <c r="U178" s="5" t="s">
        <v>175</v>
      </c>
    </row>
    <row r="179" s="1" customFormat="1" spans="1:21">
      <c r="A179" s="6" t="s">
        <v>166</v>
      </c>
      <c r="B179" s="6" t="s">
        <v>1119</v>
      </c>
      <c r="C179" s="7" t="s">
        <v>168</v>
      </c>
      <c r="D179" s="6" t="s">
        <v>1120</v>
      </c>
      <c r="E179" s="7" t="s">
        <v>1121</v>
      </c>
      <c r="F179" s="6" t="s">
        <v>1130</v>
      </c>
      <c r="G179" s="7" t="s">
        <v>177</v>
      </c>
      <c r="H179" s="7" t="s">
        <v>1131</v>
      </c>
      <c r="I179" s="7" t="s">
        <v>179</v>
      </c>
      <c r="J179" s="14">
        <v>1</v>
      </c>
      <c r="K179" s="7" t="s">
        <v>168</v>
      </c>
      <c r="L179" s="7" t="s">
        <v>322</v>
      </c>
      <c r="M179" s="15">
        <v>45518</v>
      </c>
      <c r="N179" s="16">
        <v>110</v>
      </c>
      <c r="O179" s="17">
        <v>0</v>
      </c>
      <c r="P179" s="18">
        <v>1.15938</v>
      </c>
      <c r="Q179" s="23">
        <v>1.15938</v>
      </c>
      <c r="R179" s="21">
        <f>S184</f>
        <v>5.8085</v>
      </c>
      <c r="S179" s="22">
        <f t="shared" si="12"/>
        <v>5.8085</v>
      </c>
      <c r="T179" s="15"/>
      <c r="U179" s="7" t="s">
        <v>175</v>
      </c>
    </row>
    <row r="180" spans="19:19">
      <c r="S180" s="2">
        <f>SUM(S178:S179)</f>
        <v>12.8885</v>
      </c>
    </row>
    <row r="182" s="1" customFormat="1" ht="18" customHeight="1" spans="1:21">
      <c r="A182" s="3" t="s">
        <v>145</v>
      </c>
      <c r="B182" s="3" t="s">
        <v>146</v>
      </c>
      <c r="C182" s="3" t="s">
        <v>147</v>
      </c>
      <c r="D182" s="3" t="s">
        <v>148</v>
      </c>
      <c r="E182" s="3" t="s">
        <v>149</v>
      </c>
      <c r="F182" s="3" t="s">
        <v>150</v>
      </c>
      <c r="G182" s="3" t="s">
        <v>151</v>
      </c>
      <c r="H182" s="3" t="s">
        <v>152</v>
      </c>
      <c r="I182" s="3" t="s">
        <v>153</v>
      </c>
      <c r="J182" s="8" t="s">
        <v>154</v>
      </c>
      <c r="K182" s="3" t="s">
        <v>155</v>
      </c>
      <c r="L182" s="3" t="s">
        <v>156</v>
      </c>
      <c r="M182" s="8" t="s">
        <v>157</v>
      </c>
      <c r="N182" s="8" t="s">
        <v>158</v>
      </c>
      <c r="O182" s="8" t="s">
        <v>159</v>
      </c>
      <c r="P182" s="8" t="s">
        <v>160</v>
      </c>
      <c r="Q182" s="8" t="s">
        <v>161</v>
      </c>
      <c r="R182" s="19" t="s">
        <v>162</v>
      </c>
      <c r="S182" s="19" t="s">
        <v>163</v>
      </c>
      <c r="T182" s="8" t="s">
        <v>164</v>
      </c>
      <c r="U182" s="3" t="s">
        <v>165</v>
      </c>
    </row>
    <row r="183" s="1" customFormat="1" spans="1:21">
      <c r="A183" s="4" t="s">
        <v>166</v>
      </c>
      <c r="B183" s="4" t="s">
        <v>1130</v>
      </c>
      <c r="C183" s="5" t="s">
        <v>168</v>
      </c>
      <c r="D183" s="4" t="s">
        <v>1131</v>
      </c>
      <c r="E183" s="5" t="s">
        <v>179</v>
      </c>
      <c r="F183" s="4" t="s">
        <v>416</v>
      </c>
      <c r="G183" s="5" t="s">
        <v>172</v>
      </c>
      <c r="H183" s="5" t="s">
        <v>408</v>
      </c>
      <c r="I183" s="5" t="s">
        <v>417</v>
      </c>
      <c r="J183" s="9">
        <v>1.1617</v>
      </c>
      <c r="K183" s="5" t="s">
        <v>319</v>
      </c>
      <c r="L183" s="5" t="s">
        <v>175</v>
      </c>
      <c r="M183" s="10">
        <v>45518</v>
      </c>
      <c r="N183" s="11">
        <v>110</v>
      </c>
      <c r="O183" s="12">
        <v>0</v>
      </c>
      <c r="P183" s="13">
        <v>0</v>
      </c>
      <c r="Q183" s="20">
        <v>0</v>
      </c>
      <c r="R183" s="21">
        <v>5</v>
      </c>
      <c r="S183" s="22">
        <f t="shared" ref="S183:S188" si="13">R183*J183</f>
        <v>5.8085</v>
      </c>
      <c r="T183" s="10"/>
      <c r="U183" s="5" t="s">
        <v>175</v>
      </c>
    </row>
    <row r="184" spans="19:19">
      <c r="S184" s="2">
        <f>SUM(S183:S183)</f>
        <v>5.8085</v>
      </c>
    </row>
    <row r="186" s="1" customFormat="1" ht="18" customHeight="1" spans="1:21">
      <c r="A186" s="3" t="s">
        <v>145</v>
      </c>
      <c r="B186" s="3" t="s">
        <v>146</v>
      </c>
      <c r="C186" s="3" t="s">
        <v>147</v>
      </c>
      <c r="D186" s="3" t="s">
        <v>148</v>
      </c>
      <c r="E186" s="3" t="s">
        <v>149</v>
      </c>
      <c r="F186" s="3" t="s">
        <v>150</v>
      </c>
      <c r="G186" s="3" t="s">
        <v>151</v>
      </c>
      <c r="H186" s="3" t="s">
        <v>152</v>
      </c>
      <c r="I186" s="3" t="s">
        <v>153</v>
      </c>
      <c r="J186" s="8" t="s">
        <v>154</v>
      </c>
      <c r="K186" s="3" t="s">
        <v>155</v>
      </c>
      <c r="L186" s="3" t="s">
        <v>156</v>
      </c>
      <c r="M186" s="8" t="s">
        <v>157</v>
      </c>
      <c r="N186" s="8" t="s">
        <v>158</v>
      </c>
      <c r="O186" s="8" t="s">
        <v>159</v>
      </c>
      <c r="P186" s="8" t="s">
        <v>160</v>
      </c>
      <c r="Q186" s="8" t="s">
        <v>161</v>
      </c>
      <c r="R186" s="19" t="s">
        <v>162</v>
      </c>
      <c r="S186" s="19" t="s">
        <v>163</v>
      </c>
      <c r="T186" s="8" t="s">
        <v>164</v>
      </c>
      <c r="U186" s="3" t="s">
        <v>165</v>
      </c>
    </row>
    <row r="187" s="1" customFormat="1" spans="1:21">
      <c r="A187" s="4" t="s">
        <v>166</v>
      </c>
      <c r="B187" s="4" t="s">
        <v>1087</v>
      </c>
      <c r="C187" s="5" t="s">
        <v>168</v>
      </c>
      <c r="D187" s="4" t="s">
        <v>1088</v>
      </c>
      <c r="E187" s="5" t="s">
        <v>179</v>
      </c>
      <c r="F187" s="4" t="s">
        <v>1110</v>
      </c>
      <c r="G187" s="5" t="s">
        <v>177</v>
      </c>
      <c r="H187" s="5" t="s">
        <v>1111</v>
      </c>
      <c r="I187" s="5" t="s">
        <v>179</v>
      </c>
      <c r="J187" s="9">
        <v>1</v>
      </c>
      <c r="K187" s="5" t="s">
        <v>168</v>
      </c>
      <c r="L187" s="5" t="s">
        <v>322</v>
      </c>
      <c r="M187" s="10">
        <v>45518</v>
      </c>
      <c r="N187" s="11">
        <v>20</v>
      </c>
      <c r="O187" s="12">
        <v>0</v>
      </c>
      <c r="P187" s="13">
        <v>6.80535</v>
      </c>
      <c r="Q187" s="20">
        <v>6.80535</v>
      </c>
      <c r="R187" s="21">
        <f>S199</f>
        <v>61.695783793</v>
      </c>
      <c r="S187" s="22">
        <f t="shared" si="13"/>
        <v>61.695783793</v>
      </c>
      <c r="T187" s="10"/>
      <c r="U187" s="5" t="s">
        <v>175</v>
      </c>
    </row>
    <row r="188" s="1" customFormat="1" spans="1:21">
      <c r="A188" s="6" t="s">
        <v>166</v>
      </c>
      <c r="B188" s="6" t="s">
        <v>1087</v>
      </c>
      <c r="C188" s="7" t="s">
        <v>168</v>
      </c>
      <c r="D188" s="6" t="s">
        <v>1088</v>
      </c>
      <c r="E188" s="7" t="s">
        <v>179</v>
      </c>
      <c r="F188" s="6" t="s">
        <v>325</v>
      </c>
      <c r="G188" s="7" t="s">
        <v>177</v>
      </c>
      <c r="H188" s="7" t="s">
        <v>326</v>
      </c>
      <c r="I188" s="7" t="s">
        <v>175</v>
      </c>
      <c r="J188" s="14">
        <v>0.719</v>
      </c>
      <c r="K188" s="7" t="s">
        <v>327</v>
      </c>
      <c r="L188" s="7" t="s">
        <v>175</v>
      </c>
      <c r="M188" s="15">
        <v>45518</v>
      </c>
      <c r="N188" s="16">
        <v>70</v>
      </c>
      <c r="O188" s="17">
        <v>0</v>
      </c>
      <c r="P188" s="18">
        <v>1.4625</v>
      </c>
      <c r="Q188" s="23">
        <v>1.05154</v>
      </c>
      <c r="R188" s="21">
        <v>5.8632</v>
      </c>
      <c r="S188" s="22">
        <f t="shared" si="13"/>
        <v>4.2156408</v>
      </c>
      <c r="T188" s="15"/>
      <c r="U188" s="7" t="s">
        <v>175</v>
      </c>
    </row>
    <row r="189" spans="19:19">
      <c r="S189" s="2">
        <f>SUM(S187:S188)</f>
        <v>65.911424593</v>
      </c>
    </row>
    <row r="191" s="1" customFormat="1" ht="18" customHeight="1" spans="1:21">
      <c r="A191" s="3" t="s">
        <v>145</v>
      </c>
      <c r="B191" s="3" t="s">
        <v>146</v>
      </c>
      <c r="C191" s="3" t="s">
        <v>147</v>
      </c>
      <c r="D191" s="3" t="s">
        <v>148</v>
      </c>
      <c r="E191" s="3" t="s">
        <v>149</v>
      </c>
      <c r="F191" s="3" t="s">
        <v>150</v>
      </c>
      <c r="G191" s="3" t="s">
        <v>151</v>
      </c>
      <c r="H191" s="3" t="s">
        <v>152</v>
      </c>
      <c r="I191" s="3" t="s">
        <v>153</v>
      </c>
      <c r="J191" s="8" t="s">
        <v>154</v>
      </c>
      <c r="K191" s="3" t="s">
        <v>155</v>
      </c>
      <c r="L191" s="3" t="s">
        <v>156</v>
      </c>
      <c r="M191" s="8" t="s">
        <v>157</v>
      </c>
      <c r="N191" s="8" t="s">
        <v>158</v>
      </c>
      <c r="O191" s="8" t="s">
        <v>159</v>
      </c>
      <c r="P191" s="8" t="s">
        <v>160</v>
      </c>
      <c r="Q191" s="8" t="s">
        <v>161</v>
      </c>
      <c r="R191" s="19" t="s">
        <v>162</v>
      </c>
      <c r="S191" s="19" t="s">
        <v>163</v>
      </c>
      <c r="T191" s="8" t="s">
        <v>164</v>
      </c>
      <c r="U191" s="3" t="s">
        <v>165</v>
      </c>
    </row>
    <row r="192" s="1" customFormat="1" spans="1:21">
      <c r="A192" s="4" t="s">
        <v>302</v>
      </c>
      <c r="B192" s="4" t="s">
        <v>1110</v>
      </c>
      <c r="C192" s="5" t="s">
        <v>168</v>
      </c>
      <c r="D192" s="4" t="s">
        <v>1111</v>
      </c>
      <c r="E192" s="5" t="s">
        <v>179</v>
      </c>
      <c r="F192" s="4" t="s">
        <v>1119</v>
      </c>
      <c r="G192" s="5" t="s">
        <v>177</v>
      </c>
      <c r="H192" s="5" t="s">
        <v>1120</v>
      </c>
      <c r="I192" s="5" t="s">
        <v>1114</v>
      </c>
      <c r="J192" s="9">
        <v>1</v>
      </c>
      <c r="K192" s="5" t="s">
        <v>168</v>
      </c>
      <c r="L192" s="5" t="s">
        <v>175</v>
      </c>
      <c r="M192" s="10">
        <v>45518</v>
      </c>
      <c r="N192" s="11">
        <v>20</v>
      </c>
      <c r="O192" s="12">
        <v>0</v>
      </c>
      <c r="P192" s="13">
        <v>13.29124</v>
      </c>
      <c r="Q192" s="20">
        <v>13.29124</v>
      </c>
      <c r="R192" s="21">
        <f>S204</f>
        <v>12.8885</v>
      </c>
      <c r="S192" s="22">
        <f t="shared" ref="S192:S198" si="14">R192*J192</f>
        <v>12.8885</v>
      </c>
      <c r="T192" s="10"/>
      <c r="U192" s="5" t="s">
        <v>175</v>
      </c>
    </row>
    <row r="193" s="1" customFormat="1" spans="1:21">
      <c r="A193" s="6" t="s">
        <v>302</v>
      </c>
      <c r="B193" s="6" t="s">
        <v>1110</v>
      </c>
      <c r="C193" s="7" t="s">
        <v>168</v>
      </c>
      <c r="D193" s="6" t="s">
        <v>1111</v>
      </c>
      <c r="E193" s="7" t="s">
        <v>179</v>
      </c>
      <c r="F193" s="6" t="s">
        <v>527</v>
      </c>
      <c r="G193" s="7" t="s">
        <v>172</v>
      </c>
      <c r="H193" s="7" t="s">
        <v>528</v>
      </c>
      <c r="I193" s="7" t="s">
        <v>175</v>
      </c>
      <c r="J193" s="14">
        <v>0.0105</v>
      </c>
      <c r="K193" s="7" t="s">
        <v>319</v>
      </c>
      <c r="L193" s="7" t="s">
        <v>175</v>
      </c>
      <c r="M193" s="15">
        <v>45518</v>
      </c>
      <c r="N193" s="16">
        <v>20</v>
      </c>
      <c r="O193" s="17">
        <v>0</v>
      </c>
      <c r="P193" s="18">
        <v>5.36209</v>
      </c>
      <c r="Q193" s="23">
        <v>0.0563</v>
      </c>
      <c r="R193" s="21">
        <v>5.0442</v>
      </c>
      <c r="S193" s="22">
        <f t="shared" si="14"/>
        <v>0.0529641</v>
      </c>
      <c r="T193" s="15"/>
      <c r="U193" s="7" t="s">
        <v>175</v>
      </c>
    </row>
    <row r="194" s="1" customFormat="1" spans="1:21">
      <c r="A194" s="4" t="s">
        <v>302</v>
      </c>
      <c r="B194" s="4" t="s">
        <v>1110</v>
      </c>
      <c r="C194" s="5" t="s">
        <v>168</v>
      </c>
      <c r="D194" s="4" t="s">
        <v>1111</v>
      </c>
      <c r="E194" s="5" t="s">
        <v>179</v>
      </c>
      <c r="F194" s="4" t="s">
        <v>1115</v>
      </c>
      <c r="G194" s="5" t="s">
        <v>177</v>
      </c>
      <c r="H194" s="5" t="s">
        <v>1116</v>
      </c>
      <c r="I194" s="5" t="s">
        <v>1114</v>
      </c>
      <c r="J194" s="9">
        <v>1</v>
      </c>
      <c r="K194" s="5" t="s">
        <v>168</v>
      </c>
      <c r="L194" s="5" t="s">
        <v>175</v>
      </c>
      <c r="M194" s="10">
        <v>45518</v>
      </c>
      <c r="N194" s="11">
        <v>20</v>
      </c>
      <c r="O194" s="12">
        <v>0</v>
      </c>
      <c r="P194" s="13">
        <v>14.11018</v>
      </c>
      <c r="Q194" s="20">
        <v>14.11018</v>
      </c>
      <c r="R194" s="21">
        <f>S214</f>
        <v>13.9179</v>
      </c>
      <c r="S194" s="22">
        <f t="shared" si="14"/>
        <v>13.9179</v>
      </c>
      <c r="T194" s="10"/>
      <c r="U194" s="5" t="s">
        <v>175</v>
      </c>
    </row>
    <row r="195" s="1" customFormat="1" spans="1:21">
      <c r="A195" s="6" t="s">
        <v>302</v>
      </c>
      <c r="B195" s="6" t="s">
        <v>1110</v>
      </c>
      <c r="C195" s="7" t="s">
        <v>168</v>
      </c>
      <c r="D195" s="6" t="s">
        <v>1111</v>
      </c>
      <c r="E195" s="7" t="s">
        <v>179</v>
      </c>
      <c r="F195" s="6" t="s">
        <v>998</v>
      </c>
      <c r="G195" s="7" t="s">
        <v>177</v>
      </c>
      <c r="H195" s="7" t="s">
        <v>999</v>
      </c>
      <c r="I195" s="7" t="s">
        <v>1000</v>
      </c>
      <c r="J195" s="14">
        <v>1</v>
      </c>
      <c r="K195" s="7" t="s">
        <v>168</v>
      </c>
      <c r="L195" s="7" t="s">
        <v>175</v>
      </c>
      <c r="M195" s="15">
        <v>45518</v>
      </c>
      <c r="N195" s="16">
        <v>20</v>
      </c>
      <c r="O195" s="17">
        <v>0</v>
      </c>
      <c r="P195" s="18">
        <v>5.00159</v>
      </c>
      <c r="Q195" s="23">
        <v>5.00159</v>
      </c>
      <c r="R195" s="21">
        <f>S161</f>
        <v>4.338600843</v>
      </c>
      <c r="S195" s="22">
        <f t="shared" si="14"/>
        <v>4.338600843</v>
      </c>
      <c r="T195" s="15"/>
      <c r="U195" s="7" t="s">
        <v>175</v>
      </c>
    </row>
    <row r="196" s="1" customFormat="1" spans="1:21">
      <c r="A196" s="4" t="s">
        <v>302</v>
      </c>
      <c r="B196" s="4" t="s">
        <v>1110</v>
      </c>
      <c r="C196" s="5" t="s">
        <v>168</v>
      </c>
      <c r="D196" s="4" t="s">
        <v>1111</v>
      </c>
      <c r="E196" s="5" t="s">
        <v>179</v>
      </c>
      <c r="F196" s="4" t="s">
        <v>1117</v>
      </c>
      <c r="G196" s="5" t="s">
        <v>177</v>
      </c>
      <c r="H196" s="5" t="s">
        <v>1118</v>
      </c>
      <c r="I196" s="5" t="s">
        <v>1114</v>
      </c>
      <c r="J196" s="9">
        <v>1</v>
      </c>
      <c r="K196" s="5" t="s">
        <v>168</v>
      </c>
      <c r="L196" s="5" t="s">
        <v>175</v>
      </c>
      <c r="M196" s="10">
        <v>45518</v>
      </c>
      <c r="N196" s="11">
        <v>20</v>
      </c>
      <c r="O196" s="12">
        <v>0</v>
      </c>
      <c r="P196" s="13">
        <v>12.31978</v>
      </c>
      <c r="Q196" s="20">
        <v>12.31978</v>
      </c>
      <c r="R196" s="21">
        <f>S171</f>
        <v>12.12785</v>
      </c>
      <c r="S196" s="22">
        <f t="shared" si="14"/>
        <v>12.12785</v>
      </c>
      <c r="T196" s="10"/>
      <c r="U196" s="5" t="s">
        <v>175</v>
      </c>
    </row>
    <row r="197" s="1" customFormat="1" spans="1:21">
      <c r="A197" s="6" t="s">
        <v>302</v>
      </c>
      <c r="B197" s="6" t="s">
        <v>1110</v>
      </c>
      <c r="C197" s="7" t="s">
        <v>168</v>
      </c>
      <c r="D197" s="6" t="s">
        <v>1111</v>
      </c>
      <c r="E197" s="7" t="s">
        <v>179</v>
      </c>
      <c r="F197" s="6" t="s">
        <v>332</v>
      </c>
      <c r="G197" s="7" t="s">
        <v>172</v>
      </c>
      <c r="H197" s="7" t="s">
        <v>333</v>
      </c>
      <c r="I197" s="7" t="s">
        <v>175</v>
      </c>
      <c r="J197" s="14">
        <v>0.0105</v>
      </c>
      <c r="K197" s="7" t="s">
        <v>319</v>
      </c>
      <c r="L197" s="7" t="s">
        <v>175</v>
      </c>
      <c r="M197" s="15">
        <v>45518</v>
      </c>
      <c r="N197" s="16">
        <v>20</v>
      </c>
      <c r="O197" s="17">
        <v>0</v>
      </c>
      <c r="P197" s="18">
        <v>5.96786</v>
      </c>
      <c r="Q197" s="23">
        <v>0.06266</v>
      </c>
      <c r="R197" s="21">
        <v>5.6637</v>
      </c>
      <c r="S197" s="22">
        <f t="shared" si="14"/>
        <v>0.05946885</v>
      </c>
      <c r="T197" s="15"/>
      <c r="U197" s="7" t="s">
        <v>175</v>
      </c>
    </row>
    <row r="198" s="1" customFormat="1" spans="1:21">
      <c r="A198" s="4" t="s">
        <v>302</v>
      </c>
      <c r="B198" s="4" t="s">
        <v>1110</v>
      </c>
      <c r="C198" s="5" t="s">
        <v>168</v>
      </c>
      <c r="D198" s="4" t="s">
        <v>1111</v>
      </c>
      <c r="E198" s="5" t="s">
        <v>179</v>
      </c>
      <c r="F198" s="4" t="s">
        <v>1112</v>
      </c>
      <c r="G198" s="5" t="s">
        <v>177</v>
      </c>
      <c r="H198" s="5" t="s">
        <v>1113</v>
      </c>
      <c r="I198" s="5" t="s">
        <v>1114</v>
      </c>
      <c r="J198" s="9">
        <v>1</v>
      </c>
      <c r="K198" s="5" t="s">
        <v>168</v>
      </c>
      <c r="L198" s="5" t="s">
        <v>175</v>
      </c>
      <c r="M198" s="10">
        <v>45518</v>
      </c>
      <c r="N198" s="11">
        <v>20</v>
      </c>
      <c r="O198" s="12">
        <v>0</v>
      </c>
      <c r="P198" s="13">
        <v>18.50278</v>
      </c>
      <c r="Q198" s="20">
        <v>18.50278</v>
      </c>
      <c r="R198" s="21">
        <f>S224</f>
        <v>18.3105</v>
      </c>
      <c r="S198" s="22">
        <f t="shared" si="14"/>
        <v>18.3105</v>
      </c>
      <c r="T198" s="10"/>
      <c r="U198" s="5" t="s">
        <v>175</v>
      </c>
    </row>
    <row r="199" spans="19:19">
      <c r="S199" s="2">
        <f>SUM(S192:S198)</f>
        <v>61.695783793</v>
      </c>
    </row>
    <row r="201" s="1" customFormat="1" ht="18" customHeight="1" spans="1:21">
      <c r="A201" s="3" t="s">
        <v>145</v>
      </c>
      <c r="B201" s="3" t="s">
        <v>146</v>
      </c>
      <c r="C201" s="3" t="s">
        <v>147</v>
      </c>
      <c r="D201" s="3" t="s">
        <v>148</v>
      </c>
      <c r="E201" s="3" t="s">
        <v>149</v>
      </c>
      <c r="F201" s="3" t="s">
        <v>150</v>
      </c>
      <c r="G201" s="3" t="s">
        <v>151</v>
      </c>
      <c r="H201" s="3" t="s">
        <v>152</v>
      </c>
      <c r="I201" s="3" t="s">
        <v>153</v>
      </c>
      <c r="J201" s="8" t="s">
        <v>154</v>
      </c>
      <c r="K201" s="3" t="s">
        <v>155</v>
      </c>
      <c r="L201" s="3" t="s">
        <v>156</v>
      </c>
      <c r="M201" s="8" t="s">
        <v>157</v>
      </c>
      <c r="N201" s="8" t="s">
        <v>158</v>
      </c>
      <c r="O201" s="8" t="s">
        <v>159</v>
      </c>
      <c r="P201" s="8" t="s">
        <v>160</v>
      </c>
      <c r="Q201" s="8" t="s">
        <v>161</v>
      </c>
      <c r="R201" s="19" t="s">
        <v>162</v>
      </c>
      <c r="S201" s="19" t="s">
        <v>163</v>
      </c>
      <c r="T201" s="8" t="s">
        <v>164</v>
      </c>
      <c r="U201" s="3" t="s">
        <v>165</v>
      </c>
    </row>
    <row r="202" s="1" customFormat="1" spans="1:21">
      <c r="A202" s="4" t="s">
        <v>302</v>
      </c>
      <c r="B202" s="4" t="s">
        <v>1119</v>
      </c>
      <c r="C202" s="5" t="s">
        <v>168</v>
      </c>
      <c r="D202" s="4" t="s">
        <v>1120</v>
      </c>
      <c r="E202" s="5" t="s">
        <v>1121</v>
      </c>
      <c r="F202" s="4" t="s">
        <v>1124</v>
      </c>
      <c r="G202" s="5" t="s">
        <v>172</v>
      </c>
      <c r="H202" s="5" t="s">
        <v>1125</v>
      </c>
      <c r="I202" s="5" t="s">
        <v>234</v>
      </c>
      <c r="J202" s="9">
        <v>4</v>
      </c>
      <c r="K202" s="5" t="s">
        <v>168</v>
      </c>
      <c r="L202" s="5" t="s">
        <v>175</v>
      </c>
      <c r="M202" s="10">
        <v>45518</v>
      </c>
      <c r="N202" s="11">
        <v>110</v>
      </c>
      <c r="O202" s="12">
        <v>0</v>
      </c>
      <c r="P202" s="13">
        <v>1.77</v>
      </c>
      <c r="Q202" s="20">
        <v>7.08</v>
      </c>
      <c r="R202" s="21">
        <v>1.77</v>
      </c>
      <c r="S202" s="22">
        <f t="shared" ref="S202:S207" si="15">R202*J202</f>
        <v>7.08</v>
      </c>
      <c r="T202" s="10"/>
      <c r="U202" s="5" t="s">
        <v>175</v>
      </c>
    </row>
    <row r="203" s="1" customFormat="1" spans="1:21">
      <c r="A203" s="6" t="s">
        <v>302</v>
      </c>
      <c r="B203" s="6" t="s">
        <v>1119</v>
      </c>
      <c r="C203" s="7" t="s">
        <v>168</v>
      </c>
      <c r="D203" s="6" t="s">
        <v>1120</v>
      </c>
      <c r="E203" s="7" t="s">
        <v>1121</v>
      </c>
      <c r="F203" s="6" t="s">
        <v>1130</v>
      </c>
      <c r="G203" s="7" t="s">
        <v>177</v>
      </c>
      <c r="H203" s="7" t="s">
        <v>1131</v>
      </c>
      <c r="I203" s="7" t="s">
        <v>179</v>
      </c>
      <c r="J203" s="14">
        <v>1</v>
      </c>
      <c r="K203" s="7" t="s">
        <v>168</v>
      </c>
      <c r="L203" s="7" t="s">
        <v>322</v>
      </c>
      <c r="M203" s="15">
        <v>45518</v>
      </c>
      <c r="N203" s="16">
        <v>110</v>
      </c>
      <c r="O203" s="17">
        <v>0</v>
      </c>
      <c r="P203" s="18">
        <v>6.69268</v>
      </c>
      <c r="Q203" s="23">
        <v>6.69268</v>
      </c>
      <c r="R203" s="21">
        <f>S208</f>
        <v>5.8085</v>
      </c>
      <c r="S203" s="22">
        <f t="shared" si="15"/>
        <v>5.8085</v>
      </c>
      <c r="T203" s="15"/>
      <c r="U203" s="7" t="s">
        <v>175</v>
      </c>
    </row>
    <row r="204" spans="19:19">
      <c r="S204" s="2">
        <f>SUM(S202:S203)</f>
        <v>12.8885</v>
      </c>
    </row>
    <row r="206" s="1" customFormat="1" ht="18" customHeight="1" spans="1:21">
      <c r="A206" s="3" t="s">
        <v>145</v>
      </c>
      <c r="B206" s="3" t="s">
        <v>146</v>
      </c>
      <c r="C206" s="3" t="s">
        <v>147</v>
      </c>
      <c r="D206" s="3" t="s">
        <v>148</v>
      </c>
      <c r="E206" s="3" t="s">
        <v>149</v>
      </c>
      <c r="F206" s="3" t="s">
        <v>150</v>
      </c>
      <c r="G206" s="3" t="s">
        <v>151</v>
      </c>
      <c r="H206" s="3" t="s">
        <v>152</v>
      </c>
      <c r="I206" s="3" t="s">
        <v>153</v>
      </c>
      <c r="J206" s="8" t="s">
        <v>154</v>
      </c>
      <c r="K206" s="3" t="s">
        <v>155</v>
      </c>
      <c r="L206" s="3" t="s">
        <v>156</v>
      </c>
      <c r="M206" s="8" t="s">
        <v>157</v>
      </c>
      <c r="N206" s="8" t="s">
        <v>158</v>
      </c>
      <c r="O206" s="8" t="s">
        <v>159</v>
      </c>
      <c r="P206" s="8" t="s">
        <v>160</v>
      </c>
      <c r="Q206" s="8" t="s">
        <v>161</v>
      </c>
      <c r="R206" s="19" t="s">
        <v>162</v>
      </c>
      <c r="S206" s="19" t="s">
        <v>163</v>
      </c>
      <c r="T206" s="8" t="s">
        <v>164</v>
      </c>
      <c r="U206" s="3" t="s">
        <v>165</v>
      </c>
    </row>
    <row r="207" s="1" customFormat="1" spans="1:21">
      <c r="A207" s="4" t="s">
        <v>302</v>
      </c>
      <c r="B207" s="4" t="s">
        <v>1130</v>
      </c>
      <c r="C207" s="5" t="s">
        <v>168</v>
      </c>
      <c r="D207" s="4" t="s">
        <v>1131</v>
      </c>
      <c r="E207" s="5" t="s">
        <v>179</v>
      </c>
      <c r="F207" s="4" t="s">
        <v>416</v>
      </c>
      <c r="G207" s="5" t="s">
        <v>172</v>
      </c>
      <c r="H207" s="5" t="s">
        <v>408</v>
      </c>
      <c r="I207" s="5" t="s">
        <v>417</v>
      </c>
      <c r="J207" s="9">
        <v>1.1617</v>
      </c>
      <c r="K207" s="5" t="s">
        <v>319</v>
      </c>
      <c r="L207" s="5" t="s">
        <v>175</v>
      </c>
      <c r="M207" s="10">
        <v>45518</v>
      </c>
      <c r="N207" s="11">
        <v>110</v>
      </c>
      <c r="O207" s="12">
        <v>0</v>
      </c>
      <c r="P207" s="13">
        <v>4.76311</v>
      </c>
      <c r="Q207" s="20">
        <v>5.5333</v>
      </c>
      <c r="R207" s="21">
        <v>5</v>
      </c>
      <c r="S207" s="22">
        <f t="shared" si="15"/>
        <v>5.8085</v>
      </c>
      <c r="T207" s="10"/>
      <c r="U207" s="5" t="s">
        <v>175</v>
      </c>
    </row>
    <row r="208" spans="19:19">
      <c r="S208" s="2">
        <f>SUM(S207:S207)</f>
        <v>5.8085</v>
      </c>
    </row>
    <row r="210" s="1" customFormat="1" ht="18" customHeight="1" spans="1:21">
      <c r="A210" s="3" t="s">
        <v>145</v>
      </c>
      <c r="B210" s="3" t="s">
        <v>146</v>
      </c>
      <c r="C210" s="3" t="s">
        <v>147</v>
      </c>
      <c r="D210" s="3" t="s">
        <v>148</v>
      </c>
      <c r="E210" s="3" t="s">
        <v>149</v>
      </c>
      <c r="F210" s="3" t="s">
        <v>150</v>
      </c>
      <c r="G210" s="3" t="s">
        <v>151</v>
      </c>
      <c r="H210" s="3" t="s">
        <v>152</v>
      </c>
      <c r="I210" s="3" t="s">
        <v>153</v>
      </c>
      <c r="J210" s="8" t="s">
        <v>154</v>
      </c>
      <c r="K210" s="3" t="s">
        <v>155</v>
      </c>
      <c r="L210" s="3" t="s">
        <v>156</v>
      </c>
      <c r="M210" s="8" t="s">
        <v>157</v>
      </c>
      <c r="N210" s="8" t="s">
        <v>158</v>
      </c>
      <c r="O210" s="8" t="s">
        <v>159</v>
      </c>
      <c r="P210" s="8" t="s">
        <v>160</v>
      </c>
      <c r="Q210" s="8" t="s">
        <v>161</v>
      </c>
      <c r="R210" s="19" t="s">
        <v>162</v>
      </c>
      <c r="S210" s="19" t="s">
        <v>163</v>
      </c>
      <c r="T210" s="8" t="s">
        <v>164</v>
      </c>
      <c r="U210" s="3" t="s">
        <v>165</v>
      </c>
    </row>
    <row r="211" s="1" customFormat="1" spans="1:21">
      <c r="A211" s="4" t="s">
        <v>302</v>
      </c>
      <c r="B211" s="4" t="s">
        <v>1115</v>
      </c>
      <c r="C211" s="5" t="s">
        <v>168</v>
      </c>
      <c r="D211" s="4" t="s">
        <v>1116</v>
      </c>
      <c r="E211" s="5" t="s">
        <v>1121</v>
      </c>
      <c r="F211" s="4" t="s">
        <v>1124</v>
      </c>
      <c r="G211" s="5" t="s">
        <v>172</v>
      </c>
      <c r="H211" s="5" t="s">
        <v>1125</v>
      </c>
      <c r="I211" s="5" t="s">
        <v>234</v>
      </c>
      <c r="J211" s="9">
        <v>2</v>
      </c>
      <c r="K211" s="5" t="s">
        <v>168</v>
      </c>
      <c r="L211" s="5" t="s">
        <v>175</v>
      </c>
      <c r="M211" s="10">
        <v>45518</v>
      </c>
      <c r="N211" s="11">
        <v>110</v>
      </c>
      <c r="O211" s="12">
        <v>0</v>
      </c>
      <c r="P211" s="13">
        <v>1.77</v>
      </c>
      <c r="Q211" s="20">
        <v>3.54</v>
      </c>
      <c r="R211" s="21">
        <v>1.77</v>
      </c>
      <c r="S211" s="22">
        <f t="shared" ref="S211:S213" si="16">R211*J211</f>
        <v>3.54</v>
      </c>
      <c r="T211" s="10"/>
      <c r="U211" s="5" t="s">
        <v>175</v>
      </c>
    </row>
    <row r="212" s="1" customFormat="1" spans="1:21">
      <c r="A212" s="6" t="s">
        <v>302</v>
      </c>
      <c r="B212" s="6" t="s">
        <v>1115</v>
      </c>
      <c r="C212" s="7" t="s">
        <v>168</v>
      </c>
      <c r="D212" s="6" t="s">
        <v>1116</v>
      </c>
      <c r="E212" s="7" t="s">
        <v>1121</v>
      </c>
      <c r="F212" s="6" t="s">
        <v>542</v>
      </c>
      <c r="G212" s="7" t="s">
        <v>172</v>
      </c>
      <c r="H212" s="7" t="s">
        <v>543</v>
      </c>
      <c r="I212" s="7" t="s">
        <v>175</v>
      </c>
      <c r="J212" s="14">
        <v>1</v>
      </c>
      <c r="K212" s="7" t="s">
        <v>168</v>
      </c>
      <c r="L212" s="7" t="s">
        <v>175</v>
      </c>
      <c r="M212" s="15">
        <v>45518</v>
      </c>
      <c r="N212" s="16">
        <v>110</v>
      </c>
      <c r="O212" s="17">
        <v>0</v>
      </c>
      <c r="P212" s="18">
        <v>0.1274</v>
      </c>
      <c r="Q212" s="23">
        <v>0.1274</v>
      </c>
      <c r="R212" s="21">
        <v>0.1274</v>
      </c>
      <c r="S212" s="22">
        <f t="shared" si="16"/>
        <v>0.1274</v>
      </c>
      <c r="T212" s="15"/>
      <c r="U212" s="7" t="s">
        <v>175</v>
      </c>
    </row>
    <row r="213" s="1" customFormat="1" spans="1:21">
      <c r="A213" s="4" t="s">
        <v>302</v>
      </c>
      <c r="B213" s="4" t="s">
        <v>1115</v>
      </c>
      <c r="C213" s="5" t="s">
        <v>168</v>
      </c>
      <c r="D213" s="4" t="s">
        <v>1116</v>
      </c>
      <c r="E213" s="5" t="s">
        <v>1121</v>
      </c>
      <c r="F213" s="4" t="s">
        <v>1126</v>
      </c>
      <c r="G213" s="5" t="s">
        <v>177</v>
      </c>
      <c r="H213" s="5" t="s">
        <v>1127</v>
      </c>
      <c r="I213" s="5" t="s">
        <v>179</v>
      </c>
      <c r="J213" s="9">
        <v>1</v>
      </c>
      <c r="K213" s="5" t="s">
        <v>168</v>
      </c>
      <c r="L213" s="5" t="s">
        <v>322</v>
      </c>
      <c r="M213" s="10">
        <v>45518</v>
      </c>
      <c r="N213" s="11">
        <v>110</v>
      </c>
      <c r="O213" s="12">
        <v>0</v>
      </c>
      <c r="P213" s="13">
        <v>10.98525</v>
      </c>
      <c r="Q213" s="20">
        <v>10.98525</v>
      </c>
      <c r="R213" s="21">
        <f>S218</f>
        <v>10.2505</v>
      </c>
      <c r="S213" s="22">
        <f t="shared" si="16"/>
        <v>10.2505</v>
      </c>
      <c r="T213" s="10"/>
      <c r="U213" s="5" t="s">
        <v>175</v>
      </c>
    </row>
    <row r="214" spans="19:19">
      <c r="S214" s="2">
        <f>SUM(S211:S213)</f>
        <v>13.9179</v>
      </c>
    </row>
    <row r="216" s="1" customFormat="1" ht="18" customHeight="1" spans="1:21">
      <c r="A216" s="3" t="s">
        <v>145</v>
      </c>
      <c r="B216" s="3" t="s">
        <v>146</v>
      </c>
      <c r="C216" s="3" t="s">
        <v>147</v>
      </c>
      <c r="D216" s="3" t="s">
        <v>148</v>
      </c>
      <c r="E216" s="3" t="s">
        <v>149</v>
      </c>
      <c r="F216" s="3" t="s">
        <v>150</v>
      </c>
      <c r="G216" s="3" t="s">
        <v>151</v>
      </c>
      <c r="H216" s="3" t="s">
        <v>152</v>
      </c>
      <c r="I216" s="3" t="s">
        <v>153</v>
      </c>
      <c r="J216" s="8" t="s">
        <v>154</v>
      </c>
      <c r="K216" s="3" t="s">
        <v>155</v>
      </c>
      <c r="L216" s="3" t="s">
        <v>156</v>
      </c>
      <c r="M216" s="8" t="s">
        <v>157</v>
      </c>
      <c r="N216" s="8" t="s">
        <v>158</v>
      </c>
      <c r="O216" s="8" t="s">
        <v>159</v>
      </c>
      <c r="P216" s="8" t="s">
        <v>160</v>
      </c>
      <c r="Q216" s="8" t="s">
        <v>161</v>
      </c>
      <c r="R216" s="19" t="s">
        <v>162</v>
      </c>
      <c r="S216" s="19" t="s">
        <v>163</v>
      </c>
      <c r="T216" s="8" t="s">
        <v>164</v>
      </c>
      <c r="U216" s="3" t="s">
        <v>165</v>
      </c>
    </row>
    <row r="217" s="1" customFormat="1" spans="1:21">
      <c r="A217" s="4" t="s">
        <v>302</v>
      </c>
      <c r="B217" s="4" t="s">
        <v>1126</v>
      </c>
      <c r="C217" s="5" t="s">
        <v>168</v>
      </c>
      <c r="D217" s="4" t="s">
        <v>1127</v>
      </c>
      <c r="E217" s="5" t="s">
        <v>179</v>
      </c>
      <c r="F217" s="4" t="s">
        <v>416</v>
      </c>
      <c r="G217" s="5" t="s">
        <v>172</v>
      </c>
      <c r="H217" s="5" t="s">
        <v>408</v>
      </c>
      <c r="I217" s="5" t="s">
        <v>417</v>
      </c>
      <c r="J217" s="9">
        <v>2.0501</v>
      </c>
      <c r="K217" s="5" t="s">
        <v>319</v>
      </c>
      <c r="L217" s="5" t="s">
        <v>175</v>
      </c>
      <c r="M217" s="10">
        <v>45518</v>
      </c>
      <c r="N217" s="11">
        <v>110</v>
      </c>
      <c r="O217" s="12">
        <v>0</v>
      </c>
      <c r="P217" s="13">
        <v>4.76311</v>
      </c>
      <c r="Q217" s="20">
        <v>9.76485</v>
      </c>
      <c r="R217" s="21">
        <v>5</v>
      </c>
      <c r="S217" s="22">
        <f t="shared" ref="S217:S223" si="17">R217*J217</f>
        <v>10.2505</v>
      </c>
      <c r="T217" s="10"/>
      <c r="U217" s="5" t="s">
        <v>175</v>
      </c>
    </row>
    <row r="218" spans="19:19">
      <c r="S218" s="2">
        <f>SUM(S217:S217)</f>
        <v>10.2505</v>
      </c>
    </row>
    <row r="220" s="1" customFormat="1" ht="18" customHeight="1" spans="1:21">
      <c r="A220" s="3" t="s">
        <v>145</v>
      </c>
      <c r="B220" s="3" t="s">
        <v>146</v>
      </c>
      <c r="C220" s="3" t="s">
        <v>147</v>
      </c>
      <c r="D220" s="3" t="s">
        <v>148</v>
      </c>
      <c r="E220" s="3" t="s">
        <v>149</v>
      </c>
      <c r="F220" s="3" t="s">
        <v>150</v>
      </c>
      <c r="G220" s="3" t="s">
        <v>151</v>
      </c>
      <c r="H220" s="3" t="s">
        <v>152</v>
      </c>
      <c r="I220" s="3" t="s">
        <v>153</v>
      </c>
      <c r="J220" s="8" t="s">
        <v>154</v>
      </c>
      <c r="K220" s="3" t="s">
        <v>155</v>
      </c>
      <c r="L220" s="3" t="s">
        <v>156</v>
      </c>
      <c r="M220" s="8" t="s">
        <v>157</v>
      </c>
      <c r="N220" s="8" t="s">
        <v>158</v>
      </c>
      <c r="O220" s="8" t="s">
        <v>159</v>
      </c>
      <c r="P220" s="8" t="s">
        <v>160</v>
      </c>
      <c r="Q220" s="8" t="s">
        <v>161</v>
      </c>
      <c r="R220" s="19" t="s">
        <v>162</v>
      </c>
      <c r="S220" s="19" t="s">
        <v>163</v>
      </c>
      <c r="T220" s="8" t="s">
        <v>164</v>
      </c>
      <c r="U220" s="3" t="s">
        <v>165</v>
      </c>
    </row>
    <row r="221" s="1" customFormat="1" spans="1:21">
      <c r="A221" s="4" t="s">
        <v>302</v>
      </c>
      <c r="B221" s="4" t="s">
        <v>1112</v>
      </c>
      <c r="C221" s="5" t="s">
        <v>168</v>
      </c>
      <c r="D221" s="4" t="s">
        <v>1113</v>
      </c>
      <c r="E221" s="5" t="s">
        <v>1121</v>
      </c>
      <c r="F221" s="4" t="s">
        <v>1124</v>
      </c>
      <c r="G221" s="5" t="s">
        <v>172</v>
      </c>
      <c r="H221" s="5" t="s">
        <v>1125</v>
      </c>
      <c r="I221" s="5" t="s">
        <v>234</v>
      </c>
      <c r="J221" s="9">
        <v>4</v>
      </c>
      <c r="K221" s="5" t="s">
        <v>168</v>
      </c>
      <c r="L221" s="5" t="s">
        <v>175</v>
      </c>
      <c r="M221" s="10">
        <v>45518</v>
      </c>
      <c r="N221" s="11">
        <v>110</v>
      </c>
      <c r="O221" s="12">
        <v>0</v>
      </c>
      <c r="P221" s="13">
        <v>1.77</v>
      </c>
      <c r="Q221" s="20">
        <v>7.08</v>
      </c>
      <c r="R221" s="21">
        <v>1.77</v>
      </c>
      <c r="S221" s="22">
        <f t="shared" si="17"/>
        <v>7.08</v>
      </c>
      <c r="T221" s="10"/>
      <c r="U221" s="5" t="s">
        <v>175</v>
      </c>
    </row>
    <row r="222" s="1" customFormat="1" spans="1:21">
      <c r="A222" s="6" t="s">
        <v>302</v>
      </c>
      <c r="B222" s="6" t="s">
        <v>1112</v>
      </c>
      <c r="C222" s="7" t="s">
        <v>168</v>
      </c>
      <c r="D222" s="6" t="s">
        <v>1113</v>
      </c>
      <c r="E222" s="7" t="s">
        <v>1121</v>
      </c>
      <c r="F222" s="6" t="s">
        <v>538</v>
      </c>
      <c r="G222" s="7" t="s">
        <v>172</v>
      </c>
      <c r="H222" s="7" t="s">
        <v>539</v>
      </c>
      <c r="I222" s="7" t="s">
        <v>175</v>
      </c>
      <c r="J222" s="14">
        <v>2</v>
      </c>
      <c r="K222" s="7" t="s">
        <v>168</v>
      </c>
      <c r="L222" s="7" t="s">
        <v>175</v>
      </c>
      <c r="M222" s="15">
        <v>45518</v>
      </c>
      <c r="N222" s="16">
        <v>110</v>
      </c>
      <c r="O222" s="17">
        <v>0</v>
      </c>
      <c r="P222" s="18">
        <v>0.49</v>
      </c>
      <c r="Q222" s="23">
        <v>0.98</v>
      </c>
      <c r="R222" s="21">
        <v>0.49</v>
      </c>
      <c r="S222" s="22">
        <f t="shared" si="17"/>
        <v>0.98</v>
      </c>
      <c r="T222" s="15"/>
      <c r="U222" s="7" t="s">
        <v>175</v>
      </c>
    </row>
    <row r="223" s="1" customFormat="1" spans="1:21">
      <c r="A223" s="4" t="s">
        <v>302</v>
      </c>
      <c r="B223" s="4" t="s">
        <v>1112</v>
      </c>
      <c r="C223" s="5" t="s">
        <v>168</v>
      </c>
      <c r="D223" s="4" t="s">
        <v>1113</v>
      </c>
      <c r="E223" s="5" t="s">
        <v>1121</v>
      </c>
      <c r="F223" s="4" t="s">
        <v>1122</v>
      </c>
      <c r="G223" s="5" t="s">
        <v>177</v>
      </c>
      <c r="H223" s="5" t="s">
        <v>1123</v>
      </c>
      <c r="I223" s="5" t="s">
        <v>179</v>
      </c>
      <c r="J223" s="9">
        <v>1</v>
      </c>
      <c r="K223" s="5" t="s">
        <v>168</v>
      </c>
      <c r="L223" s="5" t="s">
        <v>322</v>
      </c>
      <c r="M223" s="10">
        <v>45518</v>
      </c>
      <c r="N223" s="11">
        <v>110</v>
      </c>
      <c r="O223" s="12">
        <v>0</v>
      </c>
      <c r="P223" s="13">
        <v>10.98525</v>
      </c>
      <c r="Q223" s="20">
        <v>10.98525</v>
      </c>
      <c r="R223" s="21">
        <f>S228</f>
        <v>10.2505</v>
      </c>
      <c r="S223" s="22">
        <f t="shared" si="17"/>
        <v>10.2505</v>
      </c>
      <c r="T223" s="10"/>
      <c r="U223" s="5" t="s">
        <v>175</v>
      </c>
    </row>
    <row r="224" spans="19:19">
      <c r="S224" s="2">
        <f>SUM(S221:S223)</f>
        <v>18.3105</v>
      </c>
    </row>
    <row r="226" s="1" customFormat="1" ht="18" customHeight="1" spans="1:21">
      <c r="A226" s="3" t="s">
        <v>145</v>
      </c>
      <c r="B226" s="3" t="s">
        <v>146</v>
      </c>
      <c r="C226" s="3" t="s">
        <v>147</v>
      </c>
      <c r="D226" s="3" t="s">
        <v>148</v>
      </c>
      <c r="E226" s="3" t="s">
        <v>149</v>
      </c>
      <c r="F226" s="3" t="s">
        <v>150</v>
      </c>
      <c r="G226" s="3" t="s">
        <v>151</v>
      </c>
      <c r="H226" s="3" t="s">
        <v>152</v>
      </c>
      <c r="I226" s="3" t="s">
        <v>153</v>
      </c>
      <c r="J226" s="8" t="s">
        <v>154</v>
      </c>
      <c r="K226" s="3" t="s">
        <v>155</v>
      </c>
      <c r="L226" s="3" t="s">
        <v>156</v>
      </c>
      <c r="M226" s="8" t="s">
        <v>157</v>
      </c>
      <c r="N226" s="8" t="s">
        <v>158</v>
      </c>
      <c r="O226" s="8" t="s">
        <v>159</v>
      </c>
      <c r="P226" s="8" t="s">
        <v>160</v>
      </c>
      <c r="Q226" s="8" t="s">
        <v>161</v>
      </c>
      <c r="R226" s="19" t="s">
        <v>162</v>
      </c>
      <c r="S226" s="19" t="s">
        <v>163</v>
      </c>
      <c r="T226" s="8" t="s">
        <v>164</v>
      </c>
      <c r="U226" s="3" t="s">
        <v>165</v>
      </c>
    </row>
    <row r="227" s="1" customFormat="1" spans="1:21">
      <c r="A227" s="4" t="s">
        <v>302</v>
      </c>
      <c r="B227" s="4" t="s">
        <v>1122</v>
      </c>
      <c r="C227" s="5" t="s">
        <v>168</v>
      </c>
      <c r="D227" s="4" t="s">
        <v>1123</v>
      </c>
      <c r="E227" s="5" t="s">
        <v>179</v>
      </c>
      <c r="F227" s="4" t="s">
        <v>416</v>
      </c>
      <c r="G227" s="5" t="s">
        <v>172</v>
      </c>
      <c r="H227" s="5" t="s">
        <v>408</v>
      </c>
      <c r="I227" s="5" t="s">
        <v>417</v>
      </c>
      <c r="J227" s="9">
        <v>2.0501</v>
      </c>
      <c r="K227" s="5" t="s">
        <v>319</v>
      </c>
      <c r="L227" s="5" t="s">
        <v>175</v>
      </c>
      <c r="M227" s="10">
        <v>45518</v>
      </c>
      <c r="N227" s="11">
        <v>110</v>
      </c>
      <c r="O227" s="12">
        <v>0</v>
      </c>
      <c r="P227" s="13">
        <v>4.76311</v>
      </c>
      <c r="Q227" s="20">
        <v>9.76485</v>
      </c>
      <c r="R227" s="21">
        <v>5</v>
      </c>
      <c r="S227" s="22">
        <f t="shared" ref="S227:S242" si="18">R227*J227</f>
        <v>10.2505</v>
      </c>
      <c r="T227" s="10"/>
      <c r="U227" s="5" t="s">
        <v>175</v>
      </c>
    </row>
    <row r="228" spans="19:19">
      <c r="S228" s="2">
        <f>SUM(S227:S227)</f>
        <v>10.2505</v>
      </c>
    </row>
    <row r="230" s="1" customFormat="1" ht="18" customHeight="1" spans="1:21">
      <c r="A230" s="3" t="s">
        <v>145</v>
      </c>
      <c r="B230" s="3" t="s">
        <v>146</v>
      </c>
      <c r="C230" s="3" t="s">
        <v>147</v>
      </c>
      <c r="D230" s="3" t="s">
        <v>148</v>
      </c>
      <c r="E230" s="3" t="s">
        <v>149</v>
      </c>
      <c r="F230" s="3" t="s">
        <v>150</v>
      </c>
      <c r="G230" s="3" t="s">
        <v>151</v>
      </c>
      <c r="H230" s="3" t="s">
        <v>152</v>
      </c>
      <c r="I230" s="3" t="s">
        <v>153</v>
      </c>
      <c r="J230" s="8" t="s">
        <v>154</v>
      </c>
      <c r="K230" s="3" t="s">
        <v>155</v>
      </c>
      <c r="L230" s="3" t="s">
        <v>156</v>
      </c>
      <c r="M230" s="8" t="s">
        <v>157</v>
      </c>
      <c r="N230" s="8" t="s">
        <v>158</v>
      </c>
      <c r="O230" s="8" t="s">
        <v>159</v>
      </c>
      <c r="P230" s="8" t="s">
        <v>160</v>
      </c>
      <c r="Q230" s="8" t="s">
        <v>161</v>
      </c>
      <c r="R230" s="19" t="s">
        <v>162</v>
      </c>
      <c r="S230" s="19" t="s">
        <v>163</v>
      </c>
      <c r="T230" s="8" t="s">
        <v>164</v>
      </c>
      <c r="U230" s="3" t="s">
        <v>165</v>
      </c>
    </row>
    <row r="231" s="1" customFormat="1" spans="1:21">
      <c r="A231" s="4" t="s">
        <v>302</v>
      </c>
      <c r="B231" s="4" t="s">
        <v>1094</v>
      </c>
      <c r="C231" s="5" t="s">
        <v>168</v>
      </c>
      <c r="D231" s="4" t="s">
        <v>1095</v>
      </c>
      <c r="E231" s="5" t="s">
        <v>175</v>
      </c>
      <c r="F231" s="4" t="s">
        <v>434</v>
      </c>
      <c r="G231" s="5" t="s">
        <v>177</v>
      </c>
      <c r="H231" s="5" t="s">
        <v>435</v>
      </c>
      <c r="I231" s="5" t="s">
        <v>433</v>
      </c>
      <c r="J231" s="9">
        <v>1</v>
      </c>
      <c r="K231" s="5" t="s">
        <v>182</v>
      </c>
      <c r="L231" s="5" t="s">
        <v>175</v>
      </c>
      <c r="M231" s="10">
        <v>45379</v>
      </c>
      <c r="N231" s="11">
        <v>10</v>
      </c>
      <c r="O231" s="12">
        <v>0</v>
      </c>
      <c r="P231" s="13">
        <v>1.67761</v>
      </c>
      <c r="Q231" s="20">
        <v>1.67761</v>
      </c>
      <c r="R231" s="21">
        <f>VLOOKUP(F:F,A668100000004!F:R,13,0)</f>
        <v>0.0750354</v>
      </c>
      <c r="S231" s="22">
        <f t="shared" si="18"/>
        <v>0.0750354</v>
      </c>
      <c r="T231" s="10"/>
      <c r="U231" s="5" t="s">
        <v>175</v>
      </c>
    </row>
    <row r="232" s="1" customFormat="1" spans="1:21">
      <c r="A232" s="6" t="s">
        <v>302</v>
      </c>
      <c r="B232" s="6" t="s">
        <v>1094</v>
      </c>
      <c r="C232" s="7" t="s">
        <v>168</v>
      </c>
      <c r="D232" s="6" t="s">
        <v>1095</v>
      </c>
      <c r="E232" s="7" t="s">
        <v>175</v>
      </c>
      <c r="F232" s="6" t="s">
        <v>1132</v>
      </c>
      <c r="G232" s="7" t="s">
        <v>177</v>
      </c>
      <c r="H232" s="7" t="s">
        <v>1133</v>
      </c>
      <c r="I232" s="7" t="s">
        <v>175</v>
      </c>
      <c r="J232" s="14">
        <v>1</v>
      </c>
      <c r="K232" s="7" t="s">
        <v>168</v>
      </c>
      <c r="L232" s="7" t="s">
        <v>175</v>
      </c>
      <c r="M232" s="15">
        <v>45379</v>
      </c>
      <c r="N232" s="16">
        <v>10</v>
      </c>
      <c r="O232" s="17">
        <v>0</v>
      </c>
      <c r="P232" s="18">
        <v>0</v>
      </c>
      <c r="Q232" s="23">
        <v>0</v>
      </c>
      <c r="R232" s="21">
        <f>S247</f>
        <v>6.3328</v>
      </c>
      <c r="S232" s="22">
        <f t="shared" si="18"/>
        <v>6.3328</v>
      </c>
      <c r="T232" s="15"/>
      <c r="U232" s="7" t="s">
        <v>175</v>
      </c>
    </row>
    <row r="233" s="1" customFormat="1" spans="1:21">
      <c r="A233" s="4" t="s">
        <v>302</v>
      </c>
      <c r="B233" s="4" t="s">
        <v>1094</v>
      </c>
      <c r="C233" s="5" t="s">
        <v>168</v>
      </c>
      <c r="D233" s="4" t="s">
        <v>1095</v>
      </c>
      <c r="E233" s="5" t="s">
        <v>175</v>
      </c>
      <c r="F233" s="4" t="s">
        <v>443</v>
      </c>
      <c r="G233" s="5" t="s">
        <v>172</v>
      </c>
      <c r="H233" s="5" t="s">
        <v>444</v>
      </c>
      <c r="I233" s="5" t="s">
        <v>175</v>
      </c>
      <c r="J233" s="9">
        <v>1</v>
      </c>
      <c r="K233" s="5" t="s">
        <v>182</v>
      </c>
      <c r="L233" s="5" t="s">
        <v>175</v>
      </c>
      <c r="M233" s="10">
        <v>45379</v>
      </c>
      <c r="N233" s="11">
        <v>10</v>
      </c>
      <c r="O233" s="12">
        <v>0</v>
      </c>
      <c r="P233" s="13">
        <v>0</v>
      </c>
      <c r="Q233" s="20">
        <v>0</v>
      </c>
      <c r="R233" s="21">
        <f>VLOOKUP(F:F,A668100000004!F:R,13,0)</f>
        <v>0.34</v>
      </c>
      <c r="S233" s="22">
        <f t="shared" si="18"/>
        <v>0.34</v>
      </c>
      <c r="T233" s="10"/>
      <c r="U233" s="5" t="s">
        <v>175</v>
      </c>
    </row>
    <row r="234" s="1" customFormat="1" spans="1:21">
      <c r="A234" s="6" t="s">
        <v>302</v>
      </c>
      <c r="B234" s="6" t="s">
        <v>1094</v>
      </c>
      <c r="C234" s="7" t="s">
        <v>168</v>
      </c>
      <c r="D234" s="6" t="s">
        <v>1095</v>
      </c>
      <c r="E234" s="7" t="s">
        <v>175</v>
      </c>
      <c r="F234" s="6" t="s">
        <v>1134</v>
      </c>
      <c r="G234" s="7" t="s">
        <v>172</v>
      </c>
      <c r="H234" s="7" t="s">
        <v>1135</v>
      </c>
      <c r="I234" s="7" t="s">
        <v>175</v>
      </c>
      <c r="J234" s="14">
        <v>1</v>
      </c>
      <c r="K234" s="7" t="s">
        <v>168</v>
      </c>
      <c r="L234" s="7" t="s">
        <v>175</v>
      </c>
      <c r="M234" s="15">
        <v>45379</v>
      </c>
      <c r="N234" s="16">
        <v>10</v>
      </c>
      <c r="O234" s="17">
        <v>0</v>
      </c>
      <c r="P234" s="18">
        <v>0</v>
      </c>
      <c r="Q234" s="23">
        <v>0</v>
      </c>
      <c r="R234" s="21">
        <v>0.8</v>
      </c>
      <c r="S234" s="22">
        <f t="shared" si="18"/>
        <v>0.8</v>
      </c>
      <c r="T234" s="15"/>
      <c r="U234" s="7" t="s">
        <v>175</v>
      </c>
    </row>
    <row r="235" s="1" customFormat="1" spans="1:21">
      <c r="A235" s="4" t="s">
        <v>302</v>
      </c>
      <c r="B235" s="4" t="s">
        <v>1094</v>
      </c>
      <c r="C235" s="5" t="s">
        <v>168</v>
      </c>
      <c r="D235" s="4" t="s">
        <v>1095</v>
      </c>
      <c r="E235" s="5" t="s">
        <v>175</v>
      </c>
      <c r="F235" s="4" t="s">
        <v>431</v>
      </c>
      <c r="G235" s="5" t="s">
        <v>177</v>
      </c>
      <c r="H235" s="5" t="s">
        <v>432</v>
      </c>
      <c r="I235" s="5" t="s">
        <v>433</v>
      </c>
      <c r="J235" s="9">
        <v>1</v>
      </c>
      <c r="K235" s="5" t="s">
        <v>182</v>
      </c>
      <c r="L235" s="5" t="s">
        <v>175</v>
      </c>
      <c r="M235" s="10">
        <v>45379</v>
      </c>
      <c r="N235" s="11">
        <v>10</v>
      </c>
      <c r="O235" s="12">
        <v>0</v>
      </c>
      <c r="P235" s="13">
        <v>1.67761</v>
      </c>
      <c r="Q235" s="20">
        <v>1.67761</v>
      </c>
      <c r="R235" s="21">
        <f>VLOOKUP(F:F,A668100000004!F:R,13,0)</f>
        <v>0.03001416</v>
      </c>
      <c r="S235" s="22">
        <f t="shared" si="18"/>
        <v>0.03001416</v>
      </c>
      <c r="T235" s="10"/>
      <c r="U235" s="5" t="s">
        <v>175</v>
      </c>
    </row>
    <row r="236" s="1" customFormat="1" spans="1:21">
      <c r="A236" s="6" t="s">
        <v>302</v>
      </c>
      <c r="B236" s="6" t="s">
        <v>1094</v>
      </c>
      <c r="C236" s="7" t="s">
        <v>168</v>
      </c>
      <c r="D236" s="6" t="s">
        <v>1095</v>
      </c>
      <c r="E236" s="7" t="s">
        <v>175</v>
      </c>
      <c r="F236" s="6" t="s">
        <v>457</v>
      </c>
      <c r="G236" s="7" t="s">
        <v>172</v>
      </c>
      <c r="H236" s="7" t="s">
        <v>458</v>
      </c>
      <c r="I236" s="7" t="s">
        <v>175</v>
      </c>
      <c r="J236" s="14">
        <v>1</v>
      </c>
      <c r="K236" s="7" t="s">
        <v>168</v>
      </c>
      <c r="L236" s="7" t="s">
        <v>175</v>
      </c>
      <c r="M236" s="15">
        <v>45379</v>
      </c>
      <c r="N236" s="16">
        <v>10</v>
      </c>
      <c r="O236" s="17">
        <v>0</v>
      </c>
      <c r="P236" s="18">
        <v>0</v>
      </c>
      <c r="Q236" s="23">
        <v>0</v>
      </c>
      <c r="R236" s="21">
        <f>VLOOKUP(F:F,A668100000004!F:R,13,0)</f>
        <v>0.049</v>
      </c>
      <c r="S236" s="22">
        <f t="shared" si="18"/>
        <v>0.049</v>
      </c>
      <c r="T236" s="15"/>
      <c r="U236" s="7" t="s">
        <v>175</v>
      </c>
    </row>
    <row r="237" s="1" customFormat="1" spans="1:21">
      <c r="A237" s="4" t="s">
        <v>302</v>
      </c>
      <c r="B237" s="4" t="s">
        <v>1094</v>
      </c>
      <c r="C237" s="5" t="s">
        <v>168</v>
      </c>
      <c r="D237" s="4" t="s">
        <v>1095</v>
      </c>
      <c r="E237" s="5" t="s">
        <v>175</v>
      </c>
      <c r="F237" s="4" t="s">
        <v>448</v>
      </c>
      <c r="G237" s="5" t="s">
        <v>172</v>
      </c>
      <c r="H237" s="5" t="s">
        <v>449</v>
      </c>
      <c r="I237" s="5" t="s">
        <v>450</v>
      </c>
      <c r="J237" s="9">
        <v>1</v>
      </c>
      <c r="K237" s="5" t="s">
        <v>168</v>
      </c>
      <c r="L237" s="5" t="s">
        <v>175</v>
      </c>
      <c r="M237" s="10">
        <v>45379</v>
      </c>
      <c r="N237" s="11">
        <v>10</v>
      </c>
      <c r="O237" s="12">
        <v>0</v>
      </c>
      <c r="P237" s="13">
        <v>0</v>
      </c>
      <c r="Q237" s="20">
        <v>0</v>
      </c>
      <c r="R237" s="21">
        <f>VLOOKUP(F:F,A668100000004!F:R,13,0)</f>
        <v>0.8</v>
      </c>
      <c r="S237" s="22">
        <f t="shared" si="18"/>
        <v>0.8</v>
      </c>
      <c r="T237" s="10"/>
      <c r="U237" s="5" t="s">
        <v>175</v>
      </c>
    </row>
    <row r="238" s="1" customFormat="1" spans="1:21">
      <c r="A238" s="6" t="s">
        <v>302</v>
      </c>
      <c r="B238" s="6" t="s">
        <v>1094</v>
      </c>
      <c r="C238" s="7" t="s">
        <v>168</v>
      </c>
      <c r="D238" s="6" t="s">
        <v>1095</v>
      </c>
      <c r="E238" s="7" t="s">
        <v>175</v>
      </c>
      <c r="F238" s="6" t="s">
        <v>1136</v>
      </c>
      <c r="G238" s="7" t="s">
        <v>172</v>
      </c>
      <c r="H238" s="7" t="s">
        <v>1137</v>
      </c>
      <c r="I238" s="7" t="s">
        <v>453</v>
      </c>
      <c r="J238" s="14">
        <v>1</v>
      </c>
      <c r="K238" s="7" t="s">
        <v>182</v>
      </c>
      <c r="L238" s="7" t="s">
        <v>175</v>
      </c>
      <c r="M238" s="15">
        <v>45379</v>
      </c>
      <c r="N238" s="16">
        <v>10</v>
      </c>
      <c r="O238" s="17">
        <v>0</v>
      </c>
      <c r="P238" s="18">
        <v>0</v>
      </c>
      <c r="Q238" s="23">
        <v>0</v>
      </c>
      <c r="R238" s="21">
        <v>4.248</v>
      </c>
      <c r="S238" s="22">
        <f t="shared" si="18"/>
        <v>4.248</v>
      </c>
      <c r="T238" s="15"/>
      <c r="U238" s="7" t="s">
        <v>175</v>
      </c>
    </row>
    <row r="239" s="1" customFormat="1" spans="1:21">
      <c r="A239" s="4" t="s">
        <v>302</v>
      </c>
      <c r="B239" s="4" t="s">
        <v>1094</v>
      </c>
      <c r="C239" s="5" t="s">
        <v>168</v>
      </c>
      <c r="D239" s="4" t="s">
        <v>1095</v>
      </c>
      <c r="E239" s="5" t="s">
        <v>175</v>
      </c>
      <c r="F239" s="4" t="s">
        <v>1138</v>
      </c>
      <c r="G239" s="5" t="s">
        <v>177</v>
      </c>
      <c r="H239" s="5" t="s">
        <v>1139</v>
      </c>
      <c r="I239" s="5" t="s">
        <v>175</v>
      </c>
      <c r="J239" s="9">
        <v>1</v>
      </c>
      <c r="K239" s="5" t="s">
        <v>168</v>
      </c>
      <c r="L239" s="5" t="s">
        <v>175</v>
      </c>
      <c r="M239" s="10">
        <v>45379</v>
      </c>
      <c r="N239" s="11">
        <v>10</v>
      </c>
      <c r="O239" s="12">
        <v>0</v>
      </c>
      <c r="P239" s="13">
        <v>0</v>
      </c>
      <c r="Q239" s="20">
        <v>0</v>
      </c>
      <c r="R239" s="21">
        <f>S251</f>
        <v>1.3021</v>
      </c>
      <c r="S239" s="22">
        <f t="shared" si="18"/>
        <v>1.3021</v>
      </c>
      <c r="T239" s="10"/>
      <c r="U239" s="5" t="s">
        <v>175</v>
      </c>
    </row>
    <row r="240" s="1" customFormat="1" spans="1:21">
      <c r="A240" s="6" t="s">
        <v>302</v>
      </c>
      <c r="B240" s="6" t="s">
        <v>1094</v>
      </c>
      <c r="C240" s="7" t="s">
        <v>168</v>
      </c>
      <c r="D240" s="6" t="s">
        <v>1095</v>
      </c>
      <c r="E240" s="7" t="s">
        <v>175</v>
      </c>
      <c r="F240" s="6" t="s">
        <v>1140</v>
      </c>
      <c r="G240" s="7" t="s">
        <v>177</v>
      </c>
      <c r="H240" s="7" t="s">
        <v>1141</v>
      </c>
      <c r="I240" s="7" t="s">
        <v>175</v>
      </c>
      <c r="J240" s="14">
        <v>1</v>
      </c>
      <c r="K240" s="7" t="s">
        <v>168</v>
      </c>
      <c r="L240" s="7" t="s">
        <v>175</v>
      </c>
      <c r="M240" s="15">
        <v>45379</v>
      </c>
      <c r="N240" s="16">
        <v>10</v>
      </c>
      <c r="O240" s="17">
        <v>0</v>
      </c>
      <c r="P240" s="18">
        <v>0</v>
      </c>
      <c r="Q240" s="23">
        <v>0</v>
      </c>
      <c r="R240" s="21">
        <f>S259</f>
        <v>0.99035</v>
      </c>
      <c r="S240" s="22">
        <f t="shared" si="18"/>
        <v>0.99035</v>
      </c>
      <c r="T240" s="15"/>
      <c r="U240" s="7" t="s">
        <v>175</v>
      </c>
    </row>
    <row r="241" s="1" customFormat="1" spans="1:21">
      <c r="A241" s="4" t="s">
        <v>302</v>
      </c>
      <c r="B241" s="4" t="s">
        <v>1094</v>
      </c>
      <c r="C241" s="5" t="s">
        <v>168</v>
      </c>
      <c r="D241" s="4" t="s">
        <v>1095</v>
      </c>
      <c r="E241" s="5" t="s">
        <v>175</v>
      </c>
      <c r="F241" s="4" t="s">
        <v>440</v>
      </c>
      <c r="G241" s="5" t="s">
        <v>172</v>
      </c>
      <c r="H241" s="5" t="s">
        <v>441</v>
      </c>
      <c r="I241" s="5" t="s">
        <v>442</v>
      </c>
      <c r="J241" s="9">
        <v>3</v>
      </c>
      <c r="K241" s="5" t="s">
        <v>182</v>
      </c>
      <c r="L241" s="5" t="s">
        <v>175</v>
      </c>
      <c r="M241" s="10">
        <v>45379</v>
      </c>
      <c r="N241" s="11">
        <v>10</v>
      </c>
      <c r="O241" s="12">
        <v>0</v>
      </c>
      <c r="P241" s="13">
        <v>0</v>
      </c>
      <c r="Q241" s="20">
        <v>0</v>
      </c>
      <c r="R241" s="21">
        <f>VLOOKUP(F:F,A668100000004!F:R,13,0)</f>
        <v>0.02</v>
      </c>
      <c r="S241" s="22">
        <f t="shared" si="18"/>
        <v>0.06</v>
      </c>
      <c r="T241" s="10"/>
      <c r="U241" s="5" t="s">
        <v>175</v>
      </c>
    </row>
    <row r="242" s="1" customFormat="1" spans="1:21">
      <c r="A242" s="6" t="s">
        <v>302</v>
      </c>
      <c r="B242" s="6" t="s">
        <v>1094</v>
      </c>
      <c r="C242" s="7" t="s">
        <v>168</v>
      </c>
      <c r="D242" s="6" t="s">
        <v>1095</v>
      </c>
      <c r="E242" s="7" t="s">
        <v>175</v>
      </c>
      <c r="F242" s="6" t="s">
        <v>1142</v>
      </c>
      <c r="G242" s="7" t="s">
        <v>172</v>
      </c>
      <c r="H242" s="7" t="s">
        <v>1143</v>
      </c>
      <c r="I242" s="7" t="s">
        <v>447</v>
      </c>
      <c r="J242" s="14">
        <v>1</v>
      </c>
      <c r="K242" s="7" t="s">
        <v>182</v>
      </c>
      <c r="L242" s="7" t="s">
        <v>175</v>
      </c>
      <c r="M242" s="15">
        <v>45379</v>
      </c>
      <c r="N242" s="16">
        <v>10</v>
      </c>
      <c r="O242" s="17">
        <v>0</v>
      </c>
      <c r="P242" s="18">
        <v>0</v>
      </c>
      <c r="Q242" s="23">
        <v>0</v>
      </c>
      <c r="R242" s="21">
        <v>0.336</v>
      </c>
      <c r="S242" s="22">
        <f t="shared" si="18"/>
        <v>0.336</v>
      </c>
      <c r="T242" s="15"/>
      <c r="U242" s="7" t="s">
        <v>175</v>
      </c>
    </row>
    <row r="243" spans="19:19">
      <c r="S243" s="2">
        <f>SUM(S231:S242)</f>
        <v>15.36329956</v>
      </c>
    </row>
    <row r="245" s="1" customFormat="1" ht="18" customHeight="1" spans="1:21">
      <c r="A245" s="3" t="s">
        <v>145</v>
      </c>
      <c r="B245" s="3" t="s">
        <v>146</v>
      </c>
      <c r="C245" s="3" t="s">
        <v>147</v>
      </c>
      <c r="D245" s="3" t="s">
        <v>148</v>
      </c>
      <c r="E245" s="3" t="s">
        <v>149</v>
      </c>
      <c r="F245" s="3" t="s">
        <v>150</v>
      </c>
      <c r="G245" s="3" t="s">
        <v>151</v>
      </c>
      <c r="H245" s="3" t="s">
        <v>152</v>
      </c>
      <c r="I245" s="3" t="s">
        <v>153</v>
      </c>
      <c r="J245" s="8" t="s">
        <v>154</v>
      </c>
      <c r="K245" s="3" t="s">
        <v>155</v>
      </c>
      <c r="L245" s="3" t="s">
        <v>156</v>
      </c>
      <c r="M245" s="8" t="s">
        <v>157</v>
      </c>
      <c r="N245" s="8" t="s">
        <v>158</v>
      </c>
      <c r="O245" s="8" t="s">
        <v>159</v>
      </c>
      <c r="P245" s="8" t="s">
        <v>160</v>
      </c>
      <c r="Q245" s="8" t="s">
        <v>161</v>
      </c>
      <c r="R245" s="19" t="s">
        <v>162</v>
      </c>
      <c r="S245" s="19" t="s">
        <v>163</v>
      </c>
      <c r="T245" s="8" t="s">
        <v>164</v>
      </c>
      <c r="U245" s="3" t="s">
        <v>165</v>
      </c>
    </row>
    <row r="246" s="1" customFormat="1" spans="1:21">
      <c r="A246" s="4" t="s">
        <v>302</v>
      </c>
      <c r="B246" s="4" t="s">
        <v>1132</v>
      </c>
      <c r="C246" s="5" t="s">
        <v>168</v>
      </c>
      <c r="D246" s="4" t="s">
        <v>1133</v>
      </c>
      <c r="E246" s="5" t="s">
        <v>175</v>
      </c>
      <c r="F246" s="4" t="s">
        <v>1107</v>
      </c>
      <c r="G246" s="5" t="s">
        <v>172</v>
      </c>
      <c r="H246" s="5" t="s">
        <v>1108</v>
      </c>
      <c r="I246" s="5" t="s">
        <v>1109</v>
      </c>
      <c r="J246" s="9">
        <v>0.3958</v>
      </c>
      <c r="K246" s="5" t="s">
        <v>319</v>
      </c>
      <c r="L246" s="5" t="s">
        <v>175</v>
      </c>
      <c r="M246" s="10">
        <v>45379</v>
      </c>
      <c r="N246" s="11">
        <v>90</v>
      </c>
      <c r="O246" s="12">
        <v>0</v>
      </c>
      <c r="P246" s="13">
        <v>0</v>
      </c>
      <c r="Q246" s="20">
        <v>0</v>
      </c>
      <c r="R246" s="21">
        <v>16</v>
      </c>
      <c r="S246" s="22">
        <f>R246*J246</f>
        <v>6.3328</v>
      </c>
      <c r="T246" s="10"/>
      <c r="U246" s="5" t="s">
        <v>175</v>
      </c>
    </row>
    <row r="247" spans="19:19">
      <c r="S247" s="2">
        <f>SUM(S246:S246)</f>
        <v>6.3328</v>
      </c>
    </row>
    <row r="249" s="1" customFormat="1" ht="18" customHeight="1" spans="1:21">
      <c r="A249" s="3" t="s">
        <v>145</v>
      </c>
      <c r="B249" s="3" t="s">
        <v>146</v>
      </c>
      <c r="C249" s="3" t="s">
        <v>147</v>
      </c>
      <c r="D249" s="3" t="s">
        <v>148</v>
      </c>
      <c r="E249" s="3" t="s">
        <v>149</v>
      </c>
      <c r="F249" s="3" t="s">
        <v>150</v>
      </c>
      <c r="G249" s="3" t="s">
        <v>151</v>
      </c>
      <c r="H249" s="3" t="s">
        <v>152</v>
      </c>
      <c r="I249" s="3" t="s">
        <v>153</v>
      </c>
      <c r="J249" s="8" t="s">
        <v>154</v>
      </c>
      <c r="K249" s="3" t="s">
        <v>155</v>
      </c>
      <c r="L249" s="3" t="s">
        <v>156</v>
      </c>
      <c r="M249" s="8" t="s">
        <v>157</v>
      </c>
      <c r="N249" s="8" t="s">
        <v>158</v>
      </c>
      <c r="O249" s="8" t="s">
        <v>159</v>
      </c>
      <c r="P249" s="8" t="s">
        <v>160</v>
      </c>
      <c r="Q249" s="8" t="s">
        <v>161</v>
      </c>
      <c r="R249" s="19" t="s">
        <v>162</v>
      </c>
      <c r="S249" s="19" t="s">
        <v>163</v>
      </c>
      <c r="T249" s="8" t="s">
        <v>164</v>
      </c>
      <c r="U249" s="3" t="s">
        <v>165</v>
      </c>
    </row>
    <row r="250" s="1" customFormat="1" spans="1:21">
      <c r="A250" s="4" t="s">
        <v>302</v>
      </c>
      <c r="B250" s="4" t="s">
        <v>1138</v>
      </c>
      <c r="C250" s="5" t="s">
        <v>168</v>
      </c>
      <c r="D250" s="4" t="s">
        <v>1139</v>
      </c>
      <c r="E250" s="5" t="s">
        <v>175</v>
      </c>
      <c r="F250" s="4" t="s">
        <v>1144</v>
      </c>
      <c r="G250" s="5" t="s">
        <v>177</v>
      </c>
      <c r="H250" s="5" t="s">
        <v>1145</v>
      </c>
      <c r="I250" s="5" t="s">
        <v>175</v>
      </c>
      <c r="J250" s="9">
        <v>1</v>
      </c>
      <c r="K250" s="5" t="s">
        <v>168</v>
      </c>
      <c r="L250" s="5" t="s">
        <v>175</v>
      </c>
      <c r="M250" s="10">
        <v>45379</v>
      </c>
      <c r="N250" s="11">
        <v>990</v>
      </c>
      <c r="O250" s="12">
        <v>0</v>
      </c>
      <c r="P250" s="13">
        <v>0</v>
      </c>
      <c r="Q250" s="20">
        <v>0</v>
      </c>
      <c r="R250" s="21">
        <f>S255</f>
        <v>1.3021</v>
      </c>
      <c r="S250" s="22">
        <f>R250*J250</f>
        <v>1.3021</v>
      </c>
      <c r="T250" s="10"/>
      <c r="U250" s="5" t="s">
        <v>175</v>
      </c>
    </row>
    <row r="251" spans="19:19">
      <c r="S251" s="2">
        <f>SUM(S250:S250)</f>
        <v>1.3021</v>
      </c>
    </row>
    <row r="253" s="1" customFormat="1" ht="18" customHeight="1" spans="1:21">
      <c r="A253" s="3" t="s">
        <v>145</v>
      </c>
      <c r="B253" s="3" t="s">
        <v>146</v>
      </c>
      <c r="C253" s="3" t="s">
        <v>147</v>
      </c>
      <c r="D253" s="3" t="s">
        <v>148</v>
      </c>
      <c r="E253" s="3" t="s">
        <v>149</v>
      </c>
      <c r="F253" s="3" t="s">
        <v>150</v>
      </c>
      <c r="G253" s="3" t="s">
        <v>151</v>
      </c>
      <c r="H253" s="3" t="s">
        <v>152</v>
      </c>
      <c r="I253" s="3" t="s">
        <v>153</v>
      </c>
      <c r="J253" s="8" t="s">
        <v>154</v>
      </c>
      <c r="K253" s="3" t="s">
        <v>155</v>
      </c>
      <c r="L253" s="3" t="s">
        <v>156</v>
      </c>
      <c r="M253" s="8" t="s">
        <v>157</v>
      </c>
      <c r="N253" s="8" t="s">
        <v>158</v>
      </c>
      <c r="O253" s="8" t="s">
        <v>159</v>
      </c>
      <c r="P253" s="8" t="s">
        <v>160</v>
      </c>
      <c r="Q253" s="8" t="s">
        <v>161</v>
      </c>
      <c r="R253" s="19" t="s">
        <v>162</v>
      </c>
      <c r="S253" s="19" t="s">
        <v>163</v>
      </c>
      <c r="T253" s="8" t="s">
        <v>164</v>
      </c>
      <c r="U253" s="3" t="s">
        <v>165</v>
      </c>
    </row>
    <row r="254" s="1" customFormat="1" spans="1:21">
      <c r="A254" s="4" t="s">
        <v>302</v>
      </c>
      <c r="B254" s="4" t="s">
        <v>1144</v>
      </c>
      <c r="C254" s="5" t="s">
        <v>168</v>
      </c>
      <c r="D254" s="4" t="s">
        <v>1145</v>
      </c>
      <c r="E254" s="5" t="s">
        <v>175</v>
      </c>
      <c r="F254" s="4" t="s">
        <v>1146</v>
      </c>
      <c r="G254" s="5" t="s">
        <v>172</v>
      </c>
      <c r="H254" s="5" t="s">
        <v>1147</v>
      </c>
      <c r="I254" s="5" t="s">
        <v>1148</v>
      </c>
      <c r="J254" s="9">
        <v>0.0898</v>
      </c>
      <c r="K254" s="5" t="s">
        <v>319</v>
      </c>
      <c r="L254" s="5" t="s">
        <v>175</v>
      </c>
      <c r="M254" s="10">
        <v>45379</v>
      </c>
      <c r="N254" s="11">
        <v>90</v>
      </c>
      <c r="O254" s="12">
        <v>0</v>
      </c>
      <c r="P254" s="13">
        <v>0</v>
      </c>
      <c r="Q254" s="20">
        <v>0</v>
      </c>
      <c r="R254" s="21">
        <v>14.5</v>
      </c>
      <c r="S254" s="22">
        <f>R254*J254</f>
        <v>1.3021</v>
      </c>
      <c r="T254" s="10"/>
      <c r="U254" s="5" t="s">
        <v>175</v>
      </c>
    </row>
    <row r="255" spans="19:19">
      <c r="S255" s="2">
        <f>SUM(S254:S254)</f>
        <v>1.3021</v>
      </c>
    </row>
    <row r="257" s="1" customFormat="1" ht="18" customHeight="1" spans="1:21">
      <c r="A257" s="3" t="s">
        <v>145</v>
      </c>
      <c r="B257" s="3" t="s">
        <v>146</v>
      </c>
      <c r="C257" s="3" t="s">
        <v>147</v>
      </c>
      <c r="D257" s="3" t="s">
        <v>148</v>
      </c>
      <c r="E257" s="3" t="s">
        <v>149</v>
      </c>
      <c r="F257" s="3" t="s">
        <v>150</v>
      </c>
      <c r="G257" s="3" t="s">
        <v>151</v>
      </c>
      <c r="H257" s="3" t="s">
        <v>152</v>
      </c>
      <c r="I257" s="3" t="s">
        <v>153</v>
      </c>
      <c r="J257" s="8" t="s">
        <v>154</v>
      </c>
      <c r="K257" s="3" t="s">
        <v>155</v>
      </c>
      <c r="L257" s="3" t="s">
        <v>156</v>
      </c>
      <c r="M257" s="8" t="s">
        <v>157</v>
      </c>
      <c r="N257" s="8" t="s">
        <v>158</v>
      </c>
      <c r="O257" s="8" t="s">
        <v>159</v>
      </c>
      <c r="P257" s="8" t="s">
        <v>160</v>
      </c>
      <c r="Q257" s="8" t="s">
        <v>161</v>
      </c>
      <c r="R257" s="19" t="s">
        <v>162</v>
      </c>
      <c r="S257" s="19" t="s">
        <v>163</v>
      </c>
      <c r="T257" s="8" t="s">
        <v>164</v>
      </c>
      <c r="U257" s="3" t="s">
        <v>165</v>
      </c>
    </row>
    <row r="258" s="1" customFormat="1" spans="1:21">
      <c r="A258" s="4" t="s">
        <v>302</v>
      </c>
      <c r="B258" s="4" t="s">
        <v>1140</v>
      </c>
      <c r="C258" s="5" t="s">
        <v>168</v>
      </c>
      <c r="D258" s="4" t="s">
        <v>1141</v>
      </c>
      <c r="E258" s="5" t="s">
        <v>175</v>
      </c>
      <c r="F258" s="4" t="s">
        <v>1146</v>
      </c>
      <c r="G258" s="5" t="s">
        <v>172</v>
      </c>
      <c r="H258" s="5" t="s">
        <v>1147</v>
      </c>
      <c r="I258" s="5" t="s">
        <v>1148</v>
      </c>
      <c r="J258" s="9">
        <v>0.0683</v>
      </c>
      <c r="K258" s="5" t="s">
        <v>319</v>
      </c>
      <c r="L258" s="5" t="s">
        <v>175</v>
      </c>
      <c r="M258" s="10">
        <v>45379</v>
      </c>
      <c r="N258" s="11">
        <v>90</v>
      </c>
      <c r="O258" s="12">
        <v>0</v>
      </c>
      <c r="P258" s="13">
        <v>0</v>
      </c>
      <c r="Q258" s="20">
        <v>0</v>
      </c>
      <c r="R258" s="21">
        <v>14.5</v>
      </c>
      <c r="S258" s="22">
        <f t="shared" ref="S258:S263" si="19">R258*J258</f>
        <v>0.99035</v>
      </c>
      <c r="T258" s="10"/>
      <c r="U258" s="5" t="s">
        <v>175</v>
      </c>
    </row>
    <row r="259" spans="19:19">
      <c r="S259" s="2">
        <f>SUM(S258:S258)</f>
        <v>0.99035</v>
      </c>
    </row>
    <row r="261" s="1" customFormat="1" ht="18" customHeight="1" spans="1:21">
      <c r="A261" s="3" t="s">
        <v>145</v>
      </c>
      <c r="B261" s="3" t="s">
        <v>146</v>
      </c>
      <c r="C261" s="3" t="s">
        <v>147</v>
      </c>
      <c r="D261" s="3" t="s">
        <v>148</v>
      </c>
      <c r="E261" s="3" t="s">
        <v>149</v>
      </c>
      <c r="F261" s="3" t="s">
        <v>150</v>
      </c>
      <c r="G261" s="3" t="s">
        <v>151</v>
      </c>
      <c r="H261" s="3" t="s">
        <v>152</v>
      </c>
      <c r="I261" s="3" t="s">
        <v>153</v>
      </c>
      <c r="J261" s="8" t="s">
        <v>154</v>
      </c>
      <c r="K261" s="3" t="s">
        <v>155</v>
      </c>
      <c r="L261" s="3" t="s">
        <v>156</v>
      </c>
      <c r="M261" s="8" t="s">
        <v>157</v>
      </c>
      <c r="N261" s="8" t="s">
        <v>158</v>
      </c>
      <c r="O261" s="8" t="s">
        <v>159</v>
      </c>
      <c r="P261" s="8" t="s">
        <v>160</v>
      </c>
      <c r="Q261" s="8" t="s">
        <v>161</v>
      </c>
      <c r="R261" s="19" t="s">
        <v>162</v>
      </c>
      <c r="S261" s="19" t="s">
        <v>163</v>
      </c>
      <c r="T261" s="8" t="s">
        <v>164</v>
      </c>
      <c r="U261" s="3" t="s">
        <v>165</v>
      </c>
    </row>
    <row r="262" s="1" customFormat="1" spans="1:21">
      <c r="A262" s="4" t="s">
        <v>302</v>
      </c>
      <c r="B262" s="4" t="s">
        <v>596</v>
      </c>
      <c r="C262" s="5" t="s">
        <v>168</v>
      </c>
      <c r="D262" s="4" t="s">
        <v>597</v>
      </c>
      <c r="E262" s="5" t="s">
        <v>780</v>
      </c>
      <c r="F262" s="4" t="s">
        <v>781</v>
      </c>
      <c r="G262" s="5" t="s">
        <v>177</v>
      </c>
      <c r="H262" s="5" t="s">
        <v>782</v>
      </c>
      <c r="I262" s="5" t="s">
        <v>598</v>
      </c>
      <c r="J262" s="9">
        <v>1</v>
      </c>
      <c r="K262" s="5" t="s">
        <v>168</v>
      </c>
      <c r="L262" s="5" t="s">
        <v>322</v>
      </c>
      <c r="M262" s="10">
        <v>45566</v>
      </c>
      <c r="N262" s="11">
        <v>50</v>
      </c>
      <c r="O262" s="12">
        <v>0</v>
      </c>
      <c r="P262" s="13">
        <v>8.42553</v>
      </c>
      <c r="Q262" s="20">
        <v>8.42553</v>
      </c>
      <c r="R262" s="21">
        <f>S270</f>
        <v>5.879726838</v>
      </c>
      <c r="S262" s="22">
        <f t="shared" si="19"/>
        <v>5.879726838</v>
      </c>
      <c r="T262" s="10"/>
      <c r="U262" s="5" t="s">
        <v>234</v>
      </c>
    </row>
    <row r="263" s="1" customFormat="1" spans="1:21">
      <c r="A263" s="6" t="s">
        <v>302</v>
      </c>
      <c r="B263" s="6" t="s">
        <v>596</v>
      </c>
      <c r="C263" s="7" t="s">
        <v>168</v>
      </c>
      <c r="D263" s="6" t="s">
        <v>597</v>
      </c>
      <c r="E263" s="7" t="s">
        <v>780</v>
      </c>
      <c r="F263" s="6" t="s">
        <v>325</v>
      </c>
      <c r="G263" s="7" t="s">
        <v>177</v>
      </c>
      <c r="H263" s="7" t="s">
        <v>326</v>
      </c>
      <c r="I263" s="7" t="s">
        <v>175</v>
      </c>
      <c r="J263" s="14">
        <v>0.038</v>
      </c>
      <c r="K263" s="7" t="s">
        <v>327</v>
      </c>
      <c r="L263" s="7" t="s">
        <v>175</v>
      </c>
      <c r="M263" s="15">
        <v>44499</v>
      </c>
      <c r="N263" s="16">
        <v>70</v>
      </c>
      <c r="O263" s="17">
        <v>0</v>
      </c>
      <c r="P263" s="18">
        <v>7.32573</v>
      </c>
      <c r="Q263" s="23">
        <v>0.27838</v>
      </c>
      <c r="R263" s="21">
        <v>5.8632</v>
      </c>
      <c r="S263" s="22">
        <f t="shared" si="19"/>
        <v>0.2228016</v>
      </c>
      <c r="T263" s="15"/>
      <c r="U263" s="7" t="s">
        <v>234</v>
      </c>
    </row>
    <row r="264" spans="19:19">
      <c r="S264" s="2">
        <f>SUM(S262:S263)</f>
        <v>6.102528438</v>
      </c>
    </row>
    <row r="266" s="1" customFormat="1" ht="18" customHeight="1" spans="1:21">
      <c r="A266" s="3" t="s">
        <v>145</v>
      </c>
      <c r="B266" s="3" t="s">
        <v>146</v>
      </c>
      <c r="C266" s="3" t="s">
        <v>147</v>
      </c>
      <c r="D266" s="3" t="s">
        <v>148</v>
      </c>
      <c r="E266" s="3" t="s">
        <v>149</v>
      </c>
      <c r="F266" s="3" t="s">
        <v>150</v>
      </c>
      <c r="G266" s="3" t="s">
        <v>151</v>
      </c>
      <c r="H266" s="3" t="s">
        <v>152</v>
      </c>
      <c r="I266" s="3" t="s">
        <v>153</v>
      </c>
      <c r="J266" s="8" t="s">
        <v>154</v>
      </c>
      <c r="K266" s="3" t="s">
        <v>155</v>
      </c>
      <c r="L266" s="3" t="s">
        <v>156</v>
      </c>
      <c r="M266" s="8" t="s">
        <v>157</v>
      </c>
      <c r="N266" s="8" t="s">
        <v>158</v>
      </c>
      <c r="O266" s="8" t="s">
        <v>159</v>
      </c>
      <c r="P266" s="8" t="s">
        <v>160</v>
      </c>
      <c r="Q266" s="8" t="s">
        <v>161</v>
      </c>
      <c r="R266" s="19" t="s">
        <v>162</v>
      </c>
      <c r="S266" s="19" t="s">
        <v>163</v>
      </c>
      <c r="T266" s="8" t="s">
        <v>164</v>
      </c>
      <c r="U266" s="3" t="s">
        <v>165</v>
      </c>
    </row>
    <row r="267" s="1" customFormat="1" spans="1:21">
      <c r="A267" s="4" t="s">
        <v>302</v>
      </c>
      <c r="B267" s="4" t="s">
        <v>781</v>
      </c>
      <c r="C267" s="5" t="s">
        <v>168</v>
      </c>
      <c r="D267" s="4" t="s">
        <v>782</v>
      </c>
      <c r="E267" s="5" t="s">
        <v>780</v>
      </c>
      <c r="F267" s="4" t="s">
        <v>783</v>
      </c>
      <c r="G267" s="5" t="s">
        <v>172</v>
      </c>
      <c r="H267" s="5" t="s">
        <v>784</v>
      </c>
      <c r="I267" s="5" t="s">
        <v>234</v>
      </c>
      <c r="J267" s="9">
        <v>1</v>
      </c>
      <c r="K267" s="5" t="s">
        <v>168</v>
      </c>
      <c r="L267" s="5" t="s">
        <v>175</v>
      </c>
      <c r="M267" s="10">
        <v>44499</v>
      </c>
      <c r="N267" s="11">
        <v>50</v>
      </c>
      <c r="O267" s="12">
        <v>0</v>
      </c>
      <c r="P267" s="13">
        <v>1.6461</v>
      </c>
      <c r="Q267" s="20">
        <v>1.6461</v>
      </c>
      <c r="R267" s="21">
        <v>1.77</v>
      </c>
      <c r="S267" s="22">
        <f t="shared" ref="S267:S269" si="20">R267*J267</f>
        <v>1.77</v>
      </c>
      <c r="T267" s="10"/>
      <c r="U267" s="5" t="s">
        <v>234</v>
      </c>
    </row>
    <row r="268" s="1" customFormat="1" spans="1:21">
      <c r="A268" s="6" t="s">
        <v>302</v>
      </c>
      <c r="B268" s="6" t="s">
        <v>781</v>
      </c>
      <c r="C268" s="7" t="s">
        <v>168</v>
      </c>
      <c r="D268" s="6" t="s">
        <v>782</v>
      </c>
      <c r="E268" s="7" t="s">
        <v>780</v>
      </c>
      <c r="F268" s="6" t="s">
        <v>785</v>
      </c>
      <c r="G268" s="7" t="s">
        <v>177</v>
      </c>
      <c r="H268" s="7" t="s">
        <v>786</v>
      </c>
      <c r="I268" s="7" t="s">
        <v>598</v>
      </c>
      <c r="J268" s="14">
        <v>1</v>
      </c>
      <c r="K268" s="7" t="s">
        <v>168</v>
      </c>
      <c r="L268" s="7" t="s">
        <v>175</v>
      </c>
      <c r="M268" s="15">
        <v>44499</v>
      </c>
      <c r="N268" s="16">
        <v>50</v>
      </c>
      <c r="O268" s="17">
        <v>0</v>
      </c>
      <c r="P268" s="18">
        <v>4.92557</v>
      </c>
      <c r="Q268" s="23">
        <v>4.92557</v>
      </c>
      <c r="R268" s="21">
        <f>S274</f>
        <v>4.050257988</v>
      </c>
      <c r="S268" s="22">
        <f t="shared" si="20"/>
        <v>4.050257988</v>
      </c>
      <c r="T268" s="15"/>
      <c r="U268" s="7" t="s">
        <v>234</v>
      </c>
    </row>
    <row r="269" s="1" customFormat="1" spans="1:21">
      <c r="A269" s="4" t="s">
        <v>302</v>
      </c>
      <c r="B269" s="4" t="s">
        <v>781</v>
      </c>
      <c r="C269" s="5" t="s">
        <v>168</v>
      </c>
      <c r="D269" s="4" t="s">
        <v>782</v>
      </c>
      <c r="E269" s="5" t="s">
        <v>780</v>
      </c>
      <c r="F269" s="4" t="s">
        <v>332</v>
      </c>
      <c r="G269" s="5" t="s">
        <v>172</v>
      </c>
      <c r="H269" s="5" t="s">
        <v>333</v>
      </c>
      <c r="I269" s="5" t="s">
        <v>175</v>
      </c>
      <c r="J269" s="9">
        <v>0.0105</v>
      </c>
      <c r="K269" s="5" t="s">
        <v>319</v>
      </c>
      <c r="L269" s="5" t="s">
        <v>175</v>
      </c>
      <c r="M269" s="10">
        <v>45086</v>
      </c>
      <c r="N269" s="11">
        <v>50</v>
      </c>
      <c r="O269" s="12">
        <v>0</v>
      </c>
      <c r="P269" s="13">
        <v>5.96786</v>
      </c>
      <c r="Q269" s="20">
        <v>0.06266</v>
      </c>
      <c r="R269" s="21">
        <v>5.6637</v>
      </c>
      <c r="S269" s="22">
        <f t="shared" si="20"/>
        <v>0.05946885</v>
      </c>
      <c r="T269" s="10"/>
      <c r="U269" s="5" t="s">
        <v>234</v>
      </c>
    </row>
    <row r="270" spans="19:19">
      <c r="S270" s="2">
        <f>SUM(S267:S269)</f>
        <v>5.879726838</v>
      </c>
    </row>
    <row r="271" customHeight="1"/>
    <row r="272" s="1" customFormat="1" ht="23" customHeight="1" spans="1:21">
      <c r="A272" s="3" t="s">
        <v>145</v>
      </c>
      <c r="B272" s="3" t="s">
        <v>146</v>
      </c>
      <c r="C272" s="3" t="s">
        <v>147</v>
      </c>
      <c r="D272" s="3" t="s">
        <v>148</v>
      </c>
      <c r="E272" s="3" t="s">
        <v>149</v>
      </c>
      <c r="F272" s="3" t="s">
        <v>150</v>
      </c>
      <c r="G272" s="3" t="s">
        <v>151</v>
      </c>
      <c r="H272" s="3" t="s">
        <v>152</v>
      </c>
      <c r="I272" s="3" t="s">
        <v>153</v>
      </c>
      <c r="J272" s="8" t="s">
        <v>154</v>
      </c>
      <c r="K272" s="3" t="s">
        <v>155</v>
      </c>
      <c r="L272" s="3" t="s">
        <v>156</v>
      </c>
      <c r="M272" s="8" t="s">
        <v>157</v>
      </c>
      <c r="N272" s="8" t="s">
        <v>158</v>
      </c>
      <c r="O272" s="8" t="s">
        <v>159</v>
      </c>
      <c r="P272" s="8" t="s">
        <v>160</v>
      </c>
      <c r="Q272" s="8" t="s">
        <v>161</v>
      </c>
      <c r="R272" s="19" t="s">
        <v>162</v>
      </c>
      <c r="S272" s="19" t="s">
        <v>163</v>
      </c>
      <c r="T272" s="8" t="s">
        <v>164</v>
      </c>
      <c r="U272" s="3" t="s">
        <v>165</v>
      </c>
    </row>
    <row r="273" s="1" customFormat="1" spans="1:21">
      <c r="A273" s="4" t="s">
        <v>302</v>
      </c>
      <c r="B273" s="4" t="s">
        <v>785</v>
      </c>
      <c r="C273" s="5" t="s">
        <v>168</v>
      </c>
      <c r="D273" s="4" t="s">
        <v>786</v>
      </c>
      <c r="E273" s="5" t="s">
        <v>780</v>
      </c>
      <c r="F273" s="4" t="s">
        <v>787</v>
      </c>
      <c r="G273" s="5" t="s">
        <v>172</v>
      </c>
      <c r="H273" s="5" t="s">
        <v>400</v>
      </c>
      <c r="I273" s="5" t="s">
        <v>788</v>
      </c>
      <c r="J273" s="9">
        <v>0.8603</v>
      </c>
      <c r="K273" s="5" t="s">
        <v>319</v>
      </c>
      <c r="L273" s="5" t="s">
        <v>175</v>
      </c>
      <c r="M273" s="10">
        <v>44746</v>
      </c>
      <c r="N273" s="11">
        <v>110</v>
      </c>
      <c r="O273" s="12">
        <v>0</v>
      </c>
      <c r="P273" s="13">
        <v>4.9381</v>
      </c>
      <c r="Q273" s="20">
        <v>4.24825</v>
      </c>
      <c r="R273" s="21">
        <v>4.70796</v>
      </c>
      <c r="S273" s="22">
        <f t="shared" ref="S273:S278" si="21">R273*J273</f>
        <v>4.050257988</v>
      </c>
      <c r="T273" s="10"/>
      <c r="U273" s="5" t="s">
        <v>234</v>
      </c>
    </row>
    <row r="274" spans="19:19">
      <c r="S274" s="2">
        <f>SUM(S273:S273)</f>
        <v>4.050257988</v>
      </c>
    </row>
    <row r="276" s="1" customFormat="1" ht="18" customHeight="1" spans="1:21">
      <c r="A276" s="3" t="s">
        <v>145</v>
      </c>
      <c r="B276" s="3" t="s">
        <v>146</v>
      </c>
      <c r="C276" s="3" t="s">
        <v>147</v>
      </c>
      <c r="D276" s="3" t="s">
        <v>148</v>
      </c>
      <c r="E276" s="3" t="s">
        <v>149</v>
      </c>
      <c r="F276" s="3" t="s">
        <v>150</v>
      </c>
      <c r="G276" s="3" t="s">
        <v>151</v>
      </c>
      <c r="H276" s="3" t="s">
        <v>152</v>
      </c>
      <c r="I276" s="3" t="s">
        <v>153</v>
      </c>
      <c r="J276" s="8" t="s">
        <v>154</v>
      </c>
      <c r="K276" s="3" t="s">
        <v>155</v>
      </c>
      <c r="L276" s="3" t="s">
        <v>156</v>
      </c>
      <c r="M276" s="8" t="s">
        <v>157</v>
      </c>
      <c r="N276" s="8" t="s">
        <v>158</v>
      </c>
      <c r="O276" s="8" t="s">
        <v>159</v>
      </c>
      <c r="P276" s="8" t="s">
        <v>160</v>
      </c>
      <c r="Q276" s="8" t="s">
        <v>161</v>
      </c>
      <c r="R276" s="19" t="s">
        <v>162</v>
      </c>
      <c r="S276" s="19" t="s">
        <v>163</v>
      </c>
      <c r="T276" s="8" t="s">
        <v>164</v>
      </c>
      <c r="U276" s="3" t="s">
        <v>165</v>
      </c>
    </row>
    <row r="277" s="1" customFormat="1" spans="1:21">
      <c r="A277" s="4" t="s">
        <v>302</v>
      </c>
      <c r="B277" s="4" t="s">
        <v>589</v>
      </c>
      <c r="C277" s="5" t="s">
        <v>168</v>
      </c>
      <c r="D277" s="4" t="s">
        <v>590</v>
      </c>
      <c r="E277" s="5" t="s">
        <v>179</v>
      </c>
      <c r="F277" s="4" t="s">
        <v>773</v>
      </c>
      <c r="G277" s="5" t="s">
        <v>177</v>
      </c>
      <c r="H277" s="5" t="s">
        <v>774</v>
      </c>
      <c r="I277" s="5" t="s">
        <v>179</v>
      </c>
      <c r="J277" s="9">
        <v>1</v>
      </c>
      <c r="K277" s="5" t="s">
        <v>168</v>
      </c>
      <c r="L277" s="5" t="s">
        <v>175</v>
      </c>
      <c r="M277" s="10">
        <v>45531</v>
      </c>
      <c r="N277" s="11">
        <v>70</v>
      </c>
      <c r="O277" s="12">
        <v>0</v>
      </c>
      <c r="P277" s="13">
        <v>0.65301</v>
      </c>
      <c r="Q277" s="20">
        <v>0.65301</v>
      </c>
      <c r="R277" s="21">
        <f>S283</f>
        <v>1.1955</v>
      </c>
      <c r="S277" s="22">
        <f t="shared" si="21"/>
        <v>1.1955</v>
      </c>
      <c r="T277" s="10"/>
      <c r="U277" s="5" t="s">
        <v>175</v>
      </c>
    </row>
    <row r="278" s="1" customFormat="1" spans="1:21">
      <c r="A278" s="6" t="s">
        <v>302</v>
      </c>
      <c r="B278" s="6" t="s">
        <v>589</v>
      </c>
      <c r="C278" s="7" t="s">
        <v>168</v>
      </c>
      <c r="D278" s="6" t="s">
        <v>590</v>
      </c>
      <c r="E278" s="7" t="s">
        <v>179</v>
      </c>
      <c r="F278" s="6" t="s">
        <v>325</v>
      </c>
      <c r="G278" s="7" t="s">
        <v>177</v>
      </c>
      <c r="H278" s="7" t="s">
        <v>326</v>
      </c>
      <c r="I278" s="7" t="s">
        <v>175</v>
      </c>
      <c r="J278" s="14">
        <v>0.038</v>
      </c>
      <c r="K278" s="7" t="s">
        <v>327</v>
      </c>
      <c r="L278" s="7" t="s">
        <v>175</v>
      </c>
      <c r="M278" s="15">
        <v>45531</v>
      </c>
      <c r="N278" s="16">
        <v>70</v>
      </c>
      <c r="O278" s="17">
        <v>0</v>
      </c>
      <c r="P278" s="18">
        <v>7.32573</v>
      </c>
      <c r="Q278" s="23">
        <v>0.27838</v>
      </c>
      <c r="R278" s="21">
        <v>5.8632</v>
      </c>
      <c r="S278" s="22">
        <f t="shared" si="21"/>
        <v>0.2228016</v>
      </c>
      <c r="T278" s="15"/>
      <c r="U278" s="7" t="s">
        <v>175</v>
      </c>
    </row>
    <row r="279" spans="19:19">
      <c r="S279" s="2">
        <f>SUM(S277:S278)</f>
        <v>1.4183016</v>
      </c>
    </row>
    <row r="281" s="1" customFormat="1" ht="30" customHeight="1" spans="1:21">
      <c r="A281" s="3" t="s">
        <v>145</v>
      </c>
      <c r="B281" s="3" t="s">
        <v>146</v>
      </c>
      <c r="C281" s="3" t="s">
        <v>147</v>
      </c>
      <c r="D281" s="3" t="s">
        <v>148</v>
      </c>
      <c r="E281" s="3" t="s">
        <v>149</v>
      </c>
      <c r="F281" s="3" t="s">
        <v>150</v>
      </c>
      <c r="G281" s="3" t="s">
        <v>151</v>
      </c>
      <c r="H281" s="3" t="s">
        <v>152</v>
      </c>
      <c r="I281" s="3" t="s">
        <v>153</v>
      </c>
      <c r="J281" s="8" t="s">
        <v>154</v>
      </c>
      <c r="K281" s="3" t="s">
        <v>155</v>
      </c>
      <c r="L281" s="3" t="s">
        <v>156</v>
      </c>
      <c r="M281" s="8" t="s">
        <v>157</v>
      </c>
      <c r="N281" s="8" t="s">
        <v>158</v>
      </c>
      <c r="O281" s="8" t="s">
        <v>159</v>
      </c>
      <c r="P281" s="8" t="s">
        <v>160</v>
      </c>
      <c r="Q281" s="8" t="s">
        <v>161</v>
      </c>
      <c r="R281" s="19" t="s">
        <v>162</v>
      </c>
      <c r="S281" s="19" t="s">
        <v>163</v>
      </c>
      <c r="T281" s="8" t="s">
        <v>164</v>
      </c>
      <c r="U281" s="3" t="s">
        <v>165</v>
      </c>
    </row>
    <row r="282" s="1" customFormat="1" spans="1:21">
      <c r="A282" s="4" t="s">
        <v>302</v>
      </c>
      <c r="B282" s="4" t="s">
        <v>773</v>
      </c>
      <c r="C282" s="5" t="s">
        <v>168</v>
      </c>
      <c r="D282" s="4" t="s">
        <v>774</v>
      </c>
      <c r="E282" s="5" t="s">
        <v>179</v>
      </c>
      <c r="F282" s="4" t="s">
        <v>775</v>
      </c>
      <c r="G282" s="5" t="s">
        <v>172</v>
      </c>
      <c r="H282" s="5" t="s">
        <v>776</v>
      </c>
      <c r="I282" s="5" t="s">
        <v>777</v>
      </c>
      <c r="J282" s="9">
        <v>0.2391</v>
      </c>
      <c r="K282" s="5" t="s">
        <v>319</v>
      </c>
      <c r="L282" s="5" t="s">
        <v>175</v>
      </c>
      <c r="M282" s="10">
        <v>45531</v>
      </c>
      <c r="N282" s="11">
        <v>60</v>
      </c>
      <c r="O282" s="12">
        <v>0</v>
      </c>
      <c r="P282" s="13">
        <v>0</v>
      </c>
      <c r="Q282" s="20">
        <v>0</v>
      </c>
      <c r="R282" s="21">
        <v>5</v>
      </c>
      <c r="S282" s="22">
        <f t="shared" ref="S282:S287" si="22">R282*J282</f>
        <v>1.1955</v>
      </c>
      <c r="T282" s="10"/>
      <c r="U282" s="5" t="s">
        <v>175</v>
      </c>
    </row>
    <row r="283" spans="19:19">
      <c r="S283" s="2">
        <f>SUM(S282:S282)</f>
        <v>1.1955</v>
      </c>
    </row>
    <row r="285" s="1" customFormat="1" ht="18" customHeight="1" spans="1:21">
      <c r="A285" s="3" t="s">
        <v>145</v>
      </c>
      <c r="B285" s="3" t="s">
        <v>146</v>
      </c>
      <c r="C285" s="3" t="s">
        <v>147</v>
      </c>
      <c r="D285" s="3" t="s">
        <v>148</v>
      </c>
      <c r="E285" s="3" t="s">
        <v>149</v>
      </c>
      <c r="F285" s="3" t="s">
        <v>150</v>
      </c>
      <c r="G285" s="3" t="s">
        <v>151</v>
      </c>
      <c r="H285" s="3" t="s">
        <v>152</v>
      </c>
      <c r="I285" s="3" t="s">
        <v>153</v>
      </c>
      <c r="J285" s="8" t="s">
        <v>154</v>
      </c>
      <c r="K285" s="3" t="s">
        <v>155</v>
      </c>
      <c r="L285" s="3" t="s">
        <v>156</v>
      </c>
      <c r="M285" s="8" t="s">
        <v>157</v>
      </c>
      <c r="N285" s="8" t="s">
        <v>158</v>
      </c>
      <c r="O285" s="8" t="s">
        <v>159</v>
      </c>
      <c r="P285" s="8" t="s">
        <v>160</v>
      </c>
      <c r="Q285" s="8" t="s">
        <v>161</v>
      </c>
      <c r="R285" s="19" t="s">
        <v>162</v>
      </c>
      <c r="S285" s="19" t="s">
        <v>163</v>
      </c>
      <c r="T285" s="8" t="s">
        <v>164</v>
      </c>
      <c r="U285" s="3" t="s">
        <v>165</v>
      </c>
    </row>
    <row r="286" s="1" customFormat="1" spans="1:21">
      <c r="A286" s="4" t="s">
        <v>302</v>
      </c>
      <c r="B286" s="4" t="s">
        <v>604</v>
      </c>
      <c r="C286" s="5" t="s">
        <v>168</v>
      </c>
      <c r="D286" s="4" t="s">
        <v>605</v>
      </c>
      <c r="E286" s="5" t="s">
        <v>780</v>
      </c>
      <c r="F286" s="4" t="s">
        <v>795</v>
      </c>
      <c r="G286" s="5" t="s">
        <v>177</v>
      </c>
      <c r="H286" s="5" t="s">
        <v>796</v>
      </c>
      <c r="I286" s="5" t="s">
        <v>598</v>
      </c>
      <c r="J286" s="9">
        <v>1</v>
      </c>
      <c r="K286" s="5" t="s">
        <v>168</v>
      </c>
      <c r="L286" s="5" t="s">
        <v>322</v>
      </c>
      <c r="M286" s="10">
        <v>45566</v>
      </c>
      <c r="N286" s="11">
        <v>50</v>
      </c>
      <c r="O286" s="12">
        <v>0</v>
      </c>
      <c r="P286" s="13">
        <v>8.2206</v>
      </c>
      <c r="Q286" s="20">
        <v>8.2206</v>
      </c>
      <c r="R286" s="21">
        <v>5.7521</v>
      </c>
      <c r="S286" s="22">
        <f t="shared" si="22"/>
        <v>5.7521</v>
      </c>
      <c r="T286" s="10"/>
      <c r="U286" s="5" t="s">
        <v>234</v>
      </c>
    </row>
    <row r="287" s="1" customFormat="1" spans="1:21">
      <c r="A287" s="6" t="s">
        <v>302</v>
      </c>
      <c r="B287" s="6" t="s">
        <v>604</v>
      </c>
      <c r="C287" s="7" t="s">
        <v>168</v>
      </c>
      <c r="D287" s="6" t="s">
        <v>605</v>
      </c>
      <c r="E287" s="7" t="s">
        <v>780</v>
      </c>
      <c r="F287" s="6" t="s">
        <v>325</v>
      </c>
      <c r="G287" s="7" t="s">
        <v>177</v>
      </c>
      <c r="H287" s="7" t="s">
        <v>326</v>
      </c>
      <c r="I287" s="7" t="s">
        <v>175</v>
      </c>
      <c r="J287" s="14">
        <v>0.038</v>
      </c>
      <c r="K287" s="7" t="s">
        <v>327</v>
      </c>
      <c r="L287" s="7" t="s">
        <v>175</v>
      </c>
      <c r="M287" s="15">
        <v>44499</v>
      </c>
      <c r="N287" s="16">
        <v>70</v>
      </c>
      <c r="O287" s="17">
        <v>0</v>
      </c>
      <c r="P287" s="18">
        <v>7.32573</v>
      </c>
      <c r="Q287" s="23">
        <v>0.27838</v>
      </c>
      <c r="R287" s="21">
        <v>5.8632</v>
      </c>
      <c r="S287" s="22">
        <f t="shared" si="22"/>
        <v>0.2228016</v>
      </c>
      <c r="T287" s="15"/>
      <c r="U287" s="7" t="s">
        <v>234</v>
      </c>
    </row>
    <row r="288" spans="19:19">
      <c r="S288" s="2">
        <f>SUM(S286:S287)</f>
        <v>5.9749016</v>
      </c>
    </row>
    <row r="290" s="1" customFormat="1" ht="18" customHeight="1" spans="1:21">
      <c r="A290" s="3" t="s">
        <v>1149</v>
      </c>
      <c r="B290" s="3" t="s">
        <v>146</v>
      </c>
      <c r="C290" s="3" t="s">
        <v>147</v>
      </c>
      <c r="D290" s="3" t="s">
        <v>148</v>
      </c>
      <c r="E290" s="3" t="s">
        <v>149</v>
      </c>
      <c r="F290" s="3" t="s">
        <v>150</v>
      </c>
      <c r="G290" s="3" t="s">
        <v>151</v>
      </c>
      <c r="H290" s="3" t="s">
        <v>152</v>
      </c>
      <c r="I290" s="3" t="s">
        <v>153</v>
      </c>
      <c r="J290" s="8" t="s">
        <v>154</v>
      </c>
      <c r="K290" s="3" t="s">
        <v>155</v>
      </c>
      <c r="L290" s="3" t="s">
        <v>156</v>
      </c>
      <c r="M290" s="8" t="s">
        <v>157</v>
      </c>
      <c r="N290" s="8" t="s">
        <v>158</v>
      </c>
      <c r="O290" s="8" t="s">
        <v>159</v>
      </c>
      <c r="P290" s="8" t="s">
        <v>160</v>
      </c>
      <c r="Q290" s="8" t="s">
        <v>161</v>
      </c>
      <c r="R290" s="19" t="s">
        <v>162</v>
      </c>
      <c r="S290" s="19" t="s">
        <v>163</v>
      </c>
      <c r="T290" s="8" t="s">
        <v>164</v>
      </c>
      <c r="U290" s="3" t="s">
        <v>165</v>
      </c>
    </row>
    <row r="291" s="1" customFormat="1" spans="1:21">
      <c r="A291" s="4" t="s">
        <v>302</v>
      </c>
      <c r="B291" s="4" t="s">
        <v>795</v>
      </c>
      <c r="C291" s="5" t="s">
        <v>168</v>
      </c>
      <c r="D291" s="4" t="s">
        <v>796</v>
      </c>
      <c r="E291" s="5" t="s">
        <v>780</v>
      </c>
      <c r="F291" s="4" t="s">
        <v>797</v>
      </c>
      <c r="G291" s="5" t="s">
        <v>177</v>
      </c>
      <c r="H291" s="5" t="s">
        <v>798</v>
      </c>
      <c r="I291" s="5" t="s">
        <v>598</v>
      </c>
      <c r="J291" s="9">
        <v>1</v>
      </c>
      <c r="K291" s="5" t="s">
        <v>168</v>
      </c>
      <c r="L291" s="5" t="s">
        <v>175</v>
      </c>
      <c r="M291" s="10">
        <v>44499</v>
      </c>
      <c r="N291" s="11">
        <v>50</v>
      </c>
      <c r="O291" s="12">
        <v>0</v>
      </c>
      <c r="P291" s="13">
        <v>4.72064</v>
      </c>
      <c r="Q291" s="20">
        <v>4.72064</v>
      </c>
      <c r="R291" s="21">
        <f>S298</f>
        <v>3.854877648</v>
      </c>
      <c r="S291" s="22">
        <f t="shared" ref="S291:S293" si="23">R291*J291</f>
        <v>3.854877648</v>
      </c>
      <c r="T291" s="10"/>
      <c r="U291" s="5" t="s">
        <v>234</v>
      </c>
    </row>
    <row r="292" s="1" customFormat="1" spans="1:21">
      <c r="A292" s="6" t="s">
        <v>302</v>
      </c>
      <c r="B292" s="6" t="s">
        <v>795</v>
      </c>
      <c r="C292" s="7" t="s">
        <v>168</v>
      </c>
      <c r="D292" s="6" t="s">
        <v>796</v>
      </c>
      <c r="E292" s="7" t="s">
        <v>780</v>
      </c>
      <c r="F292" s="6" t="s">
        <v>783</v>
      </c>
      <c r="G292" s="7" t="s">
        <v>172</v>
      </c>
      <c r="H292" s="7" t="s">
        <v>784</v>
      </c>
      <c r="I292" s="7" t="s">
        <v>234</v>
      </c>
      <c r="J292" s="14">
        <v>1</v>
      </c>
      <c r="K292" s="7" t="s">
        <v>168</v>
      </c>
      <c r="L292" s="7" t="s">
        <v>175</v>
      </c>
      <c r="M292" s="15">
        <v>44499</v>
      </c>
      <c r="N292" s="16">
        <v>50</v>
      </c>
      <c r="O292" s="17">
        <v>0</v>
      </c>
      <c r="P292" s="18">
        <v>1.6461</v>
      </c>
      <c r="Q292" s="23">
        <v>1.6461</v>
      </c>
      <c r="R292" s="21">
        <v>1.77</v>
      </c>
      <c r="S292" s="22">
        <f t="shared" si="23"/>
        <v>1.77</v>
      </c>
      <c r="T292" s="15"/>
      <c r="U292" s="7" t="s">
        <v>234</v>
      </c>
    </row>
    <row r="293" s="1" customFormat="1" spans="1:21">
      <c r="A293" s="4" t="s">
        <v>302</v>
      </c>
      <c r="B293" s="4" t="s">
        <v>795</v>
      </c>
      <c r="C293" s="5" t="s">
        <v>168</v>
      </c>
      <c r="D293" s="4" t="s">
        <v>796</v>
      </c>
      <c r="E293" s="5" t="s">
        <v>780</v>
      </c>
      <c r="F293" s="4" t="s">
        <v>332</v>
      </c>
      <c r="G293" s="5" t="s">
        <v>172</v>
      </c>
      <c r="H293" s="5" t="s">
        <v>333</v>
      </c>
      <c r="I293" s="5" t="s">
        <v>175</v>
      </c>
      <c r="J293" s="9">
        <v>0.0105</v>
      </c>
      <c r="K293" s="5" t="s">
        <v>319</v>
      </c>
      <c r="L293" s="5" t="s">
        <v>175</v>
      </c>
      <c r="M293" s="10">
        <v>45086</v>
      </c>
      <c r="N293" s="11">
        <v>50</v>
      </c>
      <c r="O293" s="12">
        <v>0</v>
      </c>
      <c r="P293" s="13">
        <v>5.96786</v>
      </c>
      <c r="Q293" s="20">
        <v>0.06266</v>
      </c>
      <c r="R293" s="21">
        <v>5.6637</v>
      </c>
      <c r="S293" s="22">
        <f t="shared" si="23"/>
        <v>0.05946885</v>
      </c>
      <c r="T293" s="10"/>
      <c r="U293" s="5" t="s">
        <v>234</v>
      </c>
    </row>
    <row r="294" spans="19:19">
      <c r="S294" s="2">
        <f>SUM(S291:S293)</f>
        <v>5.684346498</v>
      </c>
    </row>
    <row r="296" s="1" customFormat="1" ht="18" customHeight="1" spans="1:21">
      <c r="A296" s="3" t="s">
        <v>145</v>
      </c>
      <c r="B296" s="3" t="s">
        <v>146</v>
      </c>
      <c r="C296" s="3" t="s">
        <v>147</v>
      </c>
      <c r="D296" s="3" t="s">
        <v>148</v>
      </c>
      <c r="E296" s="3" t="s">
        <v>149</v>
      </c>
      <c r="F296" s="3" t="s">
        <v>150</v>
      </c>
      <c r="G296" s="3" t="s">
        <v>151</v>
      </c>
      <c r="H296" s="3" t="s">
        <v>152</v>
      </c>
      <c r="I296" s="3" t="s">
        <v>153</v>
      </c>
      <c r="J296" s="8" t="s">
        <v>154</v>
      </c>
      <c r="K296" s="3" t="s">
        <v>155</v>
      </c>
      <c r="L296" s="3" t="s">
        <v>156</v>
      </c>
      <c r="M296" s="8" t="s">
        <v>157</v>
      </c>
      <c r="N296" s="8" t="s">
        <v>158</v>
      </c>
      <c r="O296" s="8" t="s">
        <v>159</v>
      </c>
      <c r="P296" s="8" t="s">
        <v>160</v>
      </c>
      <c r="Q296" s="8" t="s">
        <v>161</v>
      </c>
      <c r="R296" s="19" t="s">
        <v>162</v>
      </c>
      <c r="S296" s="19" t="s">
        <v>163</v>
      </c>
      <c r="T296" s="8" t="s">
        <v>164</v>
      </c>
      <c r="U296" s="3" t="s">
        <v>165</v>
      </c>
    </row>
    <row r="297" s="1" customFormat="1" spans="1:21">
      <c r="A297" s="4" t="s">
        <v>302</v>
      </c>
      <c r="B297" s="4" t="s">
        <v>797</v>
      </c>
      <c r="C297" s="5" t="s">
        <v>168</v>
      </c>
      <c r="D297" s="4" t="s">
        <v>798</v>
      </c>
      <c r="E297" s="5" t="s">
        <v>780</v>
      </c>
      <c r="F297" s="4" t="s">
        <v>787</v>
      </c>
      <c r="G297" s="5" t="s">
        <v>172</v>
      </c>
      <c r="H297" s="5" t="s">
        <v>400</v>
      </c>
      <c r="I297" s="5" t="s">
        <v>788</v>
      </c>
      <c r="J297" s="9">
        <v>0.8188</v>
      </c>
      <c r="K297" s="5" t="s">
        <v>319</v>
      </c>
      <c r="L297" s="5" t="s">
        <v>175</v>
      </c>
      <c r="M297" s="10">
        <v>44746</v>
      </c>
      <c r="N297" s="11">
        <v>110</v>
      </c>
      <c r="O297" s="12">
        <v>0</v>
      </c>
      <c r="P297" s="13">
        <v>4.9381</v>
      </c>
      <c r="Q297" s="20">
        <v>4.04332</v>
      </c>
      <c r="R297" s="21">
        <v>4.70796</v>
      </c>
      <c r="S297" s="22">
        <f t="shared" ref="S297:S310" si="24">R297*J297</f>
        <v>3.854877648</v>
      </c>
      <c r="T297" s="10"/>
      <c r="U297" s="5" t="s">
        <v>234</v>
      </c>
    </row>
    <row r="298" spans="19:19">
      <c r="S298" s="2">
        <f>SUM(S297:S297)</f>
        <v>3.854877648</v>
      </c>
    </row>
    <row r="300" s="1" customFormat="1" ht="18" customHeight="1" spans="1:21">
      <c r="A300" s="3" t="s">
        <v>145</v>
      </c>
      <c r="B300" s="3" t="s">
        <v>146</v>
      </c>
      <c r="C300" s="3" t="s">
        <v>147</v>
      </c>
      <c r="D300" s="3" t="s">
        <v>148</v>
      </c>
      <c r="E300" s="3" t="s">
        <v>149</v>
      </c>
      <c r="F300" s="3" t="s">
        <v>150</v>
      </c>
      <c r="G300" s="3" t="s">
        <v>151</v>
      </c>
      <c r="H300" s="3" t="s">
        <v>152</v>
      </c>
      <c r="I300" s="3" t="s">
        <v>153</v>
      </c>
      <c r="J300" s="8" t="s">
        <v>154</v>
      </c>
      <c r="K300" s="3" t="s">
        <v>155</v>
      </c>
      <c r="L300" s="3" t="s">
        <v>156</v>
      </c>
      <c r="M300" s="8" t="s">
        <v>157</v>
      </c>
      <c r="N300" s="8" t="s">
        <v>158</v>
      </c>
      <c r="O300" s="8" t="s">
        <v>159</v>
      </c>
      <c r="P300" s="8" t="s">
        <v>160</v>
      </c>
      <c r="Q300" s="8" t="s">
        <v>161</v>
      </c>
      <c r="R300" s="19" t="s">
        <v>162</v>
      </c>
      <c r="S300" s="19" t="s">
        <v>163</v>
      </c>
      <c r="T300" s="8" t="s">
        <v>164</v>
      </c>
      <c r="U300" s="3" t="s">
        <v>165</v>
      </c>
    </row>
    <row r="301" s="1" customFormat="1" spans="1:21">
      <c r="A301" s="4" t="s">
        <v>302</v>
      </c>
      <c r="B301" s="4" t="s">
        <v>1098</v>
      </c>
      <c r="C301" s="5" t="s">
        <v>168</v>
      </c>
      <c r="D301" s="4" t="s">
        <v>1099</v>
      </c>
      <c r="E301" s="5" t="s">
        <v>1100</v>
      </c>
      <c r="F301" s="4" t="s">
        <v>303</v>
      </c>
      <c r="G301" s="5" t="s">
        <v>172</v>
      </c>
      <c r="H301" s="5" t="s">
        <v>304</v>
      </c>
      <c r="I301" s="5" t="s">
        <v>234</v>
      </c>
      <c r="J301" s="9">
        <v>1</v>
      </c>
      <c r="K301" s="5" t="s">
        <v>168</v>
      </c>
      <c r="L301" s="5" t="s">
        <v>175</v>
      </c>
      <c r="M301" s="10">
        <v>45525</v>
      </c>
      <c r="N301" s="11">
        <v>70</v>
      </c>
      <c r="O301" s="12">
        <v>0</v>
      </c>
      <c r="P301" s="13">
        <v>0.2033</v>
      </c>
      <c r="Q301" s="20">
        <v>0.2033</v>
      </c>
      <c r="R301" s="21">
        <v>0.214</v>
      </c>
      <c r="S301" s="22">
        <f t="shared" si="24"/>
        <v>0.214</v>
      </c>
      <c r="T301" s="10"/>
      <c r="U301" s="5" t="s">
        <v>175</v>
      </c>
    </row>
    <row r="302" s="1" customFormat="1" spans="1:21">
      <c r="A302" s="6" t="s">
        <v>302</v>
      </c>
      <c r="B302" s="6" t="s">
        <v>1098</v>
      </c>
      <c r="C302" s="7" t="s">
        <v>168</v>
      </c>
      <c r="D302" s="6" t="s">
        <v>1099</v>
      </c>
      <c r="E302" s="7" t="s">
        <v>1100</v>
      </c>
      <c r="F302" s="6" t="s">
        <v>305</v>
      </c>
      <c r="G302" s="7" t="s">
        <v>172</v>
      </c>
      <c r="H302" s="7" t="s">
        <v>306</v>
      </c>
      <c r="I302" s="7" t="s">
        <v>234</v>
      </c>
      <c r="J302" s="14">
        <v>1</v>
      </c>
      <c r="K302" s="7" t="s">
        <v>168</v>
      </c>
      <c r="L302" s="7" t="s">
        <v>175</v>
      </c>
      <c r="M302" s="15">
        <v>45525</v>
      </c>
      <c r="N302" s="16">
        <v>70</v>
      </c>
      <c r="O302" s="17">
        <v>0</v>
      </c>
      <c r="P302" s="18">
        <v>3.19</v>
      </c>
      <c r="Q302" s="23">
        <v>3.19</v>
      </c>
      <c r="R302" s="21">
        <v>3.19</v>
      </c>
      <c r="S302" s="22">
        <f t="shared" si="24"/>
        <v>3.19</v>
      </c>
      <c r="T302" s="15"/>
      <c r="U302" s="7" t="s">
        <v>175</v>
      </c>
    </row>
    <row r="303" s="1" customFormat="1" spans="1:21">
      <c r="A303" s="4" t="s">
        <v>302</v>
      </c>
      <c r="B303" s="4" t="s">
        <v>1098</v>
      </c>
      <c r="C303" s="5" t="s">
        <v>168</v>
      </c>
      <c r="D303" s="4" t="s">
        <v>1099</v>
      </c>
      <c r="E303" s="5" t="s">
        <v>1100</v>
      </c>
      <c r="F303" s="4" t="s">
        <v>1150</v>
      </c>
      <c r="G303" s="5" t="s">
        <v>177</v>
      </c>
      <c r="H303" s="5" t="s">
        <v>1151</v>
      </c>
      <c r="I303" s="5" t="s">
        <v>179</v>
      </c>
      <c r="J303" s="9">
        <v>1</v>
      </c>
      <c r="K303" s="5" t="s">
        <v>168</v>
      </c>
      <c r="L303" s="5" t="s">
        <v>322</v>
      </c>
      <c r="M303" s="10">
        <v>45525</v>
      </c>
      <c r="N303" s="11">
        <v>20</v>
      </c>
      <c r="O303" s="12">
        <v>0</v>
      </c>
      <c r="P303" s="13">
        <v>9.79288</v>
      </c>
      <c r="Q303" s="20">
        <v>9.79288</v>
      </c>
      <c r="R303" s="21">
        <f>S315</f>
        <v>7.666207606</v>
      </c>
      <c r="S303" s="22">
        <f t="shared" si="24"/>
        <v>7.666207606</v>
      </c>
      <c r="T303" s="10"/>
      <c r="U303" s="5" t="s">
        <v>175</v>
      </c>
    </row>
    <row r="304" s="1" customFormat="1" spans="1:21">
      <c r="A304" s="6" t="s">
        <v>302</v>
      </c>
      <c r="B304" s="6" t="s">
        <v>1098</v>
      </c>
      <c r="C304" s="7" t="s">
        <v>168</v>
      </c>
      <c r="D304" s="6" t="s">
        <v>1099</v>
      </c>
      <c r="E304" s="7" t="s">
        <v>1100</v>
      </c>
      <c r="F304" s="6" t="s">
        <v>307</v>
      </c>
      <c r="G304" s="7" t="s">
        <v>172</v>
      </c>
      <c r="H304" s="7" t="s">
        <v>308</v>
      </c>
      <c r="I304" s="7" t="s">
        <v>175</v>
      </c>
      <c r="J304" s="14">
        <v>1</v>
      </c>
      <c r="K304" s="7" t="s">
        <v>168</v>
      </c>
      <c r="L304" s="7" t="s">
        <v>175</v>
      </c>
      <c r="M304" s="15">
        <v>45525</v>
      </c>
      <c r="N304" s="16">
        <v>70</v>
      </c>
      <c r="O304" s="17">
        <v>0</v>
      </c>
      <c r="P304" s="18">
        <v>0.1805</v>
      </c>
      <c r="Q304" s="23">
        <v>0.1805</v>
      </c>
      <c r="R304" s="21">
        <f>VLOOKUP(F:F,A668100000006!F:R,13,0)</f>
        <v>0.19</v>
      </c>
      <c r="S304" s="22">
        <f t="shared" si="24"/>
        <v>0.19</v>
      </c>
      <c r="T304" s="15"/>
      <c r="U304" s="7" t="s">
        <v>175</v>
      </c>
    </row>
    <row r="305" s="1" customFormat="1" spans="1:21">
      <c r="A305" s="4" t="s">
        <v>302</v>
      </c>
      <c r="B305" s="4" t="s">
        <v>1098</v>
      </c>
      <c r="C305" s="5" t="s">
        <v>168</v>
      </c>
      <c r="D305" s="4" t="s">
        <v>1099</v>
      </c>
      <c r="E305" s="5" t="s">
        <v>1100</v>
      </c>
      <c r="F305" s="4" t="s">
        <v>309</v>
      </c>
      <c r="G305" s="5" t="s">
        <v>172</v>
      </c>
      <c r="H305" s="5" t="s">
        <v>310</v>
      </c>
      <c r="I305" s="5" t="s">
        <v>234</v>
      </c>
      <c r="J305" s="9">
        <v>1</v>
      </c>
      <c r="K305" s="5" t="s">
        <v>168</v>
      </c>
      <c r="L305" s="5" t="s">
        <v>175</v>
      </c>
      <c r="M305" s="10">
        <v>45525</v>
      </c>
      <c r="N305" s="11">
        <v>70</v>
      </c>
      <c r="O305" s="12">
        <v>0</v>
      </c>
      <c r="P305" s="13">
        <v>3.01</v>
      </c>
      <c r="Q305" s="20">
        <v>3.01</v>
      </c>
      <c r="R305" s="21">
        <v>3.01</v>
      </c>
      <c r="S305" s="22">
        <f t="shared" si="24"/>
        <v>3.01</v>
      </c>
      <c r="T305" s="10"/>
      <c r="U305" s="5" t="s">
        <v>175</v>
      </c>
    </row>
    <row r="306" s="1" customFormat="1" spans="1:21">
      <c r="A306" s="6" t="s">
        <v>302</v>
      </c>
      <c r="B306" s="6" t="s">
        <v>1098</v>
      </c>
      <c r="C306" s="7" t="s">
        <v>168</v>
      </c>
      <c r="D306" s="6" t="s">
        <v>1099</v>
      </c>
      <c r="E306" s="7" t="s">
        <v>1100</v>
      </c>
      <c r="F306" s="6" t="s">
        <v>311</v>
      </c>
      <c r="G306" s="7" t="s">
        <v>172</v>
      </c>
      <c r="H306" s="7" t="s">
        <v>312</v>
      </c>
      <c r="I306" s="7" t="s">
        <v>313</v>
      </c>
      <c r="J306" s="14">
        <v>1</v>
      </c>
      <c r="K306" s="7" t="s">
        <v>182</v>
      </c>
      <c r="L306" s="7" t="s">
        <v>175</v>
      </c>
      <c r="M306" s="15">
        <v>45525</v>
      </c>
      <c r="N306" s="16">
        <v>70</v>
      </c>
      <c r="O306" s="17">
        <v>0</v>
      </c>
      <c r="P306" s="18">
        <v>0.0392</v>
      </c>
      <c r="Q306" s="23">
        <v>0.0392</v>
      </c>
      <c r="R306" s="21">
        <f>VLOOKUP(F:F,A668100000006!F:R,13,0)</f>
        <v>0.04</v>
      </c>
      <c r="S306" s="22">
        <f t="shared" si="24"/>
        <v>0.04</v>
      </c>
      <c r="T306" s="15"/>
      <c r="U306" s="7" t="s">
        <v>175</v>
      </c>
    </row>
    <row r="307" s="1" customFormat="1" spans="1:21">
      <c r="A307" s="4" t="s">
        <v>302</v>
      </c>
      <c r="B307" s="4" t="s">
        <v>1098</v>
      </c>
      <c r="C307" s="5" t="s">
        <v>168</v>
      </c>
      <c r="D307" s="4" t="s">
        <v>1099</v>
      </c>
      <c r="E307" s="5" t="s">
        <v>1100</v>
      </c>
      <c r="F307" s="4" t="s">
        <v>314</v>
      </c>
      <c r="G307" s="5" t="s">
        <v>172</v>
      </c>
      <c r="H307" s="5" t="s">
        <v>315</v>
      </c>
      <c r="I307" s="5" t="s">
        <v>175</v>
      </c>
      <c r="J307" s="9">
        <v>1</v>
      </c>
      <c r="K307" s="5" t="s">
        <v>168</v>
      </c>
      <c r="L307" s="5" t="s">
        <v>175</v>
      </c>
      <c r="M307" s="10">
        <v>45525</v>
      </c>
      <c r="N307" s="11">
        <v>70</v>
      </c>
      <c r="O307" s="12">
        <v>0</v>
      </c>
      <c r="P307" s="13">
        <v>5.1658</v>
      </c>
      <c r="Q307" s="20">
        <v>5.1658</v>
      </c>
      <c r="R307" s="21">
        <f>VLOOKUP(F:F,A668100000006!F:R,13,0)</f>
        <v>5.4377</v>
      </c>
      <c r="S307" s="22">
        <f t="shared" si="24"/>
        <v>5.4377</v>
      </c>
      <c r="T307" s="10"/>
      <c r="U307" s="5" t="s">
        <v>175</v>
      </c>
    </row>
    <row r="308" s="1" customFormat="1" spans="1:21">
      <c r="A308" s="6" t="s">
        <v>302</v>
      </c>
      <c r="B308" s="6" t="s">
        <v>1098</v>
      </c>
      <c r="C308" s="7" t="s">
        <v>168</v>
      </c>
      <c r="D308" s="6" t="s">
        <v>1099</v>
      </c>
      <c r="E308" s="7" t="s">
        <v>1100</v>
      </c>
      <c r="F308" s="6" t="s">
        <v>316</v>
      </c>
      <c r="G308" s="7" t="s">
        <v>172</v>
      </c>
      <c r="H308" s="7" t="s">
        <v>317</v>
      </c>
      <c r="I308" s="7" t="s">
        <v>318</v>
      </c>
      <c r="J308" s="14">
        <v>0.015</v>
      </c>
      <c r="K308" s="7" t="s">
        <v>319</v>
      </c>
      <c r="L308" s="7" t="s">
        <v>208</v>
      </c>
      <c r="M308" s="15">
        <v>45525</v>
      </c>
      <c r="N308" s="16">
        <v>70</v>
      </c>
      <c r="O308" s="17">
        <v>0</v>
      </c>
      <c r="P308" s="18">
        <v>51.6224</v>
      </c>
      <c r="Q308" s="23">
        <v>0.77434</v>
      </c>
      <c r="R308" s="21">
        <v>51.6224</v>
      </c>
      <c r="S308" s="22">
        <f t="shared" si="24"/>
        <v>0.774336</v>
      </c>
      <c r="T308" s="15"/>
      <c r="U308" s="7" t="s">
        <v>175</v>
      </c>
    </row>
    <row r="309" s="1" customFormat="1" spans="1:21">
      <c r="A309" s="4" t="s">
        <v>302</v>
      </c>
      <c r="B309" s="4" t="s">
        <v>1098</v>
      </c>
      <c r="C309" s="5" t="s">
        <v>168</v>
      </c>
      <c r="D309" s="4" t="s">
        <v>1099</v>
      </c>
      <c r="E309" s="5" t="s">
        <v>1100</v>
      </c>
      <c r="F309" s="4" t="s">
        <v>1152</v>
      </c>
      <c r="G309" s="5" t="s">
        <v>177</v>
      </c>
      <c r="H309" s="5" t="s">
        <v>1153</v>
      </c>
      <c r="I309" s="5" t="s">
        <v>1077</v>
      </c>
      <c r="J309" s="9">
        <v>1</v>
      </c>
      <c r="K309" s="5" t="s">
        <v>168</v>
      </c>
      <c r="L309" s="5" t="s">
        <v>322</v>
      </c>
      <c r="M309" s="10">
        <v>45525</v>
      </c>
      <c r="N309" s="11">
        <v>20</v>
      </c>
      <c r="O309" s="12">
        <v>0</v>
      </c>
      <c r="P309" s="13">
        <v>143.37639</v>
      </c>
      <c r="Q309" s="20">
        <v>143.37639</v>
      </c>
      <c r="R309" s="21">
        <f>S331</f>
        <v>128.013329362</v>
      </c>
      <c r="S309" s="22">
        <f t="shared" si="24"/>
        <v>128.013329362</v>
      </c>
      <c r="T309" s="10"/>
      <c r="U309" s="5" t="s">
        <v>175</v>
      </c>
    </row>
    <row r="310" spans="19:19">
      <c r="S310" s="2">
        <f>SUM(S301:S309)</f>
        <v>148.535572968</v>
      </c>
    </row>
    <row r="312" s="1" customFormat="1" ht="18" customHeight="1" spans="1:21">
      <c r="A312" s="3" t="s">
        <v>145</v>
      </c>
      <c r="B312" s="3" t="s">
        <v>146</v>
      </c>
      <c r="C312" s="3" t="s">
        <v>147</v>
      </c>
      <c r="D312" s="3" t="s">
        <v>148</v>
      </c>
      <c r="E312" s="3" t="s">
        <v>149</v>
      </c>
      <c r="F312" s="3" t="s">
        <v>150</v>
      </c>
      <c r="G312" s="3" t="s">
        <v>151</v>
      </c>
      <c r="H312" s="3" t="s">
        <v>152</v>
      </c>
      <c r="I312" s="3" t="s">
        <v>153</v>
      </c>
      <c r="J312" s="8" t="s">
        <v>154</v>
      </c>
      <c r="K312" s="3" t="s">
        <v>155</v>
      </c>
      <c r="L312" s="3" t="s">
        <v>156</v>
      </c>
      <c r="M312" s="8" t="s">
        <v>157</v>
      </c>
      <c r="N312" s="8" t="s">
        <v>158</v>
      </c>
      <c r="O312" s="8" t="s">
        <v>159</v>
      </c>
      <c r="P312" s="8" t="s">
        <v>160</v>
      </c>
      <c r="Q312" s="8" t="s">
        <v>161</v>
      </c>
      <c r="R312" s="19" t="s">
        <v>162</v>
      </c>
      <c r="S312" s="19" t="s">
        <v>163</v>
      </c>
      <c r="T312" s="8" t="s">
        <v>164</v>
      </c>
      <c r="U312" s="3" t="s">
        <v>165</v>
      </c>
    </row>
    <row r="313" s="1" customFormat="1" spans="1:21">
      <c r="A313" s="4" t="s">
        <v>302</v>
      </c>
      <c r="B313" s="4" t="s">
        <v>1150</v>
      </c>
      <c r="C313" s="5" t="s">
        <v>168</v>
      </c>
      <c r="D313" s="4" t="s">
        <v>1151</v>
      </c>
      <c r="E313" s="5" t="s">
        <v>179</v>
      </c>
      <c r="F313" s="4" t="s">
        <v>1154</v>
      </c>
      <c r="G313" s="5" t="s">
        <v>177</v>
      </c>
      <c r="H313" s="5" t="s">
        <v>1155</v>
      </c>
      <c r="I313" s="5" t="s">
        <v>179</v>
      </c>
      <c r="J313" s="9">
        <v>1</v>
      </c>
      <c r="K313" s="5" t="s">
        <v>168</v>
      </c>
      <c r="L313" s="5" t="s">
        <v>175</v>
      </c>
      <c r="M313" s="10">
        <v>45525</v>
      </c>
      <c r="N313" s="11">
        <v>70</v>
      </c>
      <c r="O313" s="12">
        <v>0</v>
      </c>
      <c r="P313" s="13">
        <v>9.13211</v>
      </c>
      <c r="Q313" s="20">
        <v>9.13211</v>
      </c>
      <c r="R313" s="21">
        <f>S322</f>
        <v>7.531940326</v>
      </c>
      <c r="S313" s="22">
        <f t="shared" ref="S313:S321" si="25">R313*J313</f>
        <v>7.531940326</v>
      </c>
      <c r="T313" s="10"/>
      <c r="U313" s="5" t="s">
        <v>175</v>
      </c>
    </row>
    <row r="314" s="1" customFormat="1" spans="1:21">
      <c r="A314" s="6" t="s">
        <v>302</v>
      </c>
      <c r="B314" s="6" t="s">
        <v>1150</v>
      </c>
      <c r="C314" s="7" t="s">
        <v>168</v>
      </c>
      <c r="D314" s="6" t="s">
        <v>1151</v>
      </c>
      <c r="E314" s="7" t="s">
        <v>179</v>
      </c>
      <c r="F314" s="6" t="s">
        <v>325</v>
      </c>
      <c r="G314" s="7" t="s">
        <v>177</v>
      </c>
      <c r="H314" s="7" t="s">
        <v>326</v>
      </c>
      <c r="I314" s="7" t="s">
        <v>175</v>
      </c>
      <c r="J314" s="14">
        <v>0.0229</v>
      </c>
      <c r="K314" s="7" t="s">
        <v>327</v>
      </c>
      <c r="L314" s="7" t="s">
        <v>175</v>
      </c>
      <c r="M314" s="15">
        <v>45525</v>
      </c>
      <c r="N314" s="16">
        <v>70</v>
      </c>
      <c r="O314" s="17">
        <v>0</v>
      </c>
      <c r="P314" s="18">
        <v>7.32573</v>
      </c>
      <c r="Q314" s="23">
        <v>0.16776</v>
      </c>
      <c r="R314" s="21">
        <f>VLOOKUP(F:F,A668100000006!F:R,13,0)</f>
        <v>5.8632</v>
      </c>
      <c r="S314" s="22">
        <f t="shared" si="25"/>
        <v>0.13426728</v>
      </c>
      <c r="T314" s="15"/>
      <c r="U314" s="7" t="s">
        <v>175</v>
      </c>
    </row>
    <row r="315" spans="19:19">
      <c r="S315" s="2">
        <f>SUM(S313:S314)</f>
        <v>7.666207606</v>
      </c>
    </row>
    <row r="317" s="1" customFormat="1" ht="18" customHeight="1" spans="1:21">
      <c r="A317" s="3" t="s">
        <v>145</v>
      </c>
      <c r="B317" s="3" t="s">
        <v>146</v>
      </c>
      <c r="C317" s="3" t="s">
        <v>147</v>
      </c>
      <c r="D317" s="3" t="s">
        <v>148</v>
      </c>
      <c r="E317" s="3" t="s">
        <v>149</v>
      </c>
      <c r="F317" s="3" t="s">
        <v>150</v>
      </c>
      <c r="G317" s="3" t="s">
        <v>151</v>
      </c>
      <c r="H317" s="3" t="s">
        <v>152</v>
      </c>
      <c r="I317" s="3" t="s">
        <v>153</v>
      </c>
      <c r="J317" s="8" t="s">
        <v>154</v>
      </c>
      <c r="K317" s="3" t="s">
        <v>155</v>
      </c>
      <c r="L317" s="3" t="s">
        <v>156</v>
      </c>
      <c r="M317" s="8" t="s">
        <v>157</v>
      </c>
      <c r="N317" s="8" t="s">
        <v>158</v>
      </c>
      <c r="O317" s="8" t="s">
        <v>159</v>
      </c>
      <c r="P317" s="8" t="s">
        <v>160</v>
      </c>
      <c r="Q317" s="8" t="s">
        <v>161</v>
      </c>
      <c r="R317" s="19" t="s">
        <v>162</v>
      </c>
      <c r="S317" s="19" t="s">
        <v>163</v>
      </c>
      <c r="T317" s="8" t="s">
        <v>164</v>
      </c>
      <c r="U317" s="3" t="s">
        <v>165</v>
      </c>
    </row>
    <row r="318" s="1" customFormat="1" spans="1:21">
      <c r="A318" s="4" t="s">
        <v>302</v>
      </c>
      <c r="B318" s="4" t="s">
        <v>1154</v>
      </c>
      <c r="C318" s="5" t="s">
        <v>168</v>
      </c>
      <c r="D318" s="4" t="s">
        <v>1155</v>
      </c>
      <c r="E318" s="5" t="s">
        <v>179</v>
      </c>
      <c r="F318" s="4" t="s">
        <v>1156</v>
      </c>
      <c r="G318" s="5" t="s">
        <v>172</v>
      </c>
      <c r="H318" s="5" t="s">
        <v>1157</v>
      </c>
      <c r="I318" s="5" t="s">
        <v>1158</v>
      </c>
      <c r="J318" s="9">
        <v>1</v>
      </c>
      <c r="K318" s="5" t="s">
        <v>168</v>
      </c>
      <c r="L318" s="5" t="s">
        <v>175</v>
      </c>
      <c r="M318" s="10">
        <v>45525</v>
      </c>
      <c r="N318" s="11">
        <v>110</v>
      </c>
      <c r="O318" s="12">
        <v>0</v>
      </c>
      <c r="P318" s="13">
        <v>2.9</v>
      </c>
      <c r="Q318" s="20">
        <v>2.9</v>
      </c>
      <c r="R318" s="21">
        <v>2.9</v>
      </c>
      <c r="S318" s="22">
        <f t="shared" si="25"/>
        <v>2.9</v>
      </c>
      <c r="T318" s="10"/>
      <c r="U318" s="5" t="s">
        <v>175</v>
      </c>
    </row>
    <row r="319" s="1" customFormat="1" spans="1:21">
      <c r="A319" s="6" t="s">
        <v>302</v>
      </c>
      <c r="B319" s="6" t="s">
        <v>1154</v>
      </c>
      <c r="C319" s="7" t="s">
        <v>168</v>
      </c>
      <c r="D319" s="6" t="s">
        <v>1155</v>
      </c>
      <c r="E319" s="7" t="s">
        <v>179</v>
      </c>
      <c r="F319" s="6" t="s">
        <v>1159</v>
      </c>
      <c r="G319" s="7" t="s">
        <v>177</v>
      </c>
      <c r="H319" s="7" t="s">
        <v>1160</v>
      </c>
      <c r="I319" s="7" t="s">
        <v>179</v>
      </c>
      <c r="J319" s="14">
        <v>1</v>
      </c>
      <c r="K319" s="7" t="s">
        <v>168</v>
      </c>
      <c r="L319" s="7" t="s">
        <v>322</v>
      </c>
      <c r="M319" s="15">
        <v>45525</v>
      </c>
      <c r="N319" s="16">
        <v>110</v>
      </c>
      <c r="O319" s="17">
        <v>0</v>
      </c>
      <c r="P319" s="18">
        <v>1.68394</v>
      </c>
      <c r="Q319" s="23">
        <v>1.68394</v>
      </c>
      <c r="R319" s="21">
        <f>S326</f>
        <v>1.054173536</v>
      </c>
      <c r="S319" s="22">
        <f t="shared" si="25"/>
        <v>1.054173536</v>
      </c>
      <c r="T319" s="15"/>
      <c r="U319" s="7" t="s">
        <v>175</v>
      </c>
    </row>
    <row r="320" s="1" customFormat="1" spans="1:21">
      <c r="A320" s="4" t="s">
        <v>302</v>
      </c>
      <c r="B320" s="4" t="s">
        <v>1154</v>
      </c>
      <c r="C320" s="5" t="s">
        <v>168</v>
      </c>
      <c r="D320" s="4" t="s">
        <v>1155</v>
      </c>
      <c r="E320" s="5" t="s">
        <v>179</v>
      </c>
      <c r="F320" s="4" t="s">
        <v>1161</v>
      </c>
      <c r="G320" s="5" t="s">
        <v>172</v>
      </c>
      <c r="H320" s="5" t="s">
        <v>1162</v>
      </c>
      <c r="I320" s="5" t="s">
        <v>234</v>
      </c>
      <c r="J320" s="9">
        <v>2</v>
      </c>
      <c r="K320" s="5" t="s">
        <v>168</v>
      </c>
      <c r="L320" s="5" t="s">
        <v>175</v>
      </c>
      <c r="M320" s="10">
        <v>45525</v>
      </c>
      <c r="N320" s="11">
        <v>110</v>
      </c>
      <c r="O320" s="12">
        <v>0</v>
      </c>
      <c r="P320" s="13">
        <v>1.77</v>
      </c>
      <c r="Q320" s="20">
        <v>3.54</v>
      </c>
      <c r="R320" s="21">
        <v>1.76991</v>
      </c>
      <c r="S320" s="22">
        <f t="shared" si="25"/>
        <v>3.53982</v>
      </c>
      <c r="T320" s="10"/>
      <c r="U320" s="5" t="s">
        <v>175</v>
      </c>
    </row>
    <row r="321" s="1" customFormat="1" spans="1:21">
      <c r="A321" s="6" t="s">
        <v>302</v>
      </c>
      <c r="B321" s="6" t="s">
        <v>1154</v>
      </c>
      <c r="C321" s="7" t="s">
        <v>168</v>
      </c>
      <c r="D321" s="6" t="s">
        <v>1155</v>
      </c>
      <c r="E321" s="7" t="s">
        <v>179</v>
      </c>
      <c r="F321" s="6" t="s">
        <v>332</v>
      </c>
      <c r="G321" s="7" t="s">
        <v>172</v>
      </c>
      <c r="H321" s="7" t="s">
        <v>333</v>
      </c>
      <c r="I321" s="7" t="s">
        <v>175</v>
      </c>
      <c r="J321" s="14">
        <v>0.0067</v>
      </c>
      <c r="K321" s="7" t="s">
        <v>319</v>
      </c>
      <c r="L321" s="7" t="s">
        <v>175</v>
      </c>
      <c r="M321" s="15">
        <v>45525</v>
      </c>
      <c r="N321" s="16">
        <v>110</v>
      </c>
      <c r="O321" s="17">
        <v>0</v>
      </c>
      <c r="P321" s="18">
        <v>5.96786</v>
      </c>
      <c r="Q321" s="23">
        <v>0.03998</v>
      </c>
      <c r="R321" s="21">
        <f>VLOOKUP(F:F,A668100000006!F:R,13,0)</f>
        <v>5.6637</v>
      </c>
      <c r="S321" s="22">
        <f t="shared" si="25"/>
        <v>0.03794679</v>
      </c>
      <c r="T321" s="15"/>
      <c r="U321" s="7" t="s">
        <v>175</v>
      </c>
    </row>
    <row r="322" spans="19:19">
      <c r="S322" s="2">
        <f>SUM(S318:S321)</f>
        <v>7.531940326</v>
      </c>
    </row>
    <row r="324" s="1" customFormat="1" ht="18" customHeight="1" spans="1:21">
      <c r="A324" s="3" t="s">
        <v>145</v>
      </c>
      <c r="B324" s="3" t="s">
        <v>146</v>
      </c>
      <c r="C324" s="3" t="s">
        <v>147</v>
      </c>
      <c r="D324" s="3" t="s">
        <v>148</v>
      </c>
      <c r="E324" s="3" t="s">
        <v>149</v>
      </c>
      <c r="F324" s="3" t="s">
        <v>150</v>
      </c>
      <c r="G324" s="3" t="s">
        <v>151</v>
      </c>
      <c r="H324" s="3" t="s">
        <v>152</v>
      </c>
      <c r="I324" s="3" t="s">
        <v>153</v>
      </c>
      <c r="J324" s="8" t="s">
        <v>154</v>
      </c>
      <c r="K324" s="3" t="s">
        <v>155</v>
      </c>
      <c r="L324" s="3" t="s">
        <v>156</v>
      </c>
      <c r="M324" s="8" t="s">
        <v>157</v>
      </c>
      <c r="N324" s="8" t="s">
        <v>158</v>
      </c>
      <c r="O324" s="8" t="s">
        <v>159</v>
      </c>
      <c r="P324" s="8" t="s">
        <v>160</v>
      </c>
      <c r="Q324" s="8" t="s">
        <v>161</v>
      </c>
      <c r="R324" s="19" t="s">
        <v>162</v>
      </c>
      <c r="S324" s="19" t="s">
        <v>163</v>
      </c>
      <c r="T324" s="8" t="s">
        <v>164</v>
      </c>
      <c r="U324" s="3" t="s">
        <v>165</v>
      </c>
    </row>
    <row r="325" s="1" customFormat="1" spans="1:21">
      <c r="A325" s="4" t="s">
        <v>302</v>
      </c>
      <c r="B325" s="4" t="s">
        <v>1159</v>
      </c>
      <c r="C325" s="5" t="s">
        <v>168</v>
      </c>
      <c r="D325" s="4" t="s">
        <v>1160</v>
      </c>
      <c r="E325" s="5" t="s">
        <v>179</v>
      </c>
      <c r="F325" s="4" t="s">
        <v>429</v>
      </c>
      <c r="G325" s="5" t="s">
        <v>172</v>
      </c>
      <c r="H325" s="5" t="s">
        <v>400</v>
      </c>
      <c r="I325" s="5" t="s">
        <v>424</v>
      </c>
      <c r="J325" s="9">
        <v>0.2392</v>
      </c>
      <c r="K325" s="5" t="s">
        <v>319</v>
      </c>
      <c r="L325" s="5" t="s">
        <v>175</v>
      </c>
      <c r="M325" s="10">
        <v>45525</v>
      </c>
      <c r="N325" s="11">
        <v>110</v>
      </c>
      <c r="O325" s="12">
        <v>0</v>
      </c>
      <c r="P325" s="13">
        <v>4.92256</v>
      </c>
      <c r="Q325" s="20">
        <v>1.17748</v>
      </c>
      <c r="R325" s="21">
        <v>4.40708</v>
      </c>
      <c r="S325" s="22">
        <f>R325*J325</f>
        <v>1.054173536</v>
      </c>
      <c r="T325" s="10"/>
      <c r="U325" s="5" t="s">
        <v>175</v>
      </c>
    </row>
    <row r="326" spans="19:19">
      <c r="S326" s="2">
        <f>SUM(S325:S325)</f>
        <v>1.054173536</v>
      </c>
    </row>
    <row r="328" s="1" customFormat="1" ht="18" customHeight="1" spans="1:21">
      <c r="A328" s="3" t="s">
        <v>145</v>
      </c>
      <c r="B328" s="3" t="s">
        <v>146</v>
      </c>
      <c r="C328" s="3" t="s">
        <v>147</v>
      </c>
      <c r="D328" s="3" t="s">
        <v>148</v>
      </c>
      <c r="E328" s="3" t="s">
        <v>149</v>
      </c>
      <c r="F328" s="3" t="s">
        <v>150</v>
      </c>
      <c r="G328" s="3" t="s">
        <v>151</v>
      </c>
      <c r="H328" s="3" t="s">
        <v>152</v>
      </c>
      <c r="I328" s="3" t="s">
        <v>153</v>
      </c>
      <c r="J328" s="8" t="s">
        <v>154</v>
      </c>
      <c r="K328" s="3" t="s">
        <v>155</v>
      </c>
      <c r="L328" s="3" t="s">
        <v>156</v>
      </c>
      <c r="M328" s="8" t="s">
        <v>157</v>
      </c>
      <c r="N328" s="8" t="s">
        <v>158</v>
      </c>
      <c r="O328" s="8" t="s">
        <v>159</v>
      </c>
      <c r="P328" s="8" t="s">
        <v>160</v>
      </c>
      <c r="Q328" s="8" t="s">
        <v>161</v>
      </c>
      <c r="R328" s="19" t="s">
        <v>162</v>
      </c>
      <c r="S328" s="19" t="s">
        <v>163</v>
      </c>
      <c r="T328" s="8" t="s">
        <v>164</v>
      </c>
      <c r="U328" s="3" t="s">
        <v>165</v>
      </c>
    </row>
    <row r="329" s="1" customFormat="1" spans="1:21">
      <c r="A329" s="4" t="s">
        <v>302</v>
      </c>
      <c r="B329" s="4" t="s">
        <v>1152</v>
      </c>
      <c r="C329" s="5" t="s">
        <v>168</v>
      </c>
      <c r="D329" s="4" t="s">
        <v>1153</v>
      </c>
      <c r="E329" s="5" t="s">
        <v>1100</v>
      </c>
      <c r="F329" s="4" t="s">
        <v>1163</v>
      </c>
      <c r="G329" s="5" t="s">
        <v>177</v>
      </c>
      <c r="H329" s="5" t="s">
        <v>1164</v>
      </c>
      <c r="I329" s="5" t="s">
        <v>1114</v>
      </c>
      <c r="J329" s="9">
        <v>1</v>
      </c>
      <c r="K329" s="5" t="s">
        <v>168</v>
      </c>
      <c r="L329" s="5" t="s">
        <v>322</v>
      </c>
      <c r="M329" s="10">
        <v>45525</v>
      </c>
      <c r="N329" s="11">
        <v>70</v>
      </c>
      <c r="O329" s="12">
        <v>0</v>
      </c>
      <c r="P329" s="13">
        <v>137.22399</v>
      </c>
      <c r="Q329" s="20">
        <v>137.22399</v>
      </c>
      <c r="R329" s="21">
        <f>S373</f>
        <v>120.443938162</v>
      </c>
      <c r="S329" s="22">
        <f t="shared" ref="S329:S372" si="26">R329*J329</f>
        <v>120.443938162</v>
      </c>
      <c r="T329" s="10"/>
      <c r="U329" s="5" t="s">
        <v>175</v>
      </c>
    </row>
    <row r="330" s="1" customFormat="1" spans="1:21">
      <c r="A330" s="6" t="s">
        <v>302</v>
      </c>
      <c r="B330" s="6" t="s">
        <v>1152</v>
      </c>
      <c r="C330" s="7" t="s">
        <v>168</v>
      </c>
      <c r="D330" s="6" t="s">
        <v>1153</v>
      </c>
      <c r="E330" s="7" t="s">
        <v>1100</v>
      </c>
      <c r="F330" s="6" t="s">
        <v>325</v>
      </c>
      <c r="G330" s="7" t="s">
        <v>177</v>
      </c>
      <c r="H330" s="7" t="s">
        <v>326</v>
      </c>
      <c r="I330" s="7" t="s">
        <v>175</v>
      </c>
      <c r="J330" s="14">
        <v>1.291</v>
      </c>
      <c r="K330" s="7" t="s">
        <v>327</v>
      </c>
      <c r="L330" s="7" t="s">
        <v>175</v>
      </c>
      <c r="M330" s="15">
        <v>45525</v>
      </c>
      <c r="N330" s="16">
        <v>70</v>
      </c>
      <c r="O330" s="17">
        <v>0</v>
      </c>
      <c r="P330" s="18">
        <v>7.32573</v>
      </c>
      <c r="Q330" s="23">
        <v>9.45751</v>
      </c>
      <c r="R330" s="21">
        <v>5.8632</v>
      </c>
      <c r="S330" s="22">
        <f t="shared" si="26"/>
        <v>7.5693912</v>
      </c>
      <c r="T330" s="15"/>
      <c r="U330" s="7" t="s">
        <v>175</v>
      </c>
    </row>
    <row r="331" spans="19:19">
      <c r="S331" s="2">
        <f>SUM(S329:S330)</f>
        <v>128.013329362</v>
      </c>
    </row>
    <row r="333" s="1" customFormat="1" ht="18" customHeight="1" spans="1:21">
      <c r="A333" s="3" t="s">
        <v>145</v>
      </c>
      <c r="B333" s="3" t="s">
        <v>146</v>
      </c>
      <c r="C333" s="3" t="s">
        <v>147</v>
      </c>
      <c r="D333" s="3" t="s">
        <v>148</v>
      </c>
      <c r="E333" s="3" t="s">
        <v>149</v>
      </c>
      <c r="F333" s="3" t="s">
        <v>150</v>
      </c>
      <c r="G333" s="3" t="s">
        <v>151</v>
      </c>
      <c r="H333" s="3" t="s">
        <v>152</v>
      </c>
      <c r="I333" s="3" t="s">
        <v>153</v>
      </c>
      <c r="J333" s="8" t="s">
        <v>154</v>
      </c>
      <c r="K333" s="3" t="s">
        <v>155</v>
      </c>
      <c r="L333" s="3" t="s">
        <v>156</v>
      </c>
      <c r="M333" s="8" t="s">
        <v>157</v>
      </c>
      <c r="N333" s="8" t="s">
        <v>158</v>
      </c>
      <c r="O333" s="8" t="s">
        <v>159</v>
      </c>
      <c r="P333" s="8" t="s">
        <v>160</v>
      </c>
      <c r="Q333" s="8" t="s">
        <v>161</v>
      </c>
      <c r="R333" s="19" t="s">
        <v>162</v>
      </c>
      <c r="S333" s="19" t="s">
        <v>163</v>
      </c>
      <c r="T333" s="8" t="s">
        <v>164</v>
      </c>
      <c r="U333" s="3" t="s">
        <v>165</v>
      </c>
    </row>
    <row r="334" s="1" customFormat="1" spans="1:21">
      <c r="A334" s="4" t="s">
        <v>302</v>
      </c>
      <c r="B334" s="4" t="s">
        <v>1163</v>
      </c>
      <c r="C334" s="5" t="s">
        <v>168</v>
      </c>
      <c r="D334" s="4" t="s">
        <v>1164</v>
      </c>
      <c r="E334" s="5" t="s">
        <v>1121</v>
      </c>
      <c r="F334" s="4" t="s">
        <v>337</v>
      </c>
      <c r="G334" s="5" t="s">
        <v>177</v>
      </c>
      <c r="H334" s="5" t="s">
        <v>338</v>
      </c>
      <c r="I334" s="5" t="s">
        <v>234</v>
      </c>
      <c r="J334" s="9">
        <v>1</v>
      </c>
      <c r="K334" s="5" t="s">
        <v>168</v>
      </c>
      <c r="L334" s="5" t="s">
        <v>175</v>
      </c>
      <c r="M334" s="10">
        <v>45525</v>
      </c>
      <c r="N334" s="11">
        <v>20</v>
      </c>
      <c r="O334" s="12">
        <v>0</v>
      </c>
      <c r="P334" s="13">
        <v>7.45424</v>
      </c>
      <c r="Q334" s="20">
        <v>7.45424</v>
      </c>
      <c r="R334" s="21">
        <f>VLOOKUP(F:F,A668100000006!F:R,13,0)</f>
        <v>6.358938446</v>
      </c>
      <c r="S334" s="22">
        <f t="shared" si="26"/>
        <v>6.358938446</v>
      </c>
      <c r="T334" s="10"/>
      <c r="U334" s="5" t="s">
        <v>175</v>
      </c>
    </row>
    <row r="335" s="1" customFormat="1" spans="1:21">
      <c r="A335" s="6" t="s">
        <v>302</v>
      </c>
      <c r="B335" s="6" t="s">
        <v>1163</v>
      </c>
      <c r="C335" s="7" t="s">
        <v>168</v>
      </c>
      <c r="D335" s="6" t="s">
        <v>1164</v>
      </c>
      <c r="E335" s="7" t="s">
        <v>1121</v>
      </c>
      <c r="F335" s="6" t="s">
        <v>1165</v>
      </c>
      <c r="G335" s="7" t="s">
        <v>177</v>
      </c>
      <c r="H335" s="7" t="s">
        <v>1166</v>
      </c>
      <c r="I335" s="7" t="s">
        <v>179</v>
      </c>
      <c r="J335" s="14">
        <v>1</v>
      </c>
      <c r="K335" s="7" t="s">
        <v>168</v>
      </c>
      <c r="L335" s="7" t="s">
        <v>175</v>
      </c>
      <c r="M335" s="15">
        <v>45525</v>
      </c>
      <c r="N335" s="16">
        <v>20</v>
      </c>
      <c r="O335" s="17">
        <v>0</v>
      </c>
      <c r="P335" s="18">
        <v>5.57463</v>
      </c>
      <c r="Q335" s="23">
        <v>5.57463</v>
      </c>
      <c r="R335" s="21">
        <f>S377</f>
        <v>5.168706816</v>
      </c>
      <c r="S335" s="22">
        <f t="shared" si="26"/>
        <v>5.168706816</v>
      </c>
      <c r="T335" s="15"/>
      <c r="U335" s="7" t="s">
        <v>175</v>
      </c>
    </row>
    <row r="336" s="1" customFormat="1" spans="1:21">
      <c r="A336" s="4" t="s">
        <v>302</v>
      </c>
      <c r="B336" s="4" t="s">
        <v>1163</v>
      </c>
      <c r="C336" s="5" t="s">
        <v>168</v>
      </c>
      <c r="D336" s="4" t="s">
        <v>1164</v>
      </c>
      <c r="E336" s="5" t="s">
        <v>1121</v>
      </c>
      <c r="F336" s="4" t="s">
        <v>328</v>
      </c>
      <c r="G336" s="5" t="s">
        <v>172</v>
      </c>
      <c r="H336" s="5" t="s">
        <v>329</v>
      </c>
      <c r="I336" s="5" t="s">
        <v>234</v>
      </c>
      <c r="J336" s="9">
        <v>1</v>
      </c>
      <c r="K336" s="5" t="s">
        <v>168</v>
      </c>
      <c r="L336" s="5" t="s">
        <v>175</v>
      </c>
      <c r="M336" s="10">
        <v>45525</v>
      </c>
      <c r="N336" s="11">
        <v>20</v>
      </c>
      <c r="O336" s="12">
        <v>0</v>
      </c>
      <c r="P336" s="13">
        <v>3.5112</v>
      </c>
      <c r="Q336" s="20">
        <v>3.5112</v>
      </c>
      <c r="R336" s="21">
        <f>VLOOKUP(F:F,A668100000006!F:R,13,0)</f>
        <v>3.5112</v>
      </c>
      <c r="S336" s="22">
        <f t="shared" si="26"/>
        <v>3.5112</v>
      </c>
      <c r="T336" s="10"/>
      <c r="U336" s="5" t="s">
        <v>175</v>
      </c>
    </row>
    <row r="337" s="1" customFormat="1" spans="1:21">
      <c r="A337" s="6" t="s">
        <v>302</v>
      </c>
      <c r="B337" s="6" t="s">
        <v>1163</v>
      </c>
      <c r="C337" s="7" t="s">
        <v>168</v>
      </c>
      <c r="D337" s="6" t="s">
        <v>1164</v>
      </c>
      <c r="E337" s="7" t="s">
        <v>1121</v>
      </c>
      <c r="F337" s="6" t="s">
        <v>332</v>
      </c>
      <c r="G337" s="7" t="s">
        <v>172</v>
      </c>
      <c r="H337" s="7" t="s">
        <v>333</v>
      </c>
      <c r="I337" s="7" t="s">
        <v>175</v>
      </c>
      <c r="J337" s="14">
        <v>0.003</v>
      </c>
      <c r="K337" s="7" t="s">
        <v>319</v>
      </c>
      <c r="L337" s="7" t="s">
        <v>175</v>
      </c>
      <c r="M337" s="15">
        <v>45525</v>
      </c>
      <c r="N337" s="16">
        <v>20</v>
      </c>
      <c r="O337" s="17">
        <v>0</v>
      </c>
      <c r="P337" s="18">
        <v>5.96786</v>
      </c>
      <c r="Q337" s="23">
        <v>0.0179</v>
      </c>
      <c r="R337" s="21">
        <f>VLOOKUP(F:F,A668100000006!F:R,13,0)</f>
        <v>5.6637</v>
      </c>
      <c r="S337" s="22">
        <f t="shared" si="26"/>
        <v>0.0169911</v>
      </c>
      <c r="T337" s="15"/>
      <c r="U337" s="7" t="s">
        <v>175</v>
      </c>
    </row>
    <row r="338" s="1" customFormat="1" spans="1:21">
      <c r="A338" s="4" t="s">
        <v>302</v>
      </c>
      <c r="B338" s="4" t="s">
        <v>1163</v>
      </c>
      <c r="C338" s="5" t="s">
        <v>168</v>
      </c>
      <c r="D338" s="4" t="s">
        <v>1164</v>
      </c>
      <c r="E338" s="5" t="s">
        <v>1121</v>
      </c>
      <c r="F338" s="4" t="s">
        <v>334</v>
      </c>
      <c r="G338" s="5" t="s">
        <v>172</v>
      </c>
      <c r="H338" s="5" t="s">
        <v>335</v>
      </c>
      <c r="I338" s="5" t="s">
        <v>336</v>
      </c>
      <c r="J338" s="9">
        <v>2</v>
      </c>
      <c r="K338" s="5" t="s">
        <v>168</v>
      </c>
      <c r="L338" s="5" t="s">
        <v>175</v>
      </c>
      <c r="M338" s="10">
        <v>45617</v>
      </c>
      <c r="N338" s="11">
        <v>20</v>
      </c>
      <c r="O338" s="12">
        <v>0</v>
      </c>
      <c r="P338" s="13">
        <v>0.2254</v>
      </c>
      <c r="Q338" s="20">
        <v>0.4508</v>
      </c>
      <c r="R338" s="21">
        <v>0.2254</v>
      </c>
      <c r="S338" s="22">
        <f t="shared" si="26"/>
        <v>0.4508</v>
      </c>
      <c r="T338" s="10"/>
      <c r="U338" s="5" t="s">
        <v>175</v>
      </c>
    </row>
    <row r="339" s="1" customFormat="1" spans="1:21">
      <c r="A339" s="6" t="s">
        <v>302</v>
      </c>
      <c r="B339" s="6" t="s">
        <v>1163</v>
      </c>
      <c r="C339" s="7" t="s">
        <v>168</v>
      </c>
      <c r="D339" s="6" t="s">
        <v>1164</v>
      </c>
      <c r="E339" s="7" t="s">
        <v>1121</v>
      </c>
      <c r="F339" s="6" t="s">
        <v>1034</v>
      </c>
      <c r="G339" s="7" t="s">
        <v>172</v>
      </c>
      <c r="H339" s="7" t="s">
        <v>379</v>
      </c>
      <c r="I339" s="7" t="s">
        <v>1010</v>
      </c>
      <c r="J339" s="14">
        <v>1</v>
      </c>
      <c r="K339" s="7" t="s">
        <v>168</v>
      </c>
      <c r="L339" s="7" t="s">
        <v>175</v>
      </c>
      <c r="M339" s="15">
        <v>45525</v>
      </c>
      <c r="N339" s="16">
        <v>20</v>
      </c>
      <c r="O339" s="17">
        <v>0</v>
      </c>
      <c r="P339" s="18">
        <v>0.3495</v>
      </c>
      <c r="Q339" s="23">
        <v>0.3495</v>
      </c>
      <c r="R339" s="21">
        <f>VLOOKUP(F:F,A668100000006!F:R,13,0)</f>
        <v>0.368</v>
      </c>
      <c r="S339" s="22">
        <f t="shared" si="26"/>
        <v>0.368</v>
      </c>
      <c r="T339" s="15"/>
      <c r="U339" s="7" t="s">
        <v>175</v>
      </c>
    </row>
    <row r="340" s="1" customFormat="1" spans="1:21">
      <c r="A340" s="4" t="s">
        <v>302</v>
      </c>
      <c r="B340" s="4" t="s">
        <v>1163</v>
      </c>
      <c r="C340" s="5" t="s">
        <v>168</v>
      </c>
      <c r="D340" s="4" t="s">
        <v>1164</v>
      </c>
      <c r="E340" s="5" t="s">
        <v>1121</v>
      </c>
      <c r="F340" s="4" t="s">
        <v>330</v>
      </c>
      <c r="G340" s="5" t="s">
        <v>177</v>
      </c>
      <c r="H340" s="5" t="s">
        <v>331</v>
      </c>
      <c r="I340" s="5" t="s">
        <v>234</v>
      </c>
      <c r="J340" s="9">
        <v>1</v>
      </c>
      <c r="K340" s="5" t="s">
        <v>168</v>
      </c>
      <c r="L340" s="5" t="s">
        <v>175</v>
      </c>
      <c r="M340" s="10">
        <v>45525</v>
      </c>
      <c r="N340" s="11">
        <v>20</v>
      </c>
      <c r="O340" s="12">
        <v>0</v>
      </c>
      <c r="P340" s="13">
        <v>7.28949</v>
      </c>
      <c r="Q340" s="20">
        <v>7.28949</v>
      </c>
      <c r="R340" s="21">
        <f>VLOOKUP(F:F,A668100000006!F:R,13,0)</f>
        <v>6.358938446</v>
      </c>
      <c r="S340" s="22">
        <f t="shared" si="26"/>
        <v>6.358938446</v>
      </c>
      <c r="T340" s="10"/>
      <c r="U340" s="5" t="s">
        <v>175</v>
      </c>
    </row>
    <row r="341" s="1" customFormat="1" spans="1:21">
      <c r="A341" s="6" t="s">
        <v>302</v>
      </c>
      <c r="B341" s="6" t="s">
        <v>1163</v>
      </c>
      <c r="C341" s="7" t="s">
        <v>168</v>
      </c>
      <c r="D341" s="6" t="s">
        <v>1164</v>
      </c>
      <c r="E341" s="7" t="s">
        <v>1121</v>
      </c>
      <c r="F341" s="6" t="s">
        <v>384</v>
      </c>
      <c r="G341" s="7" t="s">
        <v>172</v>
      </c>
      <c r="H341" s="7" t="s">
        <v>385</v>
      </c>
      <c r="I341" s="7" t="s">
        <v>234</v>
      </c>
      <c r="J341" s="14">
        <v>1</v>
      </c>
      <c r="K341" s="7" t="s">
        <v>168</v>
      </c>
      <c r="L341" s="7" t="s">
        <v>175</v>
      </c>
      <c r="M341" s="15">
        <v>45525</v>
      </c>
      <c r="N341" s="16">
        <v>20</v>
      </c>
      <c r="O341" s="17">
        <v>0</v>
      </c>
      <c r="P341" s="18">
        <v>0.4266</v>
      </c>
      <c r="Q341" s="23">
        <v>0.4266</v>
      </c>
      <c r="R341" s="21">
        <f>VLOOKUP(F:F,A668100000006!F:R,13,0)</f>
        <v>0.427</v>
      </c>
      <c r="S341" s="22">
        <f t="shared" si="26"/>
        <v>0.427</v>
      </c>
      <c r="T341" s="15"/>
      <c r="U341" s="7" t="s">
        <v>175</v>
      </c>
    </row>
    <row r="342" s="1" customFormat="1" spans="1:21">
      <c r="A342" s="4" t="s">
        <v>302</v>
      </c>
      <c r="B342" s="4" t="s">
        <v>1163</v>
      </c>
      <c r="C342" s="5" t="s">
        <v>168</v>
      </c>
      <c r="D342" s="4" t="s">
        <v>1164</v>
      </c>
      <c r="E342" s="5" t="s">
        <v>1121</v>
      </c>
      <c r="F342" s="4" t="s">
        <v>1167</v>
      </c>
      <c r="G342" s="5" t="s">
        <v>177</v>
      </c>
      <c r="H342" s="5" t="s">
        <v>1168</v>
      </c>
      <c r="I342" s="5" t="s">
        <v>179</v>
      </c>
      <c r="J342" s="9">
        <v>1</v>
      </c>
      <c r="K342" s="5" t="s">
        <v>168</v>
      </c>
      <c r="L342" s="5" t="s">
        <v>175</v>
      </c>
      <c r="M342" s="10">
        <v>45525</v>
      </c>
      <c r="N342" s="11">
        <v>20</v>
      </c>
      <c r="O342" s="12">
        <v>0</v>
      </c>
      <c r="P342" s="13">
        <v>2.75585</v>
      </c>
      <c r="Q342" s="20">
        <v>2.75585</v>
      </c>
      <c r="R342" s="21">
        <f>S381</f>
        <v>2.22514326</v>
      </c>
      <c r="S342" s="22">
        <f t="shared" si="26"/>
        <v>2.22514326</v>
      </c>
      <c r="T342" s="10"/>
      <c r="U342" s="5" t="s">
        <v>175</v>
      </c>
    </row>
    <row r="343" s="1" customFormat="1" spans="1:21">
      <c r="A343" s="6" t="s">
        <v>302</v>
      </c>
      <c r="B343" s="6" t="s">
        <v>1163</v>
      </c>
      <c r="C343" s="7" t="s">
        <v>168</v>
      </c>
      <c r="D343" s="6" t="s">
        <v>1164</v>
      </c>
      <c r="E343" s="7" t="s">
        <v>1121</v>
      </c>
      <c r="F343" s="6" t="s">
        <v>1037</v>
      </c>
      <c r="G343" s="7" t="s">
        <v>172</v>
      </c>
      <c r="H343" s="7" t="s">
        <v>1038</v>
      </c>
      <c r="I343" s="7" t="s">
        <v>234</v>
      </c>
      <c r="J343" s="14">
        <v>1</v>
      </c>
      <c r="K343" s="7" t="s">
        <v>168</v>
      </c>
      <c r="L343" s="7" t="s">
        <v>175</v>
      </c>
      <c r="M343" s="15">
        <v>45525</v>
      </c>
      <c r="N343" s="16">
        <v>20</v>
      </c>
      <c r="O343" s="17">
        <v>0</v>
      </c>
      <c r="P343" s="18">
        <v>18.6</v>
      </c>
      <c r="Q343" s="23">
        <v>18.6</v>
      </c>
      <c r="R343" s="21">
        <f>VLOOKUP(F:F,A668100000006!F:R,13,0)</f>
        <v>18.6</v>
      </c>
      <c r="S343" s="22">
        <f t="shared" si="26"/>
        <v>18.6</v>
      </c>
      <c r="T343" s="15"/>
      <c r="U343" s="7" t="s">
        <v>175</v>
      </c>
    </row>
    <row r="344" s="1" customFormat="1" spans="1:21">
      <c r="A344" s="4" t="s">
        <v>302</v>
      </c>
      <c r="B344" s="4" t="s">
        <v>1163</v>
      </c>
      <c r="C344" s="5" t="s">
        <v>168</v>
      </c>
      <c r="D344" s="4" t="s">
        <v>1164</v>
      </c>
      <c r="E344" s="5" t="s">
        <v>1121</v>
      </c>
      <c r="F344" s="4" t="s">
        <v>339</v>
      </c>
      <c r="G344" s="5" t="s">
        <v>172</v>
      </c>
      <c r="H344" s="5" t="s">
        <v>340</v>
      </c>
      <c r="I344" s="5" t="s">
        <v>234</v>
      </c>
      <c r="J344" s="9">
        <v>1</v>
      </c>
      <c r="K344" s="5" t="s">
        <v>168</v>
      </c>
      <c r="L344" s="5" t="s">
        <v>175</v>
      </c>
      <c r="M344" s="10">
        <v>45525</v>
      </c>
      <c r="N344" s="11">
        <v>20</v>
      </c>
      <c r="O344" s="12">
        <v>0</v>
      </c>
      <c r="P344" s="13">
        <v>3.5112</v>
      </c>
      <c r="Q344" s="20">
        <v>3.5112</v>
      </c>
      <c r="R344" s="21">
        <f>VLOOKUP(F:F,A668100000006!F:R,13,0)</f>
        <v>3.5112</v>
      </c>
      <c r="S344" s="22">
        <f t="shared" si="26"/>
        <v>3.5112</v>
      </c>
      <c r="T344" s="10"/>
      <c r="U344" s="5" t="s">
        <v>175</v>
      </c>
    </row>
    <row r="345" s="1" customFormat="1" spans="1:21">
      <c r="A345" s="6" t="s">
        <v>302</v>
      </c>
      <c r="B345" s="6" t="s">
        <v>1163</v>
      </c>
      <c r="C345" s="7" t="s">
        <v>168</v>
      </c>
      <c r="D345" s="6" t="s">
        <v>1164</v>
      </c>
      <c r="E345" s="7" t="s">
        <v>1121</v>
      </c>
      <c r="F345" s="6" t="s">
        <v>347</v>
      </c>
      <c r="G345" s="7" t="s">
        <v>172</v>
      </c>
      <c r="H345" s="7" t="s">
        <v>348</v>
      </c>
      <c r="I345" s="7" t="s">
        <v>175</v>
      </c>
      <c r="J345" s="14">
        <v>0.0105</v>
      </c>
      <c r="K345" s="7" t="s">
        <v>319</v>
      </c>
      <c r="L345" s="7" t="s">
        <v>175</v>
      </c>
      <c r="M345" s="15">
        <v>45525</v>
      </c>
      <c r="N345" s="16">
        <v>20</v>
      </c>
      <c r="O345" s="17">
        <v>0</v>
      </c>
      <c r="P345" s="18">
        <v>5.62213</v>
      </c>
      <c r="Q345" s="23">
        <v>0.05903</v>
      </c>
      <c r="R345" s="21">
        <f>VLOOKUP(F:F,A668100000006!F:R,13,0)</f>
        <v>5.3982</v>
      </c>
      <c r="S345" s="22">
        <f t="shared" si="26"/>
        <v>0.0566811</v>
      </c>
      <c r="T345" s="15"/>
      <c r="U345" s="7" t="s">
        <v>175</v>
      </c>
    </row>
    <row r="346" s="1" customFormat="1" spans="1:21">
      <c r="A346" s="4" t="s">
        <v>302</v>
      </c>
      <c r="B346" s="4" t="s">
        <v>1163</v>
      </c>
      <c r="C346" s="5" t="s">
        <v>168</v>
      </c>
      <c r="D346" s="4" t="s">
        <v>1164</v>
      </c>
      <c r="E346" s="5" t="s">
        <v>1121</v>
      </c>
      <c r="F346" s="4" t="s">
        <v>1035</v>
      </c>
      <c r="G346" s="5" t="s">
        <v>172</v>
      </c>
      <c r="H346" s="5" t="s">
        <v>1036</v>
      </c>
      <c r="I346" s="5" t="s">
        <v>175</v>
      </c>
      <c r="J346" s="9">
        <v>1</v>
      </c>
      <c r="K346" s="5" t="s">
        <v>168</v>
      </c>
      <c r="L346" s="5" t="s">
        <v>175</v>
      </c>
      <c r="M346" s="10">
        <v>45525</v>
      </c>
      <c r="N346" s="11">
        <v>20</v>
      </c>
      <c r="O346" s="12">
        <v>0</v>
      </c>
      <c r="P346" s="13">
        <v>4</v>
      </c>
      <c r="Q346" s="20">
        <v>4</v>
      </c>
      <c r="R346" s="21">
        <f>VLOOKUP(F:F,A668100000006!F:R,13,0)</f>
        <v>1</v>
      </c>
      <c r="S346" s="22">
        <f t="shared" si="26"/>
        <v>1</v>
      </c>
      <c r="T346" s="10"/>
      <c r="U346" s="5" t="s">
        <v>175</v>
      </c>
    </row>
    <row r="347" s="1" customFormat="1" spans="1:21">
      <c r="A347" s="6" t="s">
        <v>302</v>
      </c>
      <c r="B347" s="6" t="s">
        <v>1163</v>
      </c>
      <c r="C347" s="7" t="s">
        <v>168</v>
      </c>
      <c r="D347" s="6" t="s">
        <v>1164</v>
      </c>
      <c r="E347" s="7" t="s">
        <v>1121</v>
      </c>
      <c r="F347" s="6" t="s">
        <v>1041</v>
      </c>
      <c r="G347" s="7" t="s">
        <v>172</v>
      </c>
      <c r="H347" s="7" t="s">
        <v>1042</v>
      </c>
      <c r="I347" s="7" t="s">
        <v>234</v>
      </c>
      <c r="J347" s="14">
        <v>1</v>
      </c>
      <c r="K347" s="7" t="s">
        <v>168</v>
      </c>
      <c r="L347" s="7" t="s">
        <v>175</v>
      </c>
      <c r="M347" s="15">
        <v>45525</v>
      </c>
      <c r="N347" s="16">
        <v>20</v>
      </c>
      <c r="O347" s="17">
        <v>0</v>
      </c>
      <c r="P347" s="18">
        <v>21.1</v>
      </c>
      <c r="Q347" s="23">
        <v>21.1</v>
      </c>
      <c r="R347" s="21">
        <f>VLOOKUP(F:F,A668100000006!F:R,13,0)</f>
        <v>21.1</v>
      </c>
      <c r="S347" s="22">
        <f t="shared" si="26"/>
        <v>21.1</v>
      </c>
      <c r="T347" s="15"/>
      <c r="U347" s="7" t="s">
        <v>175</v>
      </c>
    </row>
    <row r="348" s="1" customFormat="1" spans="1:21">
      <c r="A348" s="4" t="s">
        <v>302</v>
      </c>
      <c r="B348" s="4" t="s">
        <v>1163</v>
      </c>
      <c r="C348" s="5" t="s">
        <v>168</v>
      </c>
      <c r="D348" s="4" t="s">
        <v>1164</v>
      </c>
      <c r="E348" s="5" t="s">
        <v>1121</v>
      </c>
      <c r="F348" s="4" t="s">
        <v>345</v>
      </c>
      <c r="G348" s="5" t="s">
        <v>177</v>
      </c>
      <c r="H348" s="5" t="s">
        <v>346</v>
      </c>
      <c r="I348" s="5" t="s">
        <v>234</v>
      </c>
      <c r="J348" s="9">
        <v>3</v>
      </c>
      <c r="K348" s="5" t="s">
        <v>168</v>
      </c>
      <c r="L348" s="5" t="s">
        <v>175</v>
      </c>
      <c r="M348" s="10">
        <v>45525</v>
      </c>
      <c r="N348" s="11">
        <v>20</v>
      </c>
      <c r="O348" s="12">
        <v>0</v>
      </c>
      <c r="P348" s="13">
        <v>0.64801</v>
      </c>
      <c r="Q348" s="20">
        <v>1.94404</v>
      </c>
      <c r="R348" s="21">
        <f>VLOOKUP(F:F,A668100000006!F:R,13,0)</f>
        <v>0.304961817</v>
      </c>
      <c r="S348" s="22">
        <f t="shared" si="26"/>
        <v>0.914885451</v>
      </c>
      <c r="T348" s="10"/>
      <c r="U348" s="5" t="s">
        <v>175</v>
      </c>
    </row>
    <row r="349" s="1" customFormat="1" spans="1:21">
      <c r="A349" s="6" t="s">
        <v>302</v>
      </c>
      <c r="B349" s="6" t="s">
        <v>1163</v>
      </c>
      <c r="C349" s="7" t="s">
        <v>168</v>
      </c>
      <c r="D349" s="6" t="s">
        <v>1164</v>
      </c>
      <c r="E349" s="7" t="s">
        <v>1121</v>
      </c>
      <c r="F349" s="6" t="s">
        <v>376</v>
      </c>
      <c r="G349" s="7" t="s">
        <v>172</v>
      </c>
      <c r="H349" s="7" t="s">
        <v>377</v>
      </c>
      <c r="I349" s="7" t="s">
        <v>234</v>
      </c>
      <c r="J349" s="14">
        <v>1</v>
      </c>
      <c r="K349" s="7" t="s">
        <v>168</v>
      </c>
      <c r="L349" s="7" t="s">
        <v>175</v>
      </c>
      <c r="M349" s="15">
        <v>45525</v>
      </c>
      <c r="N349" s="16">
        <v>20</v>
      </c>
      <c r="O349" s="17">
        <v>0</v>
      </c>
      <c r="P349" s="18">
        <v>0.5637</v>
      </c>
      <c r="Q349" s="23">
        <v>0.5637</v>
      </c>
      <c r="R349" s="21">
        <v>0.5934</v>
      </c>
      <c r="S349" s="22">
        <f t="shared" si="26"/>
        <v>0.5934</v>
      </c>
      <c r="T349" s="15"/>
      <c r="U349" s="7" t="s">
        <v>175</v>
      </c>
    </row>
    <row r="350" s="1" customFormat="1" spans="1:21">
      <c r="A350" s="4" t="s">
        <v>302</v>
      </c>
      <c r="B350" s="4" t="s">
        <v>1163</v>
      </c>
      <c r="C350" s="5" t="s">
        <v>168</v>
      </c>
      <c r="D350" s="4" t="s">
        <v>1164</v>
      </c>
      <c r="E350" s="5" t="s">
        <v>1121</v>
      </c>
      <c r="F350" s="4" t="s">
        <v>380</v>
      </c>
      <c r="G350" s="5" t="s">
        <v>177</v>
      </c>
      <c r="H350" s="5" t="s">
        <v>381</v>
      </c>
      <c r="I350" s="5" t="s">
        <v>234</v>
      </c>
      <c r="J350" s="9">
        <v>1</v>
      </c>
      <c r="K350" s="5" t="s">
        <v>168</v>
      </c>
      <c r="L350" s="5" t="s">
        <v>175</v>
      </c>
      <c r="M350" s="10">
        <v>45525</v>
      </c>
      <c r="N350" s="11">
        <v>20</v>
      </c>
      <c r="O350" s="12">
        <v>0</v>
      </c>
      <c r="P350" s="13">
        <v>0.64936</v>
      </c>
      <c r="Q350" s="20">
        <v>0.64936</v>
      </c>
      <c r="R350" s="21">
        <f>S385</f>
        <v>0.1229205</v>
      </c>
      <c r="S350" s="22">
        <f t="shared" si="26"/>
        <v>0.1229205</v>
      </c>
      <c r="T350" s="10"/>
      <c r="U350" s="5" t="s">
        <v>175</v>
      </c>
    </row>
    <row r="351" s="1" customFormat="1" spans="1:21">
      <c r="A351" s="6" t="s">
        <v>302</v>
      </c>
      <c r="B351" s="6" t="s">
        <v>1163</v>
      </c>
      <c r="C351" s="7" t="s">
        <v>168</v>
      </c>
      <c r="D351" s="6" t="s">
        <v>1164</v>
      </c>
      <c r="E351" s="7" t="s">
        <v>1121</v>
      </c>
      <c r="F351" s="6" t="s">
        <v>1049</v>
      </c>
      <c r="G351" s="7" t="s">
        <v>177</v>
      </c>
      <c r="H351" s="7" t="s">
        <v>1050</v>
      </c>
      <c r="I351" s="7" t="s">
        <v>234</v>
      </c>
      <c r="J351" s="14">
        <v>1</v>
      </c>
      <c r="K351" s="7" t="s">
        <v>168</v>
      </c>
      <c r="L351" s="7" t="s">
        <v>175</v>
      </c>
      <c r="M351" s="15">
        <v>45525</v>
      </c>
      <c r="N351" s="16">
        <v>20</v>
      </c>
      <c r="O351" s="17">
        <v>0</v>
      </c>
      <c r="P351" s="18">
        <v>2.7448</v>
      </c>
      <c r="Q351" s="23">
        <v>2.7448</v>
      </c>
      <c r="R351" s="21">
        <f>VLOOKUP(F:F,A668100000006!F:R,13,0)</f>
        <v>1.99962</v>
      </c>
      <c r="S351" s="22">
        <f t="shared" si="26"/>
        <v>1.99962</v>
      </c>
      <c r="T351" s="15"/>
      <c r="U351" s="7" t="s">
        <v>175</v>
      </c>
    </row>
    <row r="352" s="1" customFormat="1" spans="1:21">
      <c r="A352" s="4" t="s">
        <v>302</v>
      </c>
      <c r="B352" s="4" t="s">
        <v>1163</v>
      </c>
      <c r="C352" s="5" t="s">
        <v>168</v>
      </c>
      <c r="D352" s="4" t="s">
        <v>1164</v>
      </c>
      <c r="E352" s="5" t="s">
        <v>1121</v>
      </c>
      <c r="F352" s="4" t="s">
        <v>355</v>
      </c>
      <c r="G352" s="5" t="s">
        <v>172</v>
      </c>
      <c r="H352" s="5" t="s">
        <v>356</v>
      </c>
      <c r="I352" s="5" t="s">
        <v>234</v>
      </c>
      <c r="J352" s="9">
        <v>2</v>
      </c>
      <c r="K352" s="5" t="s">
        <v>168</v>
      </c>
      <c r="L352" s="5" t="s">
        <v>175</v>
      </c>
      <c r="M352" s="10">
        <v>45525</v>
      </c>
      <c r="N352" s="11">
        <v>20</v>
      </c>
      <c r="O352" s="12">
        <v>0</v>
      </c>
      <c r="P352" s="13">
        <v>0.2754</v>
      </c>
      <c r="Q352" s="20">
        <v>0.5508</v>
      </c>
      <c r="R352" s="21">
        <v>0.2899</v>
      </c>
      <c r="S352" s="22">
        <f t="shared" si="26"/>
        <v>0.5798</v>
      </c>
      <c r="T352" s="10"/>
      <c r="U352" s="5" t="s">
        <v>175</v>
      </c>
    </row>
    <row r="353" s="1" customFormat="1" spans="1:21">
      <c r="A353" s="6" t="s">
        <v>302</v>
      </c>
      <c r="B353" s="6" t="s">
        <v>1163</v>
      </c>
      <c r="C353" s="7" t="s">
        <v>168</v>
      </c>
      <c r="D353" s="6" t="s">
        <v>1164</v>
      </c>
      <c r="E353" s="7" t="s">
        <v>1121</v>
      </c>
      <c r="F353" s="6" t="s">
        <v>1169</v>
      </c>
      <c r="G353" s="7" t="s">
        <v>172</v>
      </c>
      <c r="H353" s="7" t="s">
        <v>1170</v>
      </c>
      <c r="I353" s="7" t="s">
        <v>179</v>
      </c>
      <c r="J353" s="14">
        <v>1</v>
      </c>
      <c r="K353" s="7" t="s">
        <v>168</v>
      </c>
      <c r="L353" s="7" t="s">
        <v>175</v>
      </c>
      <c r="M353" s="15">
        <v>45525</v>
      </c>
      <c r="N353" s="16">
        <v>20</v>
      </c>
      <c r="O353" s="17">
        <v>0</v>
      </c>
      <c r="P353" s="18">
        <v>0</v>
      </c>
      <c r="Q353" s="23">
        <v>0</v>
      </c>
      <c r="R353" s="21">
        <v>0.79</v>
      </c>
      <c r="S353" s="22">
        <f t="shared" si="26"/>
        <v>0.79</v>
      </c>
      <c r="T353" s="15"/>
      <c r="U353" s="7" t="s">
        <v>175</v>
      </c>
    </row>
    <row r="354" s="1" customFormat="1" spans="1:21">
      <c r="A354" s="4" t="s">
        <v>302</v>
      </c>
      <c r="B354" s="4" t="s">
        <v>1163</v>
      </c>
      <c r="C354" s="5" t="s">
        <v>168</v>
      </c>
      <c r="D354" s="4" t="s">
        <v>1164</v>
      </c>
      <c r="E354" s="5" t="s">
        <v>1121</v>
      </c>
      <c r="F354" s="4" t="s">
        <v>366</v>
      </c>
      <c r="G354" s="5" t="s">
        <v>177</v>
      </c>
      <c r="H354" s="5" t="s">
        <v>367</v>
      </c>
      <c r="I354" s="5" t="s">
        <v>234</v>
      </c>
      <c r="J354" s="9">
        <v>2</v>
      </c>
      <c r="K354" s="5" t="s">
        <v>168</v>
      </c>
      <c r="L354" s="5" t="s">
        <v>175</v>
      </c>
      <c r="M354" s="10">
        <v>45525</v>
      </c>
      <c r="N354" s="11">
        <v>20</v>
      </c>
      <c r="O354" s="12">
        <v>0</v>
      </c>
      <c r="P354" s="13">
        <v>0.4185</v>
      </c>
      <c r="Q354" s="20">
        <v>0.83701</v>
      </c>
      <c r="R354" s="21">
        <f>S389</f>
        <v>0.133404555</v>
      </c>
      <c r="S354" s="22">
        <f t="shared" si="26"/>
        <v>0.26680911</v>
      </c>
      <c r="T354" s="10"/>
      <c r="U354" s="5" t="s">
        <v>175</v>
      </c>
    </row>
    <row r="355" s="1" customFormat="1" spans="1:21">
      <c r="A355" s="6" t="s">
        <v>302</v>
      </c>
      <c r="B355" s="6" t="s">
        <v>1163</v>
      </c>
      <c r="C355" s="7" t="s">
        <v>168</v>
      </c>
      <c r="D355" s="6" t="s">
        <v>1164</v>
      </c>
      <c r="E355" s="7" t="s">
        <v>1121</v>
      </c>
      <c r="F355" s="6" t="s">
        <v>352</v>
      </c>
      <c r="G355" s="7" t="s">
        <v>172</v>
      </c>
      <c r="H355" s="7" t="s">
        <v>353</v>
      </c>
      <c r="I355" s="7" t="s">
        <v>354</v>
      </c>
      <c r="J355" s="14">
        <v>1</v>
      </c>
      <c r="K355" s="7" t="s">
        <v>168</v>
      </c>
      <c r="L355" s="7" t="s">
        <v>175</v>
      </c>
      <c r="M355" s="15">
        <v>45525</v>
      </c>
      <c r="N355" s="16">
        <v>20</v>
      </c>
      <c r="O355" s="17">
        <v>0</v>
      </c>
      <c r="P355" s="18">
        <v>3.2922</v>
      </c>
      <c r="Q355" s="23">
        <v>3.2922</v>
      </c>
      <c r="R355" s="21">
        <f>VLOOKUP(F:F,A668100000006!F:R,13,0)</f>
        <v>3.54</v>
      </c>
      <c r="S355" s="22">
        <f t="shared" si="26"/>
        <v>3.54</v>
      </c>
      <c r="T355" s="15"/>
      <c r="U355" s="7" t="s">
        <v>175</v>
      </c>
    </row>
    <row r="356" s="1" customFormat="1" spans="1:21">
      <c r="A356" s="4" t="s">
        <v>302</v>
      </c>
      <c r="B356" s="4" t="s">
        <v>1163</v>
      </c>
      <c r="C356" s="5" t="s">
        <v>168</v>
      </c>
      <c r="D356" s="4" t="s">
        <v>1164</v>
      </c>
      <c r="E356" s="5" t="s">
        <v>1121</v>
      </c>
      <c r="F356" s="4" t="s">
        <v>1047</v>
      </c>
      <c r="G356" s="5" t="s">
        <v>172</v>
      </c>
      <c r="H356" s="5" t="s">
        <v>1048</v>
      </c>
      <c r="I356" s="5" t="s">
        <v>234</v>
      </c>
      <c r="J356" s="9">
        <v>1</v>
      </c>
      <c r="K356" s="5" t="s">
        <v>168</v>
      </c>
      <c r="L356" s="5" t="s">
        <v>175</v>
      </c>
      <c r="M356" s="10">
        <v>45525</v>
      </c>
      <c r="N356" s="11">
        <v>20</v>
      </c>
      <c r="O356" s="12">
        <v>0</v>
      </c>
      <c r="P356" s="13">
        <v>2.3732</v>
      </c>
      <c r="Q356" s="20">
        <v>2.3732</v>
      </c>
      <c r="R356" s="21">
        <f>VLOOKUP(F:F,A668100000006!F:R,13,0)</f>
        <v>3.05</v>
      </c>
      <c r="S356" s="22">
        <f t="shared" si="26"/>
        <v>3.05</v>
      </c>
      <c r="T356" s="10"/>
      <c r="U356" s="5" t="s">
        <v>175</v>
      </c>
    </row>
    <row r="357" s="1" customFormat="1" spans="1:21">
      <c r="A357" s="6" t="s">
        <v>302</v>
      </c>
      <c r="B357" s="6" t="s">
        <v>1163</v>
      </c>
      <c r="C357" s="7" t="s">
        <v>168</v>
      </c>
      <c r="D357" s="6" t="s">
        <v>1164</v>
      </c>
      <c r="E357" s="7" t="s">
        <v>1121</v>
      </c>
      <c r="F357" s="6" t="s">
        <v>368</v>
      </c>
      <c r="G357" s="7" t="s">
        <v>172</v>
      </c>
      <c r="H357" s="7" t="s">
        <v>369</v>
      </c>
      <c r="I357" s="7" t="s">
        <v>234</v>
      </c>
      <c r="J357" s="14">
        <v>1</v>
      </c>
      <c r="K357" s="7" t="s">
        <v>168</v>
      </c>
      <c r="L357" s="7" t="s">
        <v>175</v>
      </c>
      <c r="M357" s="15">
        <v>45525</v>
      </c>
      <c r="N357" s="16">
        <v>20</v>
      </c>
      <c r="O357" s="17">
        <v>0</v>
      </c>
      <c r="P357" s="18">
        <v>5</v>
      </c>
      <c r="Q357" s="23">
        <v>5</v>
      </c>
      <c r="R357" s="21">
        <f>VLOOKUP(F:F,A668100000006!F:R,13,0)</f>
        <v>5</v>
      </c>
      <c r="S357" s="22">
        <f t="shared" si="26"/>
        <v>5</v>
      </c>
      <c r="T357" s="15"/>
      <c r="U357" s="7" t="s">
        <v>175</v>
      </c>
    </row>
    <row r="358" s="1" customFormat="1" spans="1:21">
      <c r="A358" s="4" t="s">
        <v>302</v>
      </c>
      <c r="B358" s="4" t="s">
        <v>1163</v>
      </c>
      <c r="C358" s="5" t="s">
        <v>168</v>
      </c>
      <c r="D358" s="4" t="s">
        <v>1164</v>
      </c>
      <c r="E358" s="5" t="s">
        <v>1121</v>
      </c>
      <c r="F358" s="4" t="s">
        <v>425</v>
      </c>
      <c r="G358" s="5" t="s">
        <v>172</v>
      </c>
      <c r="H358" s="5" t="s">
        <v>426</v>
      </c>
      <c r="I358" s="5" t="s">
        <v>234</v>
      </c>
      <c r="J358" s="9">
        <v>1</v>
      </c>
      <c r="K358" s="5" t="s">
        <v>168</v>
      </c>
      <c r="L358" s="5" t="s">
        <v>175</v>
      </c>
      <c r="M358" s="10">
        <v>45525</v>
      </c>
      <c r="N358" s="11">
        <v>20</v>
      </c>
      <c r="O358" s="12">
        <v>0</v>
      </c>
      <c r="P358" s="13">
        <v>0.3497</v>
      </c>
      <c r="Q358" s="20">
        <v>0.3497</v>
      </c>
      <c r="R358" s="21">
        <f>VLOOKUP(F:F,A668100000006!F:R,13,0)</f>
        <v>0.35</v>
      </c>
      <c r="S358" s="22">
        <f t="shared" si="26"/>
        <v>0.35</v>
      </c>
      <c r="T358" s="10"/>
      <c r="U358" s="5" t="s">
        <v>175</v>
      </c>
    </row>
    <row r="359" s="1" customFormat="1" spans="1:21">
      <c r="A359" s="6" t="s">
        <v>302</v>
      </c>
      <c r="B359" s="6" t="s">
        <v>1163</v>
      </c>
      <c r="C359" s="7" t="s">
        <v>168</v>
      </c>
      <c r="D359" s="6" t="s">
        <v>1164</v>
      </c>
      <c r="E359" s="7" t="s">
        <v>1121</v>
      </c>
      <c r="F359" s="6" t="s">
        <v>1171</v>
      </c>
      <c r="G359" s="7" t="s">
        <v>177</v>
      </c>
      <c r="H359" s="7" t="s">
        <v>1172</v>
      </c>
      <c r="I359" s="7" t="s">
        <v>1114</v>
      </c>
      <c r="J359" s="14">
        <v>1</v>
      </c>
      <c r="K359" s="7" t="s">
        <v>168</v>
      </c>
      <c r="L359" s="7" t="s">
        <v>175</v>
      </c>
      <c r="M359" s="15">
        <v>45525</v>
      </c>
      <c r="N359" s="16">
        <v>20</v>
      </c>
      <c r="O359" s="17">
        <v>0</v>
      </c>
      <c r="P359" s="18">
        <v>8.57393</v>
      </c>
      <c r="Q359" s="23">
        <v>8.57393</v>
      </c>
      <c r="R359" s="21">
        <f>S394</f>
        <v>6.5329398</v>
      </c>
      <c r="S359" s="22">
        <f t="shared" si="26"/>
        <v>6.5329398</v>
      </c>
      <c r="T359" s="15"/>
      <c r="U359" s="7" t="s">
        <v>175</v>
      </c>
    </row>
    <row r="360" s="1" customFormat="1" spans="1:21">
      <c r="A360" s="4" t="s">
        <v>302</v>
      </c>
      <c r="B360" s="4" t="s">
        <v>1163</v>
      </c>
      <c r="C360" s="5" t="s">
        <v>168</v>
      </c>
      <c r="D360" s="4" t="s">
        <v>1164</v>
      </c>
      <c r="E360" s="5" t="s">
        <v>1121</v>
      </c>
      <c r="F360" s="4" t="s">
        <v>364</v>
      </c>
      <c r="G360" s="5" t="s">
        <v>172</v>
      </c>
      <c r="H360" s="5" t="s">
        <v>365</v>
      </c>
      <c r="I360" s="5" t="s">
        <v>234</v>
      </c>
      <c r="J360" s="9">
        <v>2</v>
      </c>
      <c r="K360" s="5" t="s">
        <v>168</v>
      </c>
      <c r="L360" s="5" t="s">
        <v>175</v>
      </c>
      <c r="M360" s="10">
        <v>45525</v>
      </c>
      <c r="N360" s="11">
        <v>20</v>
      </c>
      <c r="O360" s="12">
        <v>0</v>
      </c>
      <c r="P360" s="13">
        <v>0.176</v>
      </c>
      <c r="Q360" s="20">
        <v>0.352</v>
      </c>
      <c r="R360" s="21">
        <f>VLOOKUP(F:F,A668100000006!F:R,13,0)</f>
        <v>0.176</v>
      </c>
      <c r="S360" s="22">
        <f t="shared" si="26"/>
        <v>0.352</v>
      </c>
      <c r="T360" s="10"/>
      <c r="U360" s="5" t="s">
        <v>175</v>
      </c>
    </row>
    <row r="361" s="1" customFormat="1" spans="1:21">
      <c r="A361" s="6" t="s">
        <v>302</v>
      </c>
      <c r="B361" s="6" t="s">
        <v>1163</v>
      </c>
      <c r="C361" s="7" t="s">
        <v>168</v>
      </c>
      <c r="D361" s="6" t="s">
        <v>1164</v>
      </c>
      <c r="E361" s="7" t="s">
        <v>1121</v>
      </c>
      <c r="F361" s="6" t="s">
        <v>1173</v>
      </c>
      <c r="G361" s="7" t="s">
        <v>177</v>
      </c>
      <c r="H361" s="7" t="s">
        <v>1174</v>
      </c>
      <c r="I361" s="7" t="s">
        <v>179</v>
      </c>
      <c r="J361" s="14">
        <v>1</v>
      </c>
      <c r="K361" s="7" t="s">
        <v>168</v>
      </c>
      <c r="L361" s="7" t="s">
        <v>175</v>
      </c>
      <c r="M361" s="15">
        <v>45525</v>
      </c>
      <c r="N361" s="16">
        <v>20</v>
      </c>
      <c r="O361" s="17">
        <v>0</v>
      </c>
      <c r="P361" s="18">
        <v>1.67801</v>
      </c>
      <c r="Q361" s="23">
        <v>1.67801</v>
      </c>
      <c r="R361" s="21">
        <f>S402</f>
        <v>1.0092563</v>
      </c>
      <c r="S361" s="22">
        <f t="shared" si="26"/>
        <v>1.0092563</v>
      </c>
      <c r="T361" s="15"/>
      <c r="U361" s="7" t="s">
        <v>175</v>
      </c>
    </row>
    <row r="362" s="1" customFormat="1" spans="1:21">
      <c r="A362" s="4" t="s">
        <v>302</v>
      </c>
      <c r="B362" s="4" t="s">
        <v>1163</v>
      </c>
      <c r="C362" s="5" t="s">
        <v>168</v>
      </c>
      <c r="D362" s="4" t="s">
        <v>1164</v>
      </c>
      <c r="E362" s="5" t="s">
        <v>1121</v>
      </c>
      <c r="F362" s="4" t="s">
        <v>386</v>
      </c>
      <c r="G362" s="5" t="s">
        <v>177</v>
      </c>
      <c r="H362" s="5" t="s">
        <v>387</v>
      </c>
      <c r="I362" s="5" t="s">
        <v>234</v>
      </c>
      <c r="J362" s="9">
        <v>1</v>
      </c>
      <c r="K362" s="5" t="s">
        <v>168</v>
      </c>
      <c r="L362" s="5" t="s">
        <v>175</v>
      </c>
      <c r="M362" s="10">
        <v>45525</v>
      </c>
      <c r="N362" s="11">
        <v>20</v>
      </c>
      <c r="O362" s="12">
        <v>0</v>
      </c>
      <c r="P362" s="13">
        <v>8.02566</v>
      </c>
      <c r="Q362" s="20">
        <v>8.02566</v>
      </c>
      <c r="R362" s="21">
        <f>VLOOKUP(F:F,A668100000006!F:R,13,0)</f>
        <v>7.3369773</v>
      </c>
      <c r="S362" s="22">
        <f t="shared" si="26"/>
        <v>7.3369773</v>
      </c>
      <c r="T362" s="10"/>
      <c r="U362" s="5" t="s">
        <v>175</v>
      </c>
    </row>
    <row r="363" s="1" customFormat="1" spans="1:21">
      <c r="A363" s="6" t="s">
        <v>302</v>
      </c>
      <c r="B363" s="6" t="s">
        <v>1163</v>
      </c>
      <c r="C363" s="7" t="s">
        <v>168</v>
      </c>
      <c r="D363" s="6" t="s">
        <v>1164</v>
      </c>
      <c r="E363" s="7" t="s">
        <v>1121</v>
      </c>
      <c r="F363" s="6" t="s">
        <v>372</v>
      </c>
      <c r="G363" s="7" t="s">
        <v>177</v>
      </c>
      <c r="H363" s="7" t="s">
        <v>373</v>
      </c>
      <c r="I363" s="7" t="s">
        <v>234</v>
      </c>
      <c r="J363" s="14">
        <v>1</v>
      </c>
      <c r="K363" s="7" t="s">
        <v>168</v>
      </c>
      <c r="L363" s="7" t="s">
        <v>175</v>
      </c>
      <c r="M363" s="15">
        <v>45525</v>
      </c>
      <c r="N363" s="16">
        <v>20</v>
      </c>
      <c r="O363" s="17">
        <v>0</v>
      </c>
      <c r="P363" s="18">
        <v>1.71147</v>
      </c>
      <c r="Q363" s="23">
        <v>1.71147</v>
      </c>
      <c r="R363" s="21">
        <f>VLOOKUP(F:F,A668100000006!F:R,13,0)</f>
        <v>1.585164941</v>
      </c>
      <c r="S363" s="22">
        <f t="shared" si="26"/>
        <v>1.585164941</v>
      </c>
      <c r="T363" s="15"/>
      <c r="U363" s="7" t="s">
        <v>175</v>
      </c>
    </row>
    <row r="364" s="1" customFormat="1" spans="1:21">
      <c r="A364" s="4" t="s">
        <v>302</v>
      </c>
      <c r="B364" s="4" t="s">
        <v>1163</v>
      </c>
      <c r="C364" s="5" t="s">
        <v>168</v>
      </c>
      <c r="D364" s="4" t="s">
        <v>1164</v>
      </c>
      <c r="E364" s="5" t="s">
        <v>1121</v>
      </c>
      <c r="F364" s="4" t="s">
        <v>370</v>
      </c>
      <c r="G364" s="5" t="s">
        <v>172</v>
      </c>
      <c r="H364" s="5" t="s">
        <v>371</v>
      </c>
      <c r="I364" s="5" t="s">
        <v>234</v>
      </c>
      <c r="J364" s="9">
        <v>1</v>
      </c>
      <c r="K364" s="5" t="s">
        <v>168</v>
      </c>
      <c r="L364" s="5" t="s">
        <v>175</v>
      </c>
      <c r="M364" s="10">
        <v>45525</v>
      </c>
      <c r="N364" s="11">
        <v>20</v>
      </c>
      <c r="O364" s="12">
        <v>0</v>
      </c>
      <c r="P364" s="13">
        <v>1.6461</v>
      </c>
      <c r="Q364" s="20">
        <v>1.6461</v>
      </c>
      <c r="R364" s="21">
        <v>1.77</v>
      </c>
      <c r="S364" s="22">
        <f t="shared" si="26"/>
        <v>1.77</v>
      </c>
      <c r="T364" s="10"/>
      <c r="U364" s="5" t="s">
        <v>175</v>
      </c>
    </row>
    <row r="365" s="1" customFormat="1" spans="1:21">
      <c r="A365" s="6" t="s">
        <v>302</v>
      </c>
      <c r="B365" s="6" t="s">
        <v>1163</v>
      </c>
      <c r="C365" s="7" t="s">
        <v>168</v>
      </c>
      <c r="D365" s="6" t="s">
        <v>1164</v>
      </c>
      <c r="E365" s="7" t="s">
        <v>1121</v>
      </c>
      <c r="F365" s="6" t="s">
        <v>374</v>
      </c>
      <c r="G365" s="7" t="s">
        <v>177</v>
      </c>
      <c r="H365" s="7" t="s">
        <v>375</v>
      </c>
      <c r="I365" s="7" t="s">
        <v>234</v>
      </c>
      <c r="J365" s="14">
        <v>1</v>
      </c>
      <c r="K365" s="7" t="s">
        <v>168</v>
      </c>
      <c r="L365" s="7" t="s">
        <v>175</v>
      </c>
      <c r="M365" s="15">
        <v>45525</v>
      </c>
      <c r="N365" s="16">
        <v>20</v>
      </c>
      <c r="O365" s="17">
        <v>0</v>
      </c>
      <c r="P365" s="18">
        <v>7.73177</v>
      </c>
      <c r="Q365" s="23">
        <v>7.73177</v>
      </c>
      <c r="R365" s="21">
        <f>VLOOKUP(F:F,A668100000006!F:R,13,0)</f>
        <v>7.17530562</v>
      </c>
      <c r="S365" s="22">
        <f t="shared" si="26"/>
        <v>7.17530562</v>
      </c>
      <c r="T365" s="15"/>
      <c r="U365" s="7" t="s">
        <v>175</v>
      </c>
    </row>
    <row r="366" s="1" customFormat="1" spans="1:21">
      <c r="A366" s="4" t="s">
        <v>302</v>
      </c>
      <c r="B366" s="4" t="s">
        <v>1163</v>
      </c>
      <c r="C366" s="5" t="s">
        <v>168</v>
      </c>
      <c r="D366" s="4" t="s">
        <v>1164</v>
      </c>
      <c r="E366" s="5" t="s">
        <v>1121</v>
      </c>
      <c r="F366" s="4" t="s">
        <v>382</v>
      </c>
      <c r="G366" s="5" t="s">
        <v>172</v>
      </c>
      <c r="H366" s="5" t="s">
        <v>383</v>
      </c>
      <c r="I366" s="5" t="s">
        <v>234</v>
      </c>
      <c r="J366" s="9">
        <v>2</v>
      </c>
      <c r="K366" s="5" t="s">
        <v>168</v>
      </c>
      <c r="L366" s="5" t="s">
        <v>175</v>
      </c>
      <c r="M366" s="10">
        <v>45525</v>
      </c>
      <c r="N366" s="11">
        <v>20</v>
      </c>
      <c r="O366" s="12">
        <v>0</v>
      </c>
      <c r="P366" s="13">
        <v>0.8512</v>
      </c>
      <c r="Q366" s="20">
        <v>1.7024</v>
      </c>
      <c r="R366" s="21">
        <v>0.8961</v>
      </c>
      <c r="S366" s="22">
        <f t="shared" si="26"/>
        <v>1.7922</v>
      </c>
      <c r="T366" s="10"/>
      <c r="U366" s="5" t="s">
        <v>175</v>
      </c>
    </row>
    <row r="367" s="1" customFormat="1" spans="1:21">
      <c r="A367" s="6" t="s">
        <v>302</v>
      </c>
      <c r="B367" s="6" t="s">
        <v>1163</v>
      </c>
      <c r="C367" s="7" t="s">
        <v>168</v>
      </c>
      <c r="D367" s="6" t="s">
        <v>1164</v>
      </c>
      <c r="E367" s="7" t="s">
        <v>1121</v>
      </c>
      <c r="F367" s="6" t="s">
        <v>1175</v>
      </c>
      <c r="G367" s="7" t="s">
        <v>172</v>
      </c>
      <c r="H367" s="7" t="s">
        <v>1176</v>
      </c>
      <c r="I367" s="7" t="s">
        <v>179</v>
      </c>
      <c r="J367" s="14">
        <v>1</v>
      </c>
      <c r="K367" s="7" t="s">
        <v>168</v>
      </c>
      <c r="L367" s="7" t="s">
        <v>175</v>
      </c>
      <c r="M367" s="15">
        <v>45525</v>
      </c>
      <c r="N367" s="16">
        <v>20</v>
      </c>
      <c r="O367" s="17">
        <v>0</v>
      </c>
      <c r="P367" s="18">
        <v>0</v>
      </c>
      <c r="Q367" s="23">
        <v>0</v>
      </c>
      <c r="R367" s="21">
        <v>1.2</v>
      </c>
      <c r="S367" s="22">
        <f t="shared" si="26"/>
        <v>1.2</v>
      </c>
      <c r="T367" s="15"/>
      <c r="U367" s="7" t="s">
        <v>175</v>
      </c>
    </row>
    <row r="368" s="1" customFormat="1" spans="1:21">
      <c r="A368" s="4" t="s">
        <v>302</v>
      </c>
      <c r="B368" s="4" t="s">
        <v>1163</v>
      </c>
      <c r="C368" s="5" t="s">
        <v>168</v>
      </c>
      <c r="D368" s="4" t="s">
        <v>1164</v>
      </c>
      <c r="E368" s="5" t="s">
        <v>1121</v>
      </c>
      <c r="F368" s="4" t="s">
        <v>1177</v>
      </c>
      <c r="G368" s="5" t="s">
        <v>177</v>
      </c>
      <c r="H368" s="5" t="s">
        <v>1178</v>
      </c>
      <c r="I368" s="5" t="s">
        <v>179</v>
      </c>
      <c r="J368" s="9">
        <v>1</v>
      </c>
      <c r="K368" s="5" t="s">
        <v>168</v>
      </c>
      <c r="L368" s="5" t="s">
        <v>175</v>
      </c>
      <c r="M368" s="10">
        <v>45525</v>
      </c>
      <c r="N368" s="11">
        <v>20</v>
      </c>
      <c r="O368" s="12">
        <v>0</v>
      </c>
      <c r="P368" s="13">
        <v>2.75585</v>
      </c>
      <c r="Q368" s="20">
        <v>2.75585</v>
      </c>
      <c r="R368" s="21">
        <f>S406</f>
        <v>2.22514326</v>
      </c>
      <c r="S368" s="22">
        <f t="shared" si="26"/>
        <v>2.22514326</v>
      </c>
      <c r="T368" s="10"/>
      <c r="U368" s="5" t="s">
        <v>175</v>
      </c>
    </row>
    <row r="369" s="1" customFormat="1" spans="1:21">
      <c r="A369" s="6" t="s">
        <v>302</v>
      </c>
      <c r="B369" s="6" t="s">
        <v>1163</v>
      </c>
      <c r="C369" s="7" t="s">
        <v>168</v>
      </c>
      <c r="D369" s="6" t="s">
        <v>1164</v>
      </c>
      <c r="E369" s="7" t="s">
        <v>1121</v>
      </c>
      <c r="F369" s="6" t="s">
        <v>341</v>
      </c>
      <c r="G369" s="7" t="s">
        <v>177</v>
      </c>
      <c r="H369" s="7" t="s">
        <v>342</v>
      </c>
      <c r="I369" s="7" t="s">
        <v>234</v>
      </c>
      <c r="J369" s="14">
        <v>1</v>
      </c>
      <c r="K369" s="7" t="s">
        <v>168</v>
      </c>
      <c r="L369" s="7" t="s">
        <v>175</v>
      </c>
      <c r="M369" s="15">
        <v>45525</v>
      </c>
      <c r="N369" s="16">
        <v>20</v>
      </c>
      <c r="O369" s="17">
        <v>0</v>
      </c>
      <c r="P369" s="18">
        <v>0.40142</v>
      </c>
      <c r="Q369" s="23">
        <v>0.40142</v>
      </c>
      <c r="R369" s="21">
        <f>S410</f>
        <v>0.230564712</v>
      </c>
      <c r="S369" s="22">
        <f t="shared" si="26"/>
        <v>0.230564712</v>
      </c>
      <c r="T369" s="15"/>
      <c r="U369" s="7" t="s">
        <v>175</v>
      </c>
    </row>
    <row r="370" s="1" customFormat="1" spans="1:21">
      <c r="A370" s="4" t="s">
        <v>302</v>
      </c>
      <c r="B370" s="4" t="s">
        <v>1163</v>
      </c>
      <c r="C370" s="5" t="s">
        <v>168</v>
      </c>
      <c r="D370" s="4" t="s">
        <v>1164</v>
      </c>
      <c r="E370" s="5" t="s">
        <v>1121</v>
      </c>
      <c r="F370" s="4" t="s">
        <v>360</v>
      </c>
      <c r="G370" s="5" t="s">
        <v>172</v>
      </c>
      <c r="H370" s="5" t="s">
        <v>361</v>
      </c>
      <c r="I370" s="5" t="s">
        <v>234</v>
      </c>
      <c r="J370" s="9">
        <v>1</v>
      </c>
      <c r="K370" s="5" t="s">
        <v>168</v>
      </c>
      <c r="L370" s="5" t="s">
        <v>175</v>
      </c>
      <c r="M370" s="10">
        <v>45525</v>
      </c>
      <c r="N370" s="11">
        <v>20</v>
      </c>
      <c r="O370" s="12">
        <v>0</v>
      </c>
      <c r="P370" s="13">
        <v>1.8822</v>
      </c>
      <c r="Q370" s="20">
        <v>1.8822</v>
      </c>
      <c r="R370" s="21">
        <f>VLOOKUP(F:F,A668100000006!F:R,13,0)</f>
        <v>1.8822</v>
      </c>
      <c r="S370" s="22">
        <f t="shared" si="26"/>
        <v>1.8822</v>
      </c>
      <c r="T370" s="10"/>
      <c r="U370" s="5" t="s">
        <v>175</v>
      </c>
    </row>
    <row r="371" s="1" customFormat="1" spans="1:21">
      <c r="A371" s="6" t="s">
        <v>302</v>
      </c>
      <c r="B371" s="6" t="s">
        <v>1163</v>
      </c>
      <c r="C371" s="7" t="s">
        <v>168</v>
      </c>
      <c r="D371" s="6" t="s">
        <v>1164</v>
      </c>
      <c r="E371" s="7" t="s">
        <v>1121</v>
      </c>
      <c r="F371" s="6" t="s">
        <v>388</v>
      </c>
      <c r="G371" s="7" t="s">
        <v>172</v>
      </c>
      <c r="H371" s="7" t="s">
        <v>389</v>
      </c>
      <c r="I371" s="7" t="s">
        <v>234</v>
      </c>
      <c r="J371" s="14">
        <v>2</v>
      </c>
      <c r="K371" s="7" t="s">
        <v>168</v>
      </c>
      <c r="L371" s="7" t="s">
        <v>175</v>
      </c>
      <c r="M371" s="15">
        <v>45525</v>
      </c>
      <c r="N371" s="16">
        <v>20</v>
      </c>
      <c r="O371" s="17">
        <v>0</v>
      </c>
      <c r="P371" s="18">
        <v>0.4842</v>
      </c>
      <c r="Q371" s="23">
        <v>0.9684</v>
      </c>
      <c r="R371" s="21"/>
      <c r="S371" s="22">
        <f t="shared" si="26"/>
        <v>0</v>
      </c>
      <c r="T371" s="15"/>
      <c r="U371" s="7" t="s">
        <v>175</v>
      </c>
    </row>
    <row r="372" s="1" customFormat="1" spans="1:21">
      <c r="A372" s="4" t="s">
        <v>302</v>
      </c>
      <c r="B372" s="4" t="s">
        <v>1163</v>
      </c>
      <c r="C372" s="5" t="s">
        <v>168</v>
      </c>
      <c r="D372" s="4" t="s">
        <v>1164</v>
      </c>
      <c r="E372" s="5" t="s">
        <v>1121</v>
      </c>
      <c r="F372" s="4" t="s">
        <v>394</v>
      </c>
      <c r="G372" s="5" t="s">
        <v>172</v>
      </c>
      <c r="H372" s="5" t="s">
        <v>395</v>
      </c>
      <c r="I372" s="5" t="s">
        <v>396</v>
      </c>
      <c r="J372" s="9">
        <v>0.16</v>
      </c>
      <c r="K372" s="5" t="s">
        <v>168</v>
      </c>
      <c r="L372" s="5" t="s">
        <v>208</v>
      </c>
      <c r="M372" s="10">
        <v>45525</v>
      </c>
      <c r="N372" s="11">
        <v>20</v>
      </c>
      <c r="O372" s="12">
        <v>0</v>
      </c>
      <c r="P372" s="13">
        <v>6.195</v>
      </c>
      <c r="Q372" s="20">
        <v>0.9912</v>
      </c>
      <c r="R372" s="21">
        <f>VLOOKUP(F:F,A668100000006!F:R,13,0)</f>
        <v>6.1947</v>
      </c>
      <c r="S372" s="22">
        <f t="shared" si="26"/>
        <v>0.991152</v>
      </c>
      <c r="T372" s="10"/>
      <c r="U372" s="5" t="s">
        <v>175</v>
      </c>
    </row>
    <row r="373" spans="19:19">
      <c r="S373" s="2">
        <f>SUM(S334:S372)</f>
        <v>120.443938162</v>
      </c>
    </row>
    <row r="375" s="1" customFormat="1" ht="18" customHeight="1" spans="1:21">
      <c r="A375" s="3" t="s">
        <v>145</v>
      </c>
      <c r="B375" s="3" t="s">
        <v>146</v>
      </c>
      <c r="C375" s="3" t="s">
        <v>147</v>
      </c>
      <c r="D375" s="3" t="s">
        <v>148</v>
      </c>
      <c r="E375" s="3" t="s">
        <v>149</v>
      </c>
      <c r="F375" s="3" t="s">
        <v>150</v>
      </c>
      <c r="G375" s="3" t="s">
        <v>151</v>
      </c>
      <c r="H375" s="3" t="s">
        <v>152</v>
      </c>
      <c r="I375" s="3" t="s">
        <v>153</v>
      </c>
      <c r="J375" s="8" t="s">
        <v>154</v>
      </c>
      <c r="K375" s="3" t="s">
        <v>155</v>
      </c>
      <c r="L375" s="3" t="s">
        <v>156</v>
      </c>
      <c r="M375" s="8" t="s">
        <v>157</v>
      </c>
      <c r="N375" s="8" t="s">
        <v>158</v>
      </c>
      <c r="O375" s="8" t="s">
        <v>159</v>
      </c>
      <c r="P375" s="8" t="s">
        <v>160</v>
      </c>
      <c r="Q375" s="8" t="s">
        <v>161</v>
      </c>
      <c r="R375" s="19" t="s">
        <v>162</v>
      </c>
      <c r="S375" s="19" t="s">
        <v>163</v>
      </c>
      <c r="T375" s="8" t="s">
        <v>164</v>
      </c>
      <c r="U375" s="3" t="s">
        <v>165</v>
      </c>
    </row>
    <row r="376" s="1" customFormat="1" spans="1:21">
      <c r="A376" s="4" t="s">
        <v>302</v>
      </c>
      <c r="B376" s="4" t="s">
        <v>1165</v>
      </c>
      <c r="C376" s="5" t="s">
        <v>168</v>
      </c>
      <c r="D376" s="4" t="s">
        <v>1166</v>
      </c>
      <c r="E376" s="5" t="s">
        <v>179</v>
      </c>
      <c r="F376" s="4" t="s">
        <v>1179</v>
      </c>
      <c r="G376" s="5" t="s">
        <v>172</v>
      </c>
      <c r="H376" s="30" t="s">
        <v>1180</v>
      </c>
      <c r="I376" s="5" t="s">
        <v>1181</v>
      </c>
      <c r="J376" s="9">
        <v>0.9984</v>
      </c>
      <c r="K376" s="5" t="s">
        <v>319</v>
      </c>
      <c r="L376" s="5" t="s">
        <v>175</v>
      </c>
      <c r="M376" s="10">
        <v>45518</v>
      </c>
      <c r="N376" s="11">
        <v>60</v>
      </c>
      <c r="O376" s="12">
        <v>0</v>
      </c>
      <c r="P376" s="13">
        <v>5.17699</v>
      </c>
      <c r="Q376" s="20">
        <v>5.16871</v>
      </c>
      <c r="R376" s="21">
        <v>5.17699</v>
      </c>
      <c r="S376" s="22">
        <f>R376*J376</f>
        <v>5.168706816</v>
      </c>
      <c r="T376" s="10"/>
      <c r="U376" s="5" t="s">
        <v>175</v>
      </c>
    </row>
    <row r="377" spans="19:19">
      <c r="S377" s="2">
        <f>SUM(S376:S376)</f>
        <v>5.168706816</v>
      </c>
    </row>
    <row r="379" s="1" customFormat="1" ht="18" customHeight="1" spans="1:21">
      <c r="A379" s="3" t="s">
        <v>145</v>
      </c>
      <c r="B379" s="3" t="s">
        <v>146</v>
      </c>
      <c r="C379" s="3" t="s">
        <v>147</v>
      </c>
      <c r="D379" s="3" t="s">
        <v>148</v>
      </c>
      <c r="E379" s="3" t="s">
        <v>149</v>
      </c>
      <c r="F379" s="3" t="s">
        <v>150</v>
      </c>
      <c r="G379" s="3" t="s">
        <v>151</v>
      </c>
      <c r="H379" s="3" t="s">
        <v>152</v>
      </c>
      <c r="I379" s="3" t="s">
        <v>153</v>
      </c>
      <c r="J379" s="8" t="s">
        <v>154</v>
      </c>
      <c r="K379" s="3" t="s">
        <v>155</v>
      </c>
      <c r="L379" s="3" t="s">
        <v>156</v>
      </c>
      <c r="M379" s="8" t="s">
        <v>157</v>
      </c>
      <c r="N379" s="8" t="s">
        <v>158</v>
      </c>
      <c r="O379" s="8" t="s">
        <v>159</v>
      </c>
      <c r="P379" s="8" t="s">
        <v>160</v>
      </c>
      <c r="Q379" s="8" t="s">
        <v>161</v>
      </c>
      <c r="R379" s="19" t="s">
        <v>162</v>
      </c>
      <c r="S379" s="19" t="s">
        <v>163</v>
      </c>
      <c r="T379" s="8" t="s">
        <v>164</v>
      </c>
      <c r="U379" s="3" t="s">
        <v>165</v>
      </c>
    </row>
    <row r="380" s="1" customFormat="1" spans="1:21">
      <c r="A380" s="4" t="s">
        <v>302</v>
      </c>
      <c r="B380" s="4" t="s">
        <v>1167</v>
      </c>
      <c r="C380" s="5" t="s">
        <v>168</v>
      </c>
      <c r="D380" s="4" t="s">
        <v>1168</v>
      </c>
      <c r="E380" s="5" t="s">
        <v>179</v>
      </c>
      <c r="F380" s="4" t="s">
        <v>399</v>
      </c>
      <c r="G380" s="5" t="s">
        <v>172</v>
      </c>
      <c r="H380" s="5" t="s">
        <v>400</v>
      </c>
      <c r="I380" s="5" t="s">
        <v>401</v>
      </c>
      <c r="J380" s="9">
        <v>0.4419</v>
      </c>
      <c r="K380" s="5" t="s">
        <v>319</v>
      </c>
      <c r="L380" s="5" t="s">
        <v>175</v>
      </c>
      <c r="M380" s="10">
        <v>45518</v>
      </c>
      <c r="N380" s="11">
        <v>110</v>
      </c>
      <c r="O380" s="12">
        <v>0</v>
      </c>
      <c r="P380" s="13">
        <v>5.15929</v>
      </c>
      <c r="Q380" s="20">
        <v>2.27989</v>
      </c>
      <c r="R380" s="21">
        <v>5.0354</v>
      </c>
      <c r="S380" s="22">
        <f>R380*J380</f>
        <v>2.22514326</v>
      </c>
      <c r="T380" s="10"/>
      <c r="U380" s="5" t="s">
        <v>175</v>
      </c>
    </row>
    <row r="381" spans="19:19">
      <c r="S381" s="2">
        <f>SUM(S380:S380)</f>
        <v>2.22514326</v>
      </c>
    </row>
    <row r="383" s="1" customFormat="1" ht="18" customHeight="1" spans="1:21">
      <c r="A383" s="3" t="s">
        <v>145</v>
      </c>
      <c r="B383" s="3" t="s">
        <v>146</v>
      </c>
      <c r="C383" s="3" t="s">
        <v>147</v>
      </c>
      <c r="D383" s="3" t="s">
        <v>148</v>
      </c>
      <c r="E383" s="3" t="s">
        <v>149</v>
      </c>
      <c r="F383" s="3" t="s">
        <v>150</v>
      </c>
      <c r="G383" s="3" t="s">
        <v>151</v>
      </c>
      <c r="H383" s="3" t="s">
        <v>152</v>
      </c>
      <c r="I383" s="3" t="s">
        <v>153</v>
      </c>
      <c r="J383" s="8" t="s">
        <v>154</v>
      </c>
      <c r="K383" s="3" t="s">
        <v>155</v>
      </c>
      <c r="L383" s="3" t="s">
        <v>156</v>
      </c>
      <c r="M383" s="8" t="s">
        <v>157</v>
      </c>
      <c r="N383" s="8" t="s">
        <v>158</v>
      </c>
      <c r="O383" s="8" t="s">
        <v>159</v>
      </c>
      <c r="P383" s="8" t="s">
        <v>160</v>
      </c>
      <c r="Q383" s="8" t="s">
        <v>161</v>
      </c>
      <c r="R383" s="19" t="s">
        <v>162</v>
      </c>
      <c r="S383" s="19" t="s">
        <v>163</v>
      </c>
      <c r="T383" s="8" t="s">
        <v>164</v>
      </c>
      <c r="U383" s="3" t="s">
        <v>165</v>
      </c>
    </row>
    <row r="384" s="1" customFormat="1" spans="1:21">
      <c r="A384" s="4" t="s">
        <v>302</v>
      </c>
      <c r="B384" s="4" t="s">
        <v>380</v>
      </c>
      <c r="C384" s="5" t="s">
        <v>168</v>
      </c>
      <c r="D384" s="4" t="s">
        <v>381</v>
      </c>
      <c r="E384" s="5" t="s">
        <v>234</v>
      </c>
      <c r="F384" s="4" t="s">
        <v>416</v>
      </c>
      <c r="G384" s="5" t="s">
        <v>172</v>
      </c>
      <c r="H384" s="5" t="s">
        <v>408</v>
      </c>
      <c r="I384" s="5" t="s">
        <v>417</v>
      </c>
      <c r="J384" s="9">
        <v>0.03</v>
      </c>
      <c r="K384" s="5" t="s">
        <v>319</v>
      </c>
      <c r="L384" s="5" t="s">
        <v>175</v>
      </c>
      <c r="M384" s="10">
        <v>45234</v>
      </c>
      <c r="N384" s="11">
        <v>110</v>
      </c>
      <c r="O384" s="12">
        <v>0</v>
      </c>
      <c r="P384" s="13">
        <v>4.76311</v>
      </c>
      <c r="Q384" s="20">
        <v>0.14289</v>
      </c>
      <c r="R384" s="21">
        <v>4.09735</v>
      </c>
      <c r="S384" s="22">
        <f>R384*J384</f>
        <v>0.1229205</v>
      </c>
      <c r="T384" s="10"/>
      <c r="U384" s="5" t="s">
        <v>234</v>
      </c>
    </row>
    <row r="385" spans="19:19">
      <c r="S385" s="2">
        <f>SUM(S384:S384)</f>
        <v>0.1229205</v>
      </c>
    </row>
    <row r="387" s="1" customFormat="1" ht="18" customHeight="1" spans="1:21">
      <c r="A387" s="3" t="s">
        <v>145</v>
      </c>
      <c r="B387" s="3" t="s">
        <v>146</v>
      </c>
      <c r="C387" s="3" t="s">
        <v>147</v>
      </c>
      <c r="D387" s="3" t="s">
        <v>148</v>
      </c>
      <c r="E387" s="3" t="s">
        <v>149</v>
      </c>
      <c r="F387" s="3" t="s">
        <v>150</v>
      </c>
      <c r="G387" s="3" t="s">
        <v>151</v>
      </c>
      <c r="H387" s="3" t="s">
        <v>152</v>
      </c>
      <c r="I387" s="3" t="s">
        <v>153</v>
      </c>
      <c r="J387" s="8" t="s">
        <v>154</v>
      </c>
      <c r="K387" s="3" t="s">
        <v>155</v>
      </c>
      <c r="L387" s="3" t="s">
        <v>156</v>
      </c>
      <c r="M387" s="8" t="s">
        <v>157</v>
      </c>
      <c r="N387" s="8" t="s">
        <v>158</v>
      </c>
      <c r="O387" s="8" t="s">
        <v>159</v>
      </c>
      <c r="P387" s="8" t="s">
        <v>160</v>
      </c>
      <c r="Q387" s="8" t="s">
        <v>161</v>
      </c>
      <c r="R387" s="19" t="s">
        <v>162</v>
      </c>
      <c r="S387" s="19" t="s">
        <v>163</v>
      </c>
      <c r="T387" s="8" t="s">
        <v>164</v>
      </c>
      <c r="U387" s="3" t="s">
        <v>165</v>
      </c>
    </row>
    <row r="388" s="1" customFormat="1" spans="1:21">
      <c r="A388" s="4" t="s">
        <v>302</v>
      </c>
      <c r="B388" s="4" t="s">
        <v>366</v>
      </c>
      <c r="C388" s="5" t="s">
        <v>168</v>
      </c>
      <c r="D388" s="4" t="s">
        <v>367</v>
      </c>
      <c r="E388" s="5" t="s">
        <v>234</v>
      </c>
      <c r="F388" s="4" t="s">
        <v>407</v>
      </c>
      <c r="G388" s="5" t="s">
        <v>172</v>
      </c>
      <c r="H388" s="5" t="s">
        <v>408</v>
      </c>
      <c r="I388" s="5" t="s">
        <v>409</v>
      </c>
      <c r="J388" s="9">
        <v>0.0327</v>
      </c>
      <c r="K388" s="5" t="s">
        <v>319</v>
      </c>
      <c r="L388" s="5" t="s">
        <v>175</v>
      </c>
      <c r="M388" s="10">
        <v>45232</v>
      </c>
      <c r="N388" s="11">
        <v>110</v>
      </c>
      <c r="O388" s="12">
        <v>0</v>
      </c>
      <c r="P388" s="13">
        <v>4.58761</v>
      </c>
      <c r="Q388" s="20">
        <v>0.15001</v>
      </c>
      <c r="R388" s="21">
        <v>4.07965</v>
      </c>
      <c r="S388" s="22">
        <f t="shared" ref="S388:S393" si="27">R388*J388</f>
        <v>0.133404555</v>
      </c>
      <c r="T388" s="10"/>
      <c r="U388" s="5" t="s">
        <v>234</v>
      </c>
    </row>
    <row r="389" spans="19:19">
      <c r="S389" s="2">
        <f>SUM(S388:S388)</f>
        <v>0.133404555</v>
      </c>
    </row>
    <row r="391" s="1" customFormat="1" ht="18" customHeight="1" spans="1:21">
      <c r="A391" s="3" t="s">
        <v>145</v>
      </c>
      <c r="B391" s="3" t="s">
        <v>146</v>
      </c>
      <c r="C391" s="3" t="s">
        <v>147</v>
      </c>
      <c r="D391" s="3" t="s">
        <v>148</v>
      </c>
      <c r="E391" s="3" t="s">
        <v>149</v>
      </c>
      <c r="F391" s="3" t="s">
        <v>150</v>
      </c>
      <c r="G391" s="3" t="s">
        <v>151</v>
      </c>
      <c r="H391" s="3" t="s">
        <v>152</v>
      </c>
      <c r="I391" s="3" t="s">
        <v>153</v>
      </c>
      <c r="J391" s="8" t="s">
        <v>154</v>
      </c>
      <c r="K391" s="3" t="s">
        <v>155</v>
      </c>
      <c r="L391" s="3" t="s">
        <v>156</v>
      </c>
      <c r="M391" s="8" t="s">
        <v>157</v>
      </c>
      <c r="N391" s="8" t="s">
        <v>158</v>
      </c>
      <c r="O391" s="8" t="s">
        <v>159</v>
      </c>
      <c r="P391" s="8" t="s">
        <v>160</v>
      </c>
      <c r="Q391" s="8" t="s">
        <v>161</v>
      </c>
      <c r="R391" s="19" t="s">
        <v>162</v>
      </c>
      <c r="S391" s="19" t="s">
        <v>163</v>
      </c>
      <c r="T391" s="8" t="s">
        <v>164</v>
      </c>
      <c r="U391" s="3" t="s">
        <v>165</v>
      </c>
    </row>
    <row r="392" s="1" customFormat="1" spans="1:21">
      <c r="A392" s="4" t="s">
        <v>302</v>
      </c>
      <c r="B392" s="4" t="s">
        <v>1171</v>
      </c>
      <c r="C392" s="5" t="s">
        <v>168</v>
      </c>
      <c r="D392" s="4" t="s">
        <v>1172</v>
      </c>
      <c r="E392" s="5" t="s">
        <v>1121</v>
      </c>
      <c r="F392" s="4" t="s">
        <v>544</v>
      </c>
      <c r="G392" s="5" t="s">
        <v>172</v>
      </c>
      <c r="H392" s="5" t="s">
        <v>545</v>
      </c>
      <c r="I392" s="5" t="s">
        <v>546</v>
      </c>
      <c r="J392" s="9">
        <v>2</v>
      </c>
      <c r="K392" s="5" t="s">
        <v>168</v>
      </c>
      <c r="L392" s="5" t="s">
        <v>175</v>
      </c>
      <c r="M392" s="10">
        <v>45525</v>
      </c>
      <c r="N392" s="11">
        <v>110</v>
      </c>
      <c r="O392" s="12">
        <v>0</v>
      </c>
      <c r="P392" s="13">
        <v>0.147</v>
      </c>
      <c r="Q392" s="20">
        <v>0.294</v>
      </c>
      <c r="R392" s="21">
        <v>0.147</v>
      </c>
      <c r="S392" s="22">
        <f t="shared" si="27"/>
        <v>0.294</v>
      </c>
      <c r="T392" s="10"/>
      <c r="U392" s="5" t="s">
        <v>175</v>
      </c>
    </row>
    <row r="393" s="1" customFormat="1" spans="1:21">
      <c r="A393" s="6" t="s">
        <v>302</v>
      </c>
      <c r="B393" s="6" t="s">
        <v>1171</v>
      </c>
      <c r="C393" s="7" t="s">
        <v>168</v>
      </c>
      <c r="D393" s="6" t="s">
        <v>1172</v>
      </c>
      <c r="E393" s="7" t="s">
        <v>1121</v>
      </c>
      <c r="F393" s="6" t="s">
        <v>386</v>
      </c>
      <c r="G393" s="7" t="s">
        <v>177</v>
      </c>
      <c r="H393" s="7" t="s">
        <v>387</v>
      </c>
      <c r="I393" s="7" t="s">
        <v>234</v>
      </c>
      <c r="J393" s="14">
        <v>1</v>
      </c>
      <c r="K393" s="7" t="s">
        <v>168</v>
      </c>
      <c r="L393" s="7" t="s">
        <v>322</v>
      </c>
      <c r="M393" s="15">
        <v>45525</v>
      </c>
      <c r="N393" s="16">
        <v>110</v>
      </c>
      <c r="O393" s="17">
        <v>0</v>
      </c>
      <c r="P393" s="18">
        <v>8.02566</v>
      </c>
      <c r="Q393" s="23">
        <v>8.02566</v>
      </c>
      <c r="R393" s="21">
        <f>S398</f>
        <v>6.2389398</v>
      </c>
      <c r="S393" s="22">
        <f t="shared" si="27"/>
        <v>6.2389398</v>
      </c>
      <c r="T393" s="15"/>
      <c r="U393" s="7" t="s">
        <v>175</v>
      </c>
    </row>
    <row r="394" spans="19:19">
      <c r="S394" s="2">
        <f>SUM(S392:S393)</f>
        <v>6.5329398</v>
      </c>
    </row>
    <row r="396" s="1" customFormat="1" ht="18" customHeight="1" spans="1:21">
      <c r="A396" s="3" t="s">
        <v>145</v>
      </c>
      <c r="B396" s="3" t="s">
        <v>146</v>
      </c>
      <c r="C396" s="3" t="s">
        <v>147</v>
      </c>
      <c r="D396" s="3" t="s">
        <v>148</v>
      </c>
      <c r="E396" s="3" t="s">
        <v>149</v>
      </c>
      <c r="F396" s="3" t="s">
        <v>150</v>
      </c>
      <c r="G396" s="3" t="s">
        <v>151</v>
      </c>
      <c r="H396" s="3" t="s">
        <v>152</v>
      </c>
      <c r="I396" s="3" t="s">
        <v>153</v>
      </c>
      <c r="J396" s="8" t="s">
        <v>154</v>
      </c>
      <c r="K396" s="3" t="s">
        <v>155</v>
      </c>
      <c r="L396" s="3" t="s">
        <v>156</v>
      </c>
      <c r="M396" s="8" t="s">
        <v>157</v>
      </c>
      <c r="N396" s="8" t="s">
        <v>158</v>
      </c>
      <c r="O396" s="8" t="s">
        <v>159</v>
      </c>
      <c r="P396" s="8" t="s">
        <v>160</v>
      </c>
      <c r="Q396" s="8" t="s">
        <v>161</v>
      </c>
      <c r="R396" s="19" t="s">
        <v>162</v>
      </c>
      <c r="S396" s="19" t="s">
        <v>163</v>
      </c>
      <c r="T396" s="8" t="s">
        <v>164</v>
      </c>
      <c r="U396" s="3" t="s">
        <v>165</v>
      </c>
    </row>
    <row r="397" s="1" customFormat="1" spans="1:21">
      <c r="A397" s="4" t="s">
        <v>302</v>
      </c>
      <c r="B397" s="4" t="s">
        <v>386</v>
      </c>
      <c r="C397" s="5" t="s">
        <v>168</v>
      </c>
      <c r="D397" s="4" t="s">
        <v>387</v>
      </c>
      <c r="E397" s="5" t="s">
        <v>234</v>
      </c>
      <c r="F397" s="4" t="s">
        <v>418</v>
      </c>
      <c r="G397" s="5" t="s">
        <v>172</v>
      </c>
      <c r="H397" s="5" t="s">
        <v>419</v>
      </c>
      <c r="I397" s="5" t="s">
        <v>420</v>
      </c>
      <c r="J397" s="9">
        <v>1.41</v>
      </c>
      <c r="K397" s="5" t="s">
        <v>319</v>
      </c>
      <c r="L397" s="5" t="s">
        <v>175</v>
      </c>
      <c r="M397" s="10">
        <v>44908</v>
      </c>
      <c r="N397" s="11">
        <v>110</v>
      </c>
      <c r="O397" s="12">
        <v>0</v>
      </c>
      <c r="P397" s="13">
        <v>5.151</v>
      </c>
      <c r="Q397" s="20">
        <v>7.26291</v>
      </c>
      <c r="R397" s="21">
        <v>4.42478</v>
      </c>
      <c r="S397" s="22">
        <f>R397*J397</f>
        <v>6.2389398</v>
      </c>
      <c r="T397" s="10"/>
      <c r="U397" s="5" t="s">
        <v>234</v>
      </c>
    </row>
    <row r="398" spans="19:19">
      <c r="S398" s="2">
        <f>SUM(S397:S397)</f>
        <v>6.2389398</v>
      </c>
    </row>
    <row r="400" s="1" customFormat="1" ht="18" customHeight="1" spans="1:21">
      <c r="A400" s="3" t="s">
        <v>145</v>
      </c>
      <c r="B400" s="3" t="s">
        <v>146</v>
      </c>
      <c r="C400" s="3" t="s">
        <v>147</v>
      </c>
      <c r="D400" s="3" t="s">
        <v>148</v>
      </c>
      <c r="E400" s="3" t="s">
        <v>149</v>
      </c>
      <c r="F400" s="3" t="s">
        <v>150</v>
      </c>
      <c r="G400" s="3" t="s">
        <v>151</v>
      </c>
      <c r="H400" s="3" t="s">
        <v>152</v>
      </c>
      <c r="I400" s="3" t="s">
        <v>153</v>
      </c>
      <c r="J400" s="8" t="s">
        <v>154</v>
      </c>
      <c r="K400" s="3" t="s">
        <v>155</v>
      </c>
      <c r="L400" s="3" t="s">
        <v>156</v>
      </c>
      <c r="M400" s="8" t="s">
        <v>157</v>
      </c>
      <c r="N400" s="8" t="s">
        <v>158</v>
      </c>
      <c r="O400" s="8" t="s">
        <v>159</v>
      </c>
      <c r="P400" s="8" t="s">
        <v>160</v>
      </c>
      <c r="Q400" s="8" t="s">
        <v>161</v>
      </c>
      <c r="R400" s="19" t="s">
        <v>162</v>
      </c>
      <c r="S400" s="19" t="s">
        <v>163</v>
      </c>
      <c r="T400" s="8" t="s">
        <v>164</v>
      </c>
      <c r="U400" s="3" t="s">
        <v>165</v>
      </c>
    </row>
    <row r="401" s="1" customFormat="1" spans="1:21">
      <c r="A401" s="4" t="s">
        <v>302</v>
      </c>
      <c r="B401" s="4" t="s">
        <v>1173</v>
      </c>
      <c r="C401" s="5" t="s">
        <v>168</v>
      </c>
      <c r="D401" s="4" t="s">
        <v>1174</v>
      </c>
      <c r="E401" s="5" t="s">
        <v>179</v>
      </c>
      <c r="F401" s="4" t="s">
        <v>423</v>
      </c>
      <c r="G401" s="5" t="s">
        <v>172</v>
      </c>
      <c r="H401" s="5" t="s">
        <v>408</v>
      </c>
      <c r="I401" s="5" t="s">
        <v>424</v>
      </c>
      <c r="J401" s="9">
        <v>0.254</v>
      </c>
      <c r="K401" s="5" t="s">
        <v>319</v>
      </c>
      <c r="L401" s="5" t="s">
        <v>175</v>
      </c>
      <c r="M401" s="10">
        <v>45518</v>
      </c>
      <c r="N401" s="11">
        <v>110</v>
      </c>
      <c r="O401" s="12">
        <v>0</v>
      </c>
      <c r="P401" s="13">
        <v>4.7325</v>
      </c>
      <c r="Q401" s="20">
        <v>1.20206</v>
      </c>
      <c r="R401" s="21">
        <v>3.97345</v>
      </c>
      <c r="S401" s="22">
        <f>R401*J401</f>
        <v>1.0092563</v>
      </c>
      <c r="T401" s="10"/>
      <c r="U401" s="5" t="s">
        <v>175</v>
      </c>
    </row>
    <row r="402" spans="19:19">
      <c r="S402" s="2">
        <f>SUM(S401:S401)</f>
        <v>1.0092563</v>
      </c>
    </row>
    <row r="404" s="1" customFormat="1" ht="18" customHeight="1" spans="1:21">
      <c r="A404" s="3" t="s">
        <v>145</v>
      </c>
      <c r="B404" s="3" t="s">
        <v>146</v>
      </c>
      <c r="C404" s="3" t="s">
        <v>147</v>
      </c>
      <c r="D404" s="3" t="s">
        <v>148</v>
      </c>
      <c r="E404" s="3" t="s">
        <v>149</v>
      </c>
      <c r="F404" s="3" t="s">
        <v>150</v>
      </c>
      <c r="G404" s="3" t="s">
        <v>151</v>
      </c>
      <c r="H404" s="3" t="s">
        <v>152</v>
      </c>
      <c r="I404" s="3" t="s">
        <v>153</v>
      </c>
      <c r="J404" s="8" t="s">
        <v>154</v>
      </c>
      <c r="K404" s="3" t="s">
        <v>155</v>
      </c>
      <c r="L404" s="3" t="s">
        <v>156</v>
      </c>
      <c r="M404" s="8" t="s">
        <v>157</v>
      </c>
      <c r="N404" s="8" t="s">
        <v>158</v>
      </c>
      <c r="O404" s="8" t="s">
        <v>159</v>
      </c>
      <c r="P404" s="8" t="s">
        <v>160</v>
      </c>
      <c r="Q404" s="8" t="s">
        <v>161</v>
      </c>
      <c r="R404" s="19" t="s">
        <v>162</v>
      </c>
      <c r="S404" s="19" t="s">
        <v>163</v>
      </c>
      <c r="T404" s="8" t="s">
        <v>164</v>
      </c>
      <c r="U404" s="3" t="s">
        <v>165</v>
      </c>
    </row>
    <row r="405" s="1" customFormat="1" spans="1:21">
      <c r="A405" s="4" t="s">
        <v>302</v>
      </c>
      <c r="B405" s="4" t="s">
        <v>1177</v>
      </c>
      <c r="C405" s="5" t="s">
        <v>168</v>
      </c>
      <c r="D405" s="4" t="s">
        <v>1178</v>
      </c>
      <c r="E405" s="5" t="s">
        <v>179</v>
      </c>
      <c r="F405" s="4" t="s">
        <v>399</v>
      </c>
      <c r="G405" s="5" t="s">
        <v>172</v>
      </c>
      <c r="H405" s="5" t="s">
        <v>400</v>
      </c>
      <c r="I405" s="5" t="s">
        <v>401</v>
      </c>
      <c r="J405" s="9">
        <v>0.4419</v>
      </c>
      <c r="K405" s="5" t="s">
        <v>319</v>
      </c>
      <c r="L405" s="5" t="s">
        <v>175</v>
      </c>
      <c r="M405" s="10">
        <v>45518</v>
      </c>
      <c r="N405" s="11">
        <v>110</v>
      </c>
      <c r="O405" s="12">
        <v>0</v>
      </c>
      <c r="P405" s="13">
        <v>5.15929</v>
      </c>
      <c r="Q405" s="20">
        <v>2.27989</v>
      </c>
      <c r="R405" s="21">
        <v>5.0354</v>
      </c>
      <c r="S405" s="22">
        <f>R405*J405</f>
        <v>2.22514326</v>
      </c>
      <c r="T405" s="10"/>
      <c r="U405" s="5" t="s">
        <v>175</v>
      </c>
    </row>
    <row r="406" spans="19:19">
      <c r="S406" s="2">
        <f>SUM(S405:S405)</f>
        <v>2.22514326</v>
      </c>
    </row>
    <row r="408" s="1" customFormat="1" ht="18" customHeight="1" spans="1:21">
      <c r="A408" s="3" t="s">
        <v>145</v>
      </c>
      <c r="B408" s="3" t="s">
        <v>146</v>
      </c>
      <c r="C408" s="3" t="s">
        <v>147</v>
      </c>
      <c r="D408" s="3" t="s">
        <v>148</v>
      </c>
      <c r="E408" s="3" t="s">
        <v>149</v>
      </c>
      <c r="F408" s="3" t="s">
        <v>150</v>
      </c>
      <c r="G408" s="3" t="s">
        <v>151</v>
      </c>
      <c r="H408" s="3" t="s">
        <v>152</v>
      </c>
      <c r="I408" s="3" t="s">
        <v>153</v>
      </c>
      <c r="J408" s="8" t="s">
        <v>154</v>
      </c>
      <c r="K408" s="3" t="s">
        <v>155</v>
      </c>
      <c r="L408" s="3" t="s">
        <v>156</v>
      </c>
      <c r="M408" s="8" t="s">
        <v>157</v>
      </c>
      <c r="N408" s="8" t="s">
        <v>158</v>
      </c>
      <c r="O408" s="8" t="s">
        <v>159</v>
      </c>
      <c r="P408" s="8" t="s">
        <v>160</v>
      </c>
      <c r="Q408" s="8" t="s">
        <v>161</v>
      </c>
      <c r="R408" s="19" t="s">
        <v>162</v>
      </c>
      <c r="S408" s="19" t="s">
        <v>163</v>
      </c>
      <c r="T408" s="8" t="s">
        <v>164</v>
      </c>
      <c r="U408" s="3" t="s">
        <v>165</v>
      </c>
    </row>
    <row r="409" s="1" customFormat="1" spans="1:21">
      <c r="A409" s="4" t="s">
        <v>302</v>
      </c>
      <c r="B409" s="4" t="s">
        <v>341</v>
      </c>
      <c r="C409" s="5" t="s">
        <v>168</v>
      </c>
      <c r="D409" s="4" t="s">
        <v>342</v>
      </c>
      <c r="E409" s="5" t="s">
        <v>234</v>
      </c>
      <c r="F409" s="4" t="s">
        <v>402</v>
      </c>
      <c r="G409" s="5" t="s">
        <v>172</v>
      </c>
      <c r="H409" s="5" t="s">
        <v>403</v>
      </c>
      <c r="I409" s="5" t="s">
        <v>404</v>
      </c>
      <c r="J409" s="9">
        <v>0.0519</v>
      </c>
      <c r="K409" s="5" t="s">
        <v>319</v>
      </c>
      <c r="L409" s="5" t="s">
        <v>175</v>
      </c>
      <c r="M409" s="10">
        <v>44499</v>
      </c>
      <c r="N409" s="11">
        <v>110</v>
      </c>
      <c r="O409" s="12">
        <v>0</v>
      </c>
      <c r="P409" s="13">
        <v>4.44248</v>
      </c>
      <c r="Q409" s="20">
        <v>0.23056</v>
      </c>
      <c r="R409" s="21">
        <v>4.44248</v>
      </c>
      <c r="S409" s="22">
        <f>R409*J409</f>
        <v>0.230564712</v>
      </c>
      <c r="T409" s="10"/>
      <c r="U409" s="5" t="s">
        <v>234</v>
      </c>
    </row>
    <row r="410" spans="19:19">
      <c r="S410" s="2">
        <f>SUM(S409:S409)</f>
        <v>0.230564712</v>
      </c>
    </row>
  </sheetData>
  <sortState ref="A124:U125">
    <sortCondition ref="S125"/>
  </sortState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S55" sqref="S55"/>
    </sheetView>
  </sheetViews>
  <sheetFormatPr defaultColWidth="8.72727272727273" defaultRowHeight="14"/>
  <cols>
    <col min="1" max="1" width="4.45454545454545" customWidth="1"/>
    <col min="2" max="2" width="10.2727272727273" customWidth="1"/>
    <col min="3" max="3" width="7.36363636363636" customWidth="1"/>
    <col min="4" max="4" width="18.5454545454545" customWidth="1"/>
    <col min="5" max="5" width="12.7272727272727" customWidth="1"/>
    <col min="6" max="6" width="10.2727272727273" customWidth="1"/>
    <col min="7" max="7" width="7.72727272727273" customWidth="1"/>
    <col min="8" max="8" width="18.5454545454545" customWidth="1"/>
    <col min="9" max="9" width="8.18181818181818" customWidth="1"/>
    <col min="10" max="10" width="8.81818181818182" customWidth="1"/>
    <col min="11" max="12" width="7.36363636363636" hidden="1" customWidth="1"/>
    <col min="13" max="13" width="8" hidden="1" customWidth="1"/>
    <col min="14" max="14" width="4.45454545454545" hidden="1" customWidth="1"/>
    <col min="15" max="15" width="5.63636363636364" hidden="1" customWidth="1"/>
    <col min="16" max="17" width="7.63636363636364" hidden="1" customWidth="1"/>
    <col min="18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145</v>
      </c>
      <c r="B1" s="3" t="s">
        <v>146</v>
      </c>
      <c r="C1" s="3" t="s">
        <v>147</v>
      </c>
      <c r="D1" s="3" t="s">
        <v>148</v>
      </c>
      <c r="E1" s="3" t="s">
        <v>149</v>
      </c>
      <c r="F1" s="3" t="s">
        <v>150</v>
      </c>
      <c r="G1" s="3" t="s">
        <v>151</v>
      </c>
      <c r="H1" s="3" t="s">
        <v>152</v>
      </c>
      <c r="I1" s="3" t="s">
        <v>153</v>
      </c>
      <c r="J1" s="8" t="s">
        <v>154</v>
      </c>
      <c r="K1" s="3" t="s">
        <v>155</v>
      </c>
      <c r="L1" s="3" t="s">
        <v>156</v>
      </c>
      <c r="M1" s="8" t="s">
        <v>157</v>
      </c>
      <c r="N1" s="8" t="s">
        <v>158</v>
      </c>
      <c r="O1" s="8" t="s">
        <v>159</v>
      </c>
      <c r="P1" s="8" t="s">
        <v>160</v>
      </c>
      <c r="Q1" s="8" t="s">
        <v>161</v>
      </c>
      <c r="R1" s="19" t="s">
        <v>162</v>
      </c>
      <c r="S1" s="19" t="s">
        <v>163</v>
      </c>
      <c r="T1" s="8" t="s">
        <v>164</v>
      </c>
      <c r="U1" s="3" t="s">
        <v>165</v>
      </c>
    </row>
    <row r="2" s="1" customFormat="1" spans="1:21">
      <c r="A2" s="4" t="s">
        <v>302</v>
      </c>
      <c r="B2" s="4" t="s">
        <v>1182</v>
      </c>
      <c r="C2" s="5" t="s">
        <v>168</v>
      </c>
      <c r="D2" s="4" t="s">
        <v>1183</v>
      </c>
      <c r="E2" s="5" t="s">
        <v>72</v>
      </c>
      <c r="F2" s="4" t="s">
        <v>1184</v>
      </c>
      <c r="G2" s="5" t="s">
        <v>177</v>
      </c>
      <c r="H2" s="5" t="s">
        <v>1185</v>
      </c>
      <c r="I2" s="5" t="s">
        <v>179</v>
      </c>
      <c r="J2" s="9">
        <v>1</v>
      </c>
      <c r="K2" s="5" t="s">
        <v>168</v>
      </c>
      <c r="L2" s="5" t="s">
        <v>322</v>
      </c>
      <c r="M2" s="10">
        <v>45518</v>
      </c>
      <c r="N2" s="11">
        <v>20</v>
      </c>
      <c r="O2" s="12">
        <v>0</v>
      </c>
      <c r="P2" s="13">
        <v>33.33999</v>
      </c>
      <c r="Q2" s="20">
        <v>33.33999</v>
      </c>
      <c r="R2" s="21">
        <f>S12</f>
        <v>25.16387704</v>
      </c>
      <c r="S2" s="22">
        <f t="shared" ref="S2:S11" si="0">R2*J2</f>
        <v>25.16387704</v>
      </c>
      <c r="T2" s="10"/>
      <c r="U2" s="5" t="s">
        <v>175</v>
      </c>
    </row>
    <row r="3" s="1" customFormat="1" spans="1:21">
      <c r="A3" s="6" t="s">
        <v>302</v>
      </c>
      <c r="B3" s="6" t="s">
        <v>1182</v>
      </c>
      <c r="C3" s="7" t="s">
        <v>168</v>
      </c>
      <c r="D3" s="6" t="s">
        <v>1183</v>
      </c>
      <c r="E3" s="7" t="s">
        <v>72</v>
      </c>
      <c r="F3" s="6" t="s">
        <v>325</v>
      </c>
      <c r="G3" s="7" t="s">
        <v>177</v>
      </c>
      <c r="H3" s="7" t="s">
        <v>326</v>
      </c>
      <c r="I3" s="7" t="s">
        <v>175</v>
      </c>
      <c r="J3" s="14">
        <v>0.322</v>
      </c>
      <c r="K3" s="7" t="s">
        <v>327</v>
      </c>
      <c r="L3" s="7" t="s">
        <v>175</v>
      </c>
      <c r="M3" s="15">
        <v>45518</v>
      </c>
      <c r="N3" s="16">
        <v>70</v>
      </c>
      <c r="O3" s="17">
        <v>0</v>
      </c>
      <c r="P3" s="18">
        <v>7.32573</v>
      </c>
      <c r="Q3" s="23">
        <v>2.35888</v>
      </c>
      <c r="R3" s="21">
        <v>5.8632</v>
      </c>
      <c r="S3" s="22">
        <f t="shared" si="0"/>
        <v>1.8879504</v>
      </c>
      <c r="T3" s="15"/>
      <c r="U3" s="7" t="s">
        <v>175</v>
      </c>
    </row>
    <row r="4" spans="19:19">
      <c r="S4" s="2">
        <f>SUM(S2:S3)</f>
        <v>27.05182744</v>
      </c>
    </row>
    <row r="6" s="1" customFormat="1" ht="18" customHeight="1" spans="1:21">
      <c r="A6" s="3" t="s">
        <v>145</v>
      </c>
      <c r="B6" s="3" t="s">
        <v>146</v>
      </c>
      <c r="C6" s="3" t="s">
        <v>147</v>
      </c>
      <c r="D6" s="3" t="s">
        <v>148</v>
      </c>
      <c r="E6" s="3" t="s">
        <v>149</v>
      </c>
      <c r="F6" s="3" t="s">
        <v>150</v>
      </c>
      <c r="G6" s="3" t="s">
        <v>151</v>
      </c>
      <c r="H6" s="3" t="s">
        <v>152</v>
      </c>
      <c r="I6" s="3" t="s">
        <v>153</v>
      </c>
      <c r="J6" s="8" t="s">
        <v>154</v>
      </c>
      <c r="K6" s="3" t="s">
        <v>155</v>
      </c>
      <c r="L6" s="3" t="s">
        <v>156</v>
      </c>
      <c r="M6" s="8" t="s">
        <v>157</v>
      </c>
      <c r="N6" s="8" t="s">
        <v>158</v>
      </c>
      <c r="O6" s="8" t="s">
        <v>159</v>
      </c>
      <c r="P6" s="8" t="s">
        <v>160</v>
      </c>
      <c r="Q6" s="8" t="s">
        <v>161</v>
      </c>
      <c r="R6" s="19" t="s">
        <v>162</v>
      </c>
      <c r="S6" s="19" t="s">
        <v>163</v>
      </c>
      <c r="T6" s="8" t="s">
        <v>164</v>
      </c>
      <c r="U6" s="3" t="s">
        <v>165</v>
      </c>
    </row>
    <row r="7" s="1" customFormat="1" spans="1:21">
      <c r="A7" s="4" t="s">
        <v>302</v>
      </c>
      <c r="B7" s="4" t="s">
        <v>1184</v>
      </c>
      <c r="C7" s="5" t="s">
        <v>168</v>
      </c>
      <c r="D7" s="4" t="s">
        <v>1185</v>
      </c>
      <c r="E7" s="5" t="s">
        <v>179</v>
      </c>
      <c r="F7" s="4" t="s">
        <v>1186</v>
      </c>
      <c r="G7" s="5" t="s">
        <v>177</v>
      </c>
      <c r="H7" s="5" t="s">
        <v>1187</v>
      </c>
      <c r="I7" s="5" t="s">
        <v>179</v>
      </c>
      <c r="J7" s="9">
        <v>1</v>
      </c>
      <c r="K7" s="5" t="s">
        <v>168</v>
      </c>
      <c r="L7" s="5" t="s">
        <v>175</v>
      </c>
      <c r="M7" s="10">
        <v>45518</v>
      </c>
      <c r="N7" s="11">
        <v>20</v>
      </c>
      <c r="O7" s="12">
        <v>0</v>
      </c>
      <c r="P7" s="13">
        <v>21.66377</v>
      </c>
      <c r="Q7" s="20">
        <v>21.66377</v>
      </c>
      <c r="R7" s="21">
        <f>S17</f>
        <v>20.3558</v>
      </c>
      <c r="S7" s="22">
        <f t="shared" si="0"/>
        <v>20.3558</v>
      </c>
      <c r="T7" s="10"/>
      <c r="U7" s="5" t="s">
        <v>175</v>
      </c>
    </row>
    <row r="8" s="1" customFormat="1" spans="1:21">
      <c r="A8" s="6" t="s">
        <v>302</v>
      </c>
      <c r="B8" s="6" t="s">
        <v>1184</v>
      </c>
      <c r="C8" s="7" t="s">
        <v>168</v>
      </c>
      <c r="D8" s="6" t="s">
        <v>1185</v>
      </c>
      <c r="E8" s="7" t="s">
        <v>179</v>
      </c>
      <c r="F8" s="6" t="s">
        <v>1188</v>
      </c>
      <c r="G8" s="7" t="s">
        <v>177</v>
      </c>
      <c r="H8" s="7" t="s">
        <v>1189</v>
      </c>
      <c r="I8" s="7" t="s">
        <v>179</v>
      </c>
      <c r="J8" s="14">
        <v>1</v>
      </c>
      <c r="K8" s="7" t="s">
        <v>168</v>
      </c>
      <c r="L8" s="7" t="s">
        <v>175</v>
      </c>
      <c r="M8" s="15">
        <v>45518</v>
      </c>
      <c r="N8" s="16">
        <v>20</v>
      </c>
      <c r="O8" s="17">
        <v>0</v>
      </c>
      <c r="P8" s="18">
        <v>3.21371</v>
      </c>
      <c r="Q8" s="23">
        <v>3.21371</v>
      </c>
      <c r="R8" s="21">
        <f>S25</f>
        <v>2.35177057</v>
      </c>
      <c r="S8" s="22">
        <f t="shared" si="0"/>
        <v>2.35177057</v>
      </c>
      <c r="T8" s="15"/>
      <c r="U8" s="7" t="s">
        <v>175</v>
      </c>
    </row>
    <row r="9" s="1" customFormat="1" spans="1:21">
      <c r="A9" s="4" t="s">
        <v>302</v>
      </c>
      <c r="B9" s="4" t="s">
        <v>1184</v>
      </c>
      <c r="C9" s="5" t="s">
        <v>168</v>
      </c>
      <c r="D9" s="4" t="s">
        <v>1185</v>
      </c>
      <c r="E9" s="5" t="s">
        <v>179</v>
      </c>
      <c r="F9" s="4" t="s">
        <v>332</v>
      </c>
      <c r="G9" s="5" t="s">
        <v>172</v>
      </c>
      <c r="H9" s="5" t="s">
        <v>333</v>
      </c>
      <c r="I9" s="5" t="s">
        <v>175</v>
      </c>
      <c r="J9" s="9">
        <v>0.0105</v>
      </c>
      <c r="K9" s="5" t="s">
        <v>319</v>
      </c>
      <c r="L9" s="5" t="s">
        <v>175</v>
      </c>
      <c r="M9" s="10">
        <v>45518</v>
      </c>
      <c r="N9" s="11">
        <v>20</v>
      </c>
      <c r="O9" s="12">
        <v>0</v>
      </c>
      <c r="P9" s="13">
        <v>5.96786</v>
      </c>
      <c r="Q9" s="20">
        <v>0.06266</v>
      </c>
      <c r="R9" s="21">
        <v>5.2655</v>
      </c>
      <c r="S9" s="22">
        <f t="shared" si="0"/>
        <v>0.05528775</v>
      </c>
      <c r="T9" s="10"/>
      <c r="U9" s="5" t="s">
        <v>175</v>
      </c>
    </row>
    <row r="10" s="1" customFormat="1" spans="1:21">
      <c r="A10" s="6" t="s">
        <v>302</v>
      </c>
      <c r="B10" s="6" t="s">
        <v>1184</v>
      </c>
      <c r="C10" s="7" t="s">
        <v>168</v>
      </c>
      <c r="D10" s="6" t="s">
        <v>1185</v>
      </c>
      <c r="E10" s="7" t="s">
        <v>179</v>
      </c>
      <c r="F10" s="6" t="s">
        <v>1190</v>
      </c>
      <c r="G10" s="7" t="s">
        <v>177</v>
      </c>
      <c r="H10" s="7" t="s">
        <v>1191</v>
      </c>
      <c r="I10" s="7" t="s">
        <v>179</v>
      </c>
      <c r="J10" s="14">
        <v>1</v>
      </c>
      <c r="K10" s="7" t="s">
        <v>168</v>
      </c>
      <c r="L10" s="7" t="s">
        <v>175</v>
      </c>
      <c r="M10" s="15">
        <v>45518</v>
      </c>
      <c r="N10" s="16">
        <v>20</v>
      </c>
      <c r="O10" s="17">
        <v>0</v>
      </c>
      <c r="P10" s="18">
        <v>3.21371</v>
      </c>
      <c r="Q10" s="23">
        <v>3.21371</v>
      </c>
      <c r="R10" s="21">
        <f>S29</f>
        <v>2.35177057</v>
      </c>
      <c r="S10" s="22">
        <f t="shared" si="0"/>
        <v>2.35177057</v>
      </c>
      <c r="T10" s="15"/>
      <c r="U10" s="7" t="s">
        <v>175</v>
      </c>
    </row>
    <row r="11" s="1" customFormat="1" spans="1:21">
      <c r="A11" s="4" t="s">
        <v>302</v>
      </c>
      <c r="B11" s="4" t="s">
        <v>1184</v>
      </c>
      <c r="C11" s="5" t="s">
        <v>168</v>
      </c>
      <c r="D11" s="4" t="s">
        <v>1185</v>
      </c>
      <c r="E11" s="5" t="s">
        <v>179</v>
      </c>
      <c r="F11" s="4" t="s">
        <v>527</v>
      </c>
      <c r="G11" s="5" t="s">
        <v>172</v>
      </c>
      <c r="H11" s="5" t="s">
        <v>528</v>
      </c>
      <c r="I11" s="5" t="s">
        <v>175</v>
      </c>
      <c r="J11" s="9">
        <v>0.0105</v>
      </c>
      <c r="K11" s="5" t="s">
        <v>319</v>
      </c>
      <c r="L11" s="5" t="s">
        <v>175</v>
      </c>
      <c r="M11" s="10">
        <v>45518</v>
      </c>
      <c r="N11" s="11">
        <v>20</v>
      </c>
      <c r="O11" s="12">
        <v>0</v>
      </c>
      <c r="P11" s="13">
        <v>5.36209</v>
      </c>
      <c r="Q11" s="20">
        <v>0.0563</v>
      </c>
      <c r="R11" s="21">
        <v>4.6903</v>
      </c>
      <c r="S11" s="22">
        <f t="shared" si="0"/>
        <v>0.04924815</v>
      </c>
      <c r="T11" s="10"/>
      <c r="U11" s="5" t="s">
        <v>175</v>
      </c>
    </row>
    <row r="12" spans="19:19">
      <c r="S12" s="2">
        <f>SUM(S7:S11)</f>
        <v>25.16387704</v>
      </c>
    </row>
    <row r="14" s="1" customFormat="1" ht="18" customHeight="1" spans="1:21">
      <c r="A14" s="3" t="s">
        <v>145</v>
      </c>
      <c r="B14" s="3" t="s">
        <v>146</v>
      </c>
      <c r="C14" s="3" t="s">
        <v>147</v>
      </c>
      <c r="D14" s="3" t="s">
        <v>148</v>
      </c>
      <c r="E14" s="3" t="s">
        <v>149</v>
      </c>
      <c r="F14" s="3" t="s">
        <v>150</v>
      </c>
      <c r="G14" s="3" t="s">
        <v>151</v>
      </c>
      <c r="H14" s="3" t="s">
        <v>152</v>
      </c>
      <c r="I14" s="3" t="s">
        <v>153</v>
      </c>
      <c r="J14" s="8" t="s">
        <v>154</v>
      </c>
      <c r="K14" s="3" t="s">
        <v>155</v>
      </c>
      <c r="L14" s="3" t="s">
        <v>156</v>
      </c>
      <c r="M14" s="8" t="s">
        <v>157</v>
      </c>
      <c r="N14" s="8" t="s">
        <v>158</v>
      </c>
      <c r="O14" s="8" t="s">
        <v>159</v>
      </c>
      <c r="P14" s="8" t="s">
        <v>160</v>
      </c>
      <c r="Q14" s="8" t="s">
        <v>161</v>
      </c>
      <c r="R14" s="19" t="s">
        <v>162</v>
      </c>
      <c r="S14" s="19" t="s">
        <v>163</v>
      </c>
      <c r="T14" s="8" t="s">
        <v>164</v>
      </c>
      <c r="U14" s="3" t="s">
        <v>165</v>
      </c>
    </row>
    <row r="15" s="1" customFormat="1" spans="1:21">
      <c r="A15" s="4" t="s">
        <v>302</v>
      </c>
      <c r="B15" s="4" t="s">
        <v>1186</v>
      </c>
      <c r="C15" s="5" t="s">
        <v>168</v>
      </c>
      <c r="D15" s="4" t="s">
        <v>1187</v>
      </c>
      <c r="E15" s="5" t="s">
        <v>179</v>
      </c>
      <c r="F15" s="4" t="s">
        <v>544</v>
      </c>
      <c r="G15" s="5" t="s">
        <v>172</v>
      </c>
      <c r="H15" s="5" t="s">
        <v>545</v>
      </c>
      <c r="I15" s="5" t="s">
        <v>546</v>
      </c>
      <c r="J15" s="9">
        <v>6</v>
      </c>
      <c r="K15" s="5" t="s">
        <v>168</v>
      </c>
      <c r="L15" s="5" t="s">
        <v>175</v>
      </c>
      <c r="M15" s="10">
        <v>45518</v>
      </c>
      <c r="N15" s="11">
        <v>110</v>
      </c>
      <c r="O15" s="12">
        <v>0</v>
      </c>
      <c r="P15" s="13">
        <v>0.147</v>
      </c>
      <c r="Q15" s="20">
        <v>0.882</v>
      </c>
      <c r="R15" s="21">
        <v>0.042</v>
      </c>
      <c r="S15" s="22">
        <f>R15*J15</f>
        <v>0.252</v>
      </c>
      <c r="T15" s="10"/>
      <c r="U15" s="5" t="s">
        <v>175</v>
      </c>
    </row>
    <row r="16" s="1" customFormat="1" spans="1:21">
      <c r="A16" s="6" t="s">
        <v>302</v>
      </c>
      <c r="B16" s="6" t="s">
        <v>1186</v>
      </c>
      <c r="C16" s="7" t="s">
        <v>168</v>
      </c>
      <c r="D16" s="6" t="s">
        <v>1187</v>
      </c>
      <c r="E16" s="7" t="s">
        <v>179</v>
      </c>
      <c r="F16" s="6" t="s">
        <v>1192</v>
      </c>
      <c r="G16" s="7" t="s">
        <v>177</v>
      </c>
      <c r="H16" s="7" t="s">
        <v>1193</v>
      </c>
      <c r="I16" s="7" t="s">
        <v>931</v>
      </c>
      <c r="J16" s="14">
        <v>1</v>
      </c>
      <c r="K16" s="7" t="s">
        <v>168</v>
      </c>
      <c r="L16" s="7" t="s">
        <v>322</v>
      </c>
      <c r="M16" s="15">
        <v>45518</v>
      </c>
      <c r="N16" s="16">
        <v>110</v>
      </c>
      <c r="O16" s="17">
        <v>0</v>
      </c>
      <c r="P16" s="18">
        <v>21.45848</v>
      </c>
      <c r="Q16" s="23">
        <v>21.45848</v>
      </c>
      <c r="R16" s="21">
        <v>20.1038</v>
      </c>
      <c r="S16" s="22">
        <f>R16*J16</f>
        <v>20.1038</v>
      </c>
      <c r="T16" s="15"/>
      <c r="U16" s="7" t="s">
        <v>175</v>
      </c>
    </row>
    <row r="17" spans="19:19">
      <c r="S17" s="2">
        <f>SUM(S15:S16)</f>
        <v>20.3558</v>
      </c>
    </row>
    <row r="19" s="1" customFormat="1" ht="18" customHeight="1" spans="1:21">
      <c r="A19" s="3" t="s">
        <v>145</v>
      </c>
      <c r="B19" s="3" t="s">
        <v>146</v>
      </c>
      <c r="C19" s="3" t="s">
        <v>147</v>
      </c>
      <c r="D19" s="3" t="s">
        <v>148</v>
      </c>
      <c r="E19" s="3" t="s">
        <v>149</v>
      </c>
      <c r="F19" s="3" t="s">
        <v>150</v>
      </c>
      <c r="G19" s="3" t="s">
        <v>151</v>
      </c>
      <c r="H19" s="3" t="s">
        <v>152</v>
      </c>
      <c r="I19" s="3" t="s">
        <v>153</v>
      </c>
      <c r="J19" s="8" t="s">
        <v>154</v>
      </c>
      <c r="K19" s="3" t="s">
        <v>155</v>
      </c>
      <c r="L19" s="3" t="s">
        <v>156</v>
      </c>
      <c r="M19" s="8" t="s">
        <v>157</v>
      </c>
      <c r="N19" s="8" t="s">
        <v>158</v>
      </c>
      <c r="O19" s="8" t="s">
        <v>159</v>
      </c>
      <c r="P19" s="8" t="s">
        <v>160</v>
      </c>
      <c r="Q19" s="8" t="s">
        <v>161</v>
      </c>
      <c r="R19" s="19" t="s">
        <v>162</v>
      </c>
      <c r="S19" s="19" t="s">
        <v>163</v>
      </c>
      <c r="T19" s="8" t="s">
        <v>164</v>
      </c>
      <c r="U19" s="3" t="s">
        <v>165</v>
      </c>
    </row>
    <row r="20" s="1" customFormat="1" spans="1:21">
      <c r="A20" s="4" t="s">
        <v>302</v>
      </c>
      <c r="B20" s="4" t="s">
        <v>1192</v>
      </c>
      <c r="C20" s="5" t="s">
        <v>168</v>
      </c>
      <c r="D20" s="4" t="s">
        <v>1193</v>
      </c>
      <c r="E20" s="5" t="s">
        <v>1015</v>
      </c>
      <c r="F20" s="4" t="s">
        <v>418</v>
      </c>
      <c r="G20" s="5" t="s">
        <v>172</v>
      </c>
      <c r="H20" s="5" t="s">
        <v>419</v>
      </c>
      <c r="I20" s="5" t="s">
        <v>420</v>
      </c>
      <c r="J20" s="9">
        <v>3.9029</v>
      </c>
      <c r="K20" s="5" t="s">
        <v>319</v>
      </c>
      <c r="L20" s="5" t="s">
        <v>175</v>
      </c>
      <c r="M20" s="10">
        <v>45518</v>
      </c>
      <c r="N20" s="11">
        <v>110</v>
      </c>
      <c r="O20" s="12">
        <v>0</v>
      </c>
      <c r="P20" s="13">
        <v>5.151</v>
      </c>
      <c r="Q20" s="20">
        <v>20.10384</v>
      </c>
      <c r="R20" s="21">
        <v>4.42478</v>
      </c>
      <c r="S20" s="22">
        <f>R20*J20</f>
        <v>17.269473862</v>
      </c>
      <c r="T20" s="10"/>
      <c r="U20" s="5" t="s">
        <v>175</v>
      </c>
    </row>
    <row r="21" spans="19:19">
      <c r="S21" s="2">
        <f>SUM(S20:S20)</f>
        <v>17.269473862</v>
      </c>
    </row>
    <row r="23" s="1" customFormat="1" ht="18" customHeight="1" spans="1:21">
      <c r="A23" s="3" t="s">
        <v>145</v>
      </c>
      <c r="B23" s="3" t="s">
        <v>146</v>
      </c>
      <c r="C23" s="3" t="s">
        <v>147</v>
      </c>
      <c r="D23" s="3" t="s">
        <v>148</v>
      </c>
      <c r="E23" s="3" t="s">
        <v>149</v>
      </c>
      <c r="F23" s="3" t="s">
        <v>150</v>
      </c>
      <c r="G23" s="3" t="s">
        <v>151</v>
      </c>
      <c r="H23" s="3" t="s">
        <v>152</v>
      </c>
      <c r="I23" s="3" t="s">
        <v>153</v>
      </c>
      <c r="J23" s="8" t="s">
        <v>154</v>
      </c>
      <c r="K23" s="3" t="s">
        <v>155</v>
      </c>
      <c r="L23" s="3" t="s">
        <v>156</v>
      </c>
      <c r="M23" s="8" t="s">
        <v>157</v>
      </c>
      <c r="N23" s="8" t="s">
        <v>158</v>
      </c>
      <c r="O23" s="8" t="s">
        <v>159</v>
      </c>
      <c r="P23" s="8" t="s">
        <v>160</v>
      </c>
      <c r="Q23" s="8" t="s">
        <v>161</v>
      </c>
      <c r="R23" s="19" t="s">
        <v>162</v>
      </c>
      <c r="S23" s="19" t="s">
        <v>163</v>
      </c>
      <c r="T23" s="8" t="s">
        <v>164</v>
      </c>
      <c r="U23" s="3" t="s">
        <v>165</v>
      </c>
    </row>
    <row r="24" s="1" customFormat="1" spans="1:21">
      <c r="A24" s="4" t="s">
        <v>302</v>
      </c>
      <c r="B24" s="4" t="s">
        <v>1188</v>
      </c>
      <c r="C24" s="5" t="s">
        <v>168</v>
      </c>
      <c r="D24" s="4" t="s">
        <v>1189</v>
      </c>
      <c r="E24" s="5" t="s">
        <v>179</v>
      </c>
      <c r="F24" s="4" t="s">
        <v>418</v>
      </c>
      <c r="G24" s="5" t="s">
        <v>172</v>
      </c>
      <c r="H24" s="5" t="s">
        <v>419</v>
      </c>
      <c r="I24" s="5" t="s">
        <v>420</v>
      </c>
      <c r="J24" s="9">
        <v>0.5315</v>
      </c>
      <c r="K24" s="5" t="s">
        <v>319</v>
      </c>
      <c r="L24" s="5" t="s">
        <v>175</v>
      </c>
      <c r="M24" s="10">
        <v>45518</v>
      </c>
      <c r="N24" s="11">
        <v>110</v>
      </c>
      <c r="O24" s="12">
        <v>0</v>
      </c>
      <c r="P24" s="13">
        <v>5.151</v>
      </c>
      <c r="Q24" s="20">
        <v>2.73776</v>
      </c>
      <c r="R24" s="21">
        <v>4.42478</v>
      </c>
      <c r="S24" s="22">
        <f>R24*J24</f>
        <v>2.35177057</v>
      </c>
      <c r="T24" s="10"/>
      <c r="U24" s="5" t="s">
        <v>175</v>
      </c>
    </row>
    <row r="25" spans="19:19">
      <c r="S25" s="22">
        <f>SUM(S24:S24)</f>
        <v>2.35177057</v>
      </c>
    </row>
    <row r="27" s="1" customFormat="1" ht="18" customHeight="1" spans="1:21">
      <c r="A27" s="3" t="s">
        <v>145</v>
      </c>
      <c r="B27" s="3" t="s">
        <v>146</v>
      </c>
      <c r="C27" s="3" t="s">
        <v>147</v>
      </c>
      <c r="D27" s="3" t="s">
        <v>148</v>
      </c>
      <c r="E27" s="3" t="s">
        <v>149</v>
      </c>
      <c r="F27" s="3" t="s">
        <v>150</v>
      </c>
      <c r="G27" s="3" t="s">
        <v>151</v>
      </c>
      <c r="H27" s="3" t="s">
        <v>152</v>
      </c>
      <c r="I27" s="3" t="s">
        <v>153</v>
      </c>
      <c r="J27" s="8" t="s">
        <v>154</v>
      </c>
      <c r="K27" s="3" t="s">
        <v>155</v>
      </c>
      <c r="L27" s="3" t="s">
        <v>156</v>
      </c>
      <c r="M27" s="8" t="s">
        <v>157</v>
      </c>
      <c r="N27" s="8" t="s">
        <v>158</v>
      </c>
      <c r="O27" s="8" t="s">
        <v>159</v>
      </c>
      <c r="P27" s="8" t="s">
        <v>160</v>
      </c>
      <c r="Q27" s="8" t="s">
        <v>161</v>
      </c>
      <c r="R27" s="19" t="s">
        <v>162</v>
      </c>
      <c r="S27" s="19" t="s">
        <v>163</v>
      </c>
      <c r="T27" s="8" t="s">
        <v>164</v>
      </c>
      <c r="U27" s="3" t="s">
        <v>165</v>
      </c>
    </row>
    <row r="28" s="1" customFormat="1" spans="1:21">
      <c r="A28" s="4" t="s">
        <v>302</v>
      </c>
      <c r="B28" s="4" t="s">
        <v>1190</v>
      </c>
      <c r="C28" s="5" t="s">
        <v>168</v>
      </c>
      <c r="D28" s="4" t="s">
        <v>1191</v>
      </c>
      <c r="E28" s="5" t="s">
        <v>179</v>
      </c>
      <c r="F28" s="4" t="s">
        <v>418</v>
      </c>
      <c r="G28" s="5" t="s">
        <v>172</v>
      </c>
      <c r="H28" s="5" t="s">
        <v>419</v>
      </c>
      <c r="I28" s="5" t="s">
        <v>420</v>
      </c>
      <c r="J28" s="9">
        <v>0.5315</v>
      </c>
      <c r="K28" s="5" t="s">
        <v>319</v>
      </c>
      <c r="L28" s="5" t="s">
        <v>175</v>
      </c>
      <c r="M28" s="10">
        <v>45518</v>
      </c>
      <c r="N28" s="11">
        <v>110</v>
      </c>
      <c r="O28" s="12">
        <v>0</v>
      </c>
      <c r="P28" s="13">
        <v>5.151</v>
      </c>
      <c r="Q28" s="20">
        <v>2.73776</v>
      </c>
      <c r="R28" s="21">
        <v>4.42478</v>
      </c>
      <c r="S28" s="22">
        <f>R28*J28</f>
        <v>2.35177057</v>
      </c>
      <c r="T28" s="10"/>
      <c r="U28" s="5" t="s">
        <v>175</v>
      </c>
    </row>
    <row r="29" spans="19:19">
      <c r="S29" s="22">
        <f>SUM(S28:S28)</f>
        <v>2.35177057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S55" sqref="S55"/>
    </sheetView>
  </sheetViews>
  <sheetFormatPr defaultColWidth="8.72727272727273" defaultRowHeight="14"/>
  <cols>
    <col min="1" max="1" width="4.45454545454545" customWidth="1"/>
    <col min="2" max="2" width="10.2727272727273" customWidth="1"/>
    <col min="3" max="3" width="7.36363636363636" customWidth="1"/>
    <col min="4" max="4" width="20.1818181818182" customWidth="1"/>
    <col min="5" max="5" width="8.18181818181818" customWidth="1"/>
    <col min="6" max="6" width="10.3636363636364" customWidth="1"/>
    <col min="7" max="7" width="7.72727272727273" customWidth="1"/>
    <col min="8" max="8" width="20.1818181818182" customWidth="1"/>
    <col min="9" max="9" width="8.18181818181818" customWidth="1"/>
    <col min="10" max="10" width="8.81818181818182" customWidth="1"/>
    <col min="11" max="12" width="7.36363636363636" hidden="1" customWidth="1"/>
    <col min="13" max="13" width="8" hidden="1" customWidth="1"/>
    <col min="14" max="14" width="4.45454545454545" hidden="1" customWidth="1"/>
    <col min="15" max="15" width="5.63636363636364" hidden="1" customWidth="1"/>
    <col min="16" max="17" width="7.63636363636364" hidden="1" customWidth="1"/>
    <col min="18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145</v>
      </c>
      <c r="B1" s="3" t="s">
        <v>146</v>
      </c>
      <c r="C1" s="3" t="s">
        <v>147</v>
      </c>
      <c r="D1" s="3" t="s">
        <v>148</v>
      </c>
      <c r="E1" s="3" t="s">
        <v>149</v>
      </c>
      <c r="F1" s="3" t="s">
        <v>150</v>
      </c>
      <c r="G1" s="3" t="s">
        <v>151</v>
      </c>
      <c r="H1" s="3" t="s">
        <v>152</v>
      </c>
      <c r="I1" s="3" t="s">
        <v>153</v>
      </c>
      <c r="J1" s="8" t="s">
        <v>154</v>
      </c>
      <c r="K1" s="3" t="s">
        <v>155</v>
      </c>
      <c r="L1" s="3" t="s">
        <v>156</v>
      </c>
      <c r="M1" s="8" t="s">
        <v>157</v>
      </c>
      <c r="N1" s="8" t="s">
        <v>158</v>
      </c>
      <c r="O1" s="8" t="s">
        <v>159</v>
      </c>
      <c r="P1" s="8" t="s">
        <v>160</v>
      </c>
      <c r="Q1" s="8" t="s">
        <v>161</v>
      </c>
      <c r="R1" s="19" t="s">
        <v>162</v>
      </c>
      <c r="S1" s="19" t="s">
        <v>163</v>
      </c>
      <c r="T1" s="8" t="s">
        <v>164</v>
      </c>
      <c r="U1" s="3" t="s">
        <v>165</v>
      </c>
    </row>
    <row r="2" s="1" customFormat="1" spans="1:21">
      <c r="A2" s="4" t="s">
        <v>302</v>
      </c>
      <c r="B2" s="4" t="s">
        <v>1194</v>
      </c>
      <c r="C2" s="5" t="s">
        <v>168</v>
      </c>
      <c r="D2" s="4" t="s">
        <v>1195</v>
      </c>
      <c r="E2" s="5" t="s">
        <v>179</v>
      </c>
      <c r="F2" s="4" t="s">
        <v>1196</v>
      </c>
      <c r="G2" s="5" t="s">
        <v>177</v>
      </c>
      <c r="H2" s="5" t="s">
        <v>1197</v>
      </c>
      <c r="I2" s="5" t="s">
        <v>179</v>
      </c>
      <c r="J2" s="9">
        <v>1</v>
      </c>
      <c r="K2" s="5" t="s">
        <v>168</v>
      </c>
      <c r="L2" s="5" t="s">
        <v>175</v>
      </c>
      <c r="M2" s="10">
        <v>45518</v>
      </c>
      <c r="N2" s="11">
        <v>20</v>
      </c>
      <c r="O2" s="12">
        <v>0</v>
      </c>
      <c r="P2" s="13">
        <v>19.15163</v>
      </c>
      <c r="Q2" s="20">
        <v>19.15163</v>
      </c>
      <c r="R2" s="21">
        <f>S13</f>
        <v>17.363508656</v>
      </c>
      <c r="S2" s="22">
        <f t="shared" ref="S2:S6" si="0">R2*J2</f>
        <v>17.363508656</v>
      </c>
      <c r="T2" s="10"/>
      <c r="U2" s="5" t="s">
        <v>175</v>
      </c>
    </row>
    <row r="3" s="1" customFormat="1" spans="1:21">
      <c r="A3" s="6" t="s">
        <v>302</v>
      </c>
      <c r="B3" s="6" t="s">
        <v>1194</v>
      </c>
      <c r="C3" s="7" t="s">
        <v>168</v>
      </c>
      <c r="D3" s="6" t="s">
        <v>1195</v>
      </c>
      <c r="E3" s="7" t="s">
        <v>179</v>
      </c>
      <c r="F3" s="6" t="s">
        <v>1198</v>
      </c>
      <c r="G3" s="7" t="s">
        <v>177</v>
      </c>
      <c r="H3" s="7" t="s">
        <v>1199</v>
      </c>
      <c r="I3" s="7" t="s">
        <v>179</v>
      </c>
      <c r="J3" s="14">
        <v>1</v>
      </c>
      <c r="K3" s="7" t="s">
        <v>168</v>
      </c>
      <c r="L3" s="7" t="s">
        <v>175</v>
      </c>
      <c r="M3" s="15">
        <v>45518</v>
      </c>
      <c r="N3" s="16">
        <v>20</v>
      </c>
      <c r="O3" s="17">
        <v>0</v>
      </c>
      <c r="P3" s="18">
        <v>1.75031</v>
      </c>
      <c r="Q3" s="23">
        <v>1.75031</v>
      </c>
      <c r="R3" s="21">
        <f>S21</f>
        <v>1.094690572</v>
      </c>
      <c r="S3" s="22">
        <f t="shared" si="0"/>
        <v>1.094690572</v>
      </c>
      <c r="T3" s="15"/>
      <c r="U3" s="7" t="s">
        <v>175</v>
      </c>
    </row>
    <row r="4" s="1" customFormat="1" spans="1:21">
      <c r="A4" s="4" t="s">
        <v>302</v>
      </c>
      <c r="B4" s="4" t="s">
        <v>1194</v>
      </c>
      <c r="C4" s="5" t="s">
        <v>168</v>
      </c>
      <c r="D4" s="4" t="s">
        <v>1195</v>
      </c>
      <c r="E4" s="5" t="s">
        <v>179</v>
      </c>
      <c r="F4" s="4" t="s">
        <v>332</v>
      </c>
      <c r="G4" s="5" t="s">
        <v>172</v>
      </c>
      <c r="H4" s="5" t="s">
        <v>333</v>
      </c>
      <c r="I4" s="5" t="s">
        <v>175</v>
      </c>
      <c r="J4" s="9">
        <v>0.0105</v>
      </c>
      <c r="K4" s="5" t="s">
        <v>319</v>
      </c>
      <c r="L4" s="5" t="s">
        <v>175</v>
      </c>
      <c r="M4" s="10">
        <v>45518</v>
      </c>
      <c r="N4" s="11">
        <v>20</v>
      </c>
      <c r="O4" s="12">
        <v>0</v>
      </c>
      <c r="P4" s="13">
        <v>5.96786</v>
      </c>
      <c r="Q4" s="20">
        <v>0.06266</v>
      </c>
      <c r="R4" s="21">
        <v>5.2655</v>
      </c>
      <c r="S4" s="22">
        <f t="shared" si="0"/>
        <v>0.05528775</v>
      </c>
      <c r="T4" s="10"/>
      <c r="U4" s="5" t="s">
        <v>175</v>
      </c>
    </row>
    <row r="5" s="1" customFormat="1" spans="1:21">
      <c r="A5" s="6" t="s">
        <v>302</v>
      </c>
      <c r="B5" s="6" t="s">
        <v>1194</v>
      </c>
      <c r="C5" s="7" t="s">
        <v>168</v>
      </c>
      <c r="D5" s="6" t="s">
        <v>1195</v>
      </c>
      <c r="E5" s="7" t="s">
        <v>179</v>
      </c>
      <c r="F5" s="6" t="s">
        <v>1200</v>
      </c>
      <c r="G5" s="7" t="s">
        <v>177</v>
      </c>
      <c r="H5" s="7" t="s">
        <v>1201</v>
      </c>
      <c r="I5" s="7" t="s">
        <v>179</v>
      </c>
      <c r="J5" s="14">
        <v>1</v>
      </c>
      <c r="K5" s="7" t="s">
        <v>168</v>
      </c>
      <c r="L5" s="7" t="s">
        <v>175</v>
      </c>
      <c r="M5" s="15">
        <v>45518</v>
      </c>
      <c r="N5" s="16">
        <v>20</v>
      </c>
      <c r="O5" s="17">
        <v>0</v>
      </c>
      <c r="P5" s="18">
        <v>1.75031</v>
      </c>
      <c r="Q5" s="23">
        <v>1.75031</v>
      </c>
      <c r="R5" s="21">
        <f>S25</f>
        <v>1.094690572</v>
      </c>
      <c r="S5" s="22">
        <f t="shared" si="0"/>
        <v>1.094690572</v>
      </c>
      <c r="T5" s="15"/>
      <c r="U5" s="7" t="s">
        <v>175</v>
      </c>
    </row>
    <row r="6" s="1" customFormat="1" spans="1:21">
      <c r="A6" s="4" t="s">
        <v>302</v>
      </c>
      <c r="B6" s="4" t="s">
        <v>1194</v>
      </c>
      <c r="C6" s="5" t="s">
        <v>168</v>
      </c>
      <c r="D6" s="4" t="s">
        <v>1195</v>
      </c>
      <c r="E6" s="5" t="s">
        <v>179</v>
      </c>
      <c r="F6" s="4" t="s">
        <v>527</v>
      </c>
      <c r="G6" s="5" t="s">
        <v>172</v>
      </c>
      <c r="H6" s="5" t="s">
        <v>528</v>
      </c>
      <c r="I6" s="5" t="s">
        <v>175</v>
      </c>
      <c r="J6" s="9">
        <v>0.0105</v>
      </c>
      <c r="K6" s="5" t="s">
        <v>319</v>
      </c>
      <c r="L6" s="5" t="s">
        <v>175</v>
      </c>
      <c r="M6" s="10">
        <v>45518</v>
      </c>
      <c r="N6" s="11">
        <v>20</v>
      </c>
      <c r="O6" s="12">
        <v>0</v>
      </c>
      <c r="P6" s="13">
        <v>5.36209</v>
      </c>
      <c r="Q6" s="20">
        <v>0.0563</v>
      </c>
      <c r="R6" s="21">
        <v>4.6903</v>
      </c>
      <c r="S6" s="22">
        <f t="shared" si="0"/>
        <v>0.04924815</v>
      </c>
      <c r="T6" s="10"/>
      <c r="U6" s="5" t="s">
        <v>175</v>
      </c>
    </row>
    <row r="7" spans="19:19">
      <c r="S7" s="2">
        <f>SUM(S2:S6)</f>
        <v>19.6574257</v>
      </c>
    </row>
    <row r="9" s="1" customFormat="1" ht="18" customHeight="1" spans="1:21">
      <c r="A9" s="3" t="s">
        <v>145</v>
      </c>
      <c r="B9" s="3" t="s">
        <v>146</v>
      </c>
      <c r="C9" s="3" t="s">
        <v>147</v>
      </c>
      <c r="D9" s="3" t="s">
        <v>148</v>
      </c>
      <c r="E9" s="3" t="s">
        <v>149</v>
      </c>
      <c r="F9" s="3" t="s">
        <v>150</v>
      </c>
      <c r="G9" s="3" t="s">
        <v>151</v>
      </c>
      <c r="H9" s="3" t="s">
        <v>152</v>
      </c>
      <c r="I9" s="3" t="s">
        <v>153</v>
      </c>
      <c r="J9" s="8" t="s">
        <v>154</v>
      </c>
      <c r="K9" s="3" t="s">
        <v>155</v>
      </c>
      <c r="L9" s="3" t="s">
        <v>156</v>
      </c>
      <c r="M9" s="8" t="s">
        <v>157</v>
      </c>
      <c r="N9" s="8" t="s">
        <v>158</v>
      </c>
      <c r="O9" s="8" t="s">
        <v>159</v>
      </c>
      <c r="P9" s="8" t="s">
        <v>160</v>
      </c>
      <c r="Q9" s="8" t="s">
        <v>161</v>
      </c>
      <c r="R9" s="19" t="s">
        <v>162</v>
      </c>
      <c r="S9" s="19" t="s">
        <v>163</v>
      </c>
      <c r="T9" s="8" t="s">
        <v>164</v>
      </c>
      <c r="U9" s="3" t="s">
        <v>165</v>
      </c>
    </row>
    <row r="10" s="1" customFormat="1" spans="1:21">
      <c r="A10" s="4" t="s">
        <v>302</v>
      </c>
      <c r="B10" s="4" t="s">
        <v>1196</v>
      </c>
      <c r="C10" s="5" t="s">
        <v>168</v>
      </c>
      <c r="D10" s="4" t="s">
        <v>1197</v>
      </c>
      <c r="E10" s="5" t="s">
        <v>179</v>
      </c>
      <c r="F10" s="4" t="s">
        <v>1202</v>
      </c>
      <c r="G10" s="5" t="s">
        <v>177</v>
      </c>
      <c r="H10" s="5" t="s">
        <v>1203</v>
      </c>
      <c r="I10" s="5" t="s">
        <v>931</v>
      </c>
      <c r="J10" s="9">
        <v>1</v>
      </c>
      <c r="K10" s="5" t="s">
        <v>168</v>
      </c>
      <c r="L10" s="5" t="s">
        <v>322</v>
      </c>
      <c r="M10" s="10">
        <v>45518</v>
      </c>
      <c r="N10" s="11">
        <v>110</v>
      </c>
      <c r="O10" s="12">
        <v>0</v>
      </c>
      <c r="P10" s="13">
        <v>18.94634</v>
      </c>
      <c r="Q10" s="20">
        <v>18.94634</v>
      </c>
      <c r="R10" s="21">
        <f>S17</f>
        <v>15.111508656</v>
      </c>
      <c r="S10" s="22">
        <f t="shared" ref="S10:S12" si="1">R10*J10</f>
        <v>15.111508656</v>
      </c>
      <c r="T10" s="10"/>
      <c r="U10" s="5" t="s">
        <v>175</v>
      </c>
    </row>
    <row r="11" s="1" customFormat="1" spans="1:21">
      <c r="A11" s="6" t="s">
        <v>302</v>
      </c>
      <c r="B11" s="6" t="s">
        <v>1196</v>
      </c>
      <c r="C11" s="7" t="s">
        <v>168</v>
      </c>
      <c r="D11" s="6" t="s">
        <v>1197</v>
      </c>
      <c r="E11" s="7" t="s">
        <v>179</v>
      </c>
      <c r="F11" s="6" t="s">
        <v>544</v>
      </c>
      <c r="G11" s="7" t="s">
        <v>172</v>
      </c>
      <c r="H11" s="7" t="s">
        <v>545</v>
      </c>
      <c r="I11" s="7" t="s">
        <v>546</v>
      </c>
      <c r="J11" s="14">
        <v>6</v>
      </c>
      <c r="K11" s="7" t="s">
        <v>168</v>
      </c>
      <c r="L11" s="7" t="s">
        <v>175</v>
      </c>
      <c r="M11" s="15">
        <v>45518</v>
      </c>
      <c r="N11" s="16">
        <v>110</v>
      </c>
      <c r="O11" s="17">
        <v>0</v>
      </c>
      <c r="P11" s="18">
        <v>0.147</v>
      </c>
      <c r="Q11" s="23">
        <v>0.882</v>
      </c>
      <c r="R11" s="21">
        <v>0.042</v>
      </c>
      <c r="S11" s="22">
        <f t="shared" si="1"/>
        <v>0.252</v>
      </c>
      <c r="T11" s="15"/>
      <c r="U11" s="7" t="s">
        <v>175</v>
      </c>
    </row>
    <row r="12" s="1" customFormat="1" spans="1:21">
      <c r="A12" s="4" t="s">
        <v>302</v>
      </c>
      <c r="B12" s="4" t="s">
        <v>1196</v>
      </c>
      <c r="C12" s="5" t="s">
        <v>168</v>
      </c>
      <c r="D12" s="4" t="s">
        <v>1197</v>
      </c>
      <c r="E12" s="5" t="s">
        <v>179</v>
      </c>
      <c r="F12" s="4" t="s">
        <v>1204</v>
      </c>
      <c r="G12" s="5" t="s">
        <v>172</v>
      </c>
      <c r="H12" s="5" t="s">
        <v>1205</v>
      </c>
      <c r="I12" s="5" t="s">
        <v>179</v>
      </c>
      <c r="J12" s="9">
        <v>2</v>
      </c>
      <c r="K12" s="5" t="s">
        <v>168</v>
      </c>
      <c r="L12" s="5" t="s">
        <v>175</v>
      </c>
      <c r="M12" s="10">
        <v>45518</v>
      </c>
      <c r="N12" s="11">
        <v>110</v>
      </c>
      <c r="O12" s="12">
        <v>0</v>
      </c>
      <c r="P12" s="13">
        <v>0</v>
      </c>
      <c r="Q12" s="20">
        <v>0</v>
      </c>
      <c r="R12" s="21">
        <v>1</v>
      </c>
      <c r="S12" s="22">
        <f t="shared" si="1"/>
        <v>2</v>
      </c>
      <c r="T12" s="10"/>
      <c r="U12" s="5" t="s">
        <v>175</v>
      </c>
    </row>
    <row r="13" spans="19:19">
      <c r="S13" s="2">
        <f>SUM(S10:S12)</f>
        <v>17.363508656</v>
      </c>
    </row>
    <row r="14" customHeight="1"/>
    <row r="15" s="1" customFormat="1" ht="18" customHeight="1" spans="1:21">
      <c r="A15" s="3" t="s">
        <v>145</v>
      </c>
      <c r="B15" s="3" t="s">
        <v>146</v>
      </c>
      <c r="C15" s="3" t="s">
        <v>147</v>
      </c>
      <c r="D15" s="3" t="s">
        <v>148</v>
      </c>
      <c r="E15" s="3" t="s">
        <v>149</v>
      </c>
      <c r="F15" s="3" t="s">
        <v>150</v>
      </c>
      <c r="G15" s="3" t="s">
        <v>151</v>
      </c>
      <c r="H15" s="3" t="s">
        <v>152</v>
      </c>
      <c r="I15" s="3" t="s">
        <v>153</v>
      </c>
      <c r="J15" s="8" t="s">
        <v>154</v>
      </c>
      <c r="K15" s="3" t="s">
        <v>155</v>
      </c>
      <c r="L15" s="3" t="s">
        <v>156</v>
      </c>
      <c r="M15" s="8" t="s">
        <v>157</v>
      </c>
      <c r="N15" s="8" t="s">
        <v>158</v>
      </c>
      <c r="O15" s="8" t="s">
        <v>159</v>
      </c>
      <c r="P15" s="8" t="s">
        <v>160</v>
      </c>
      <c r="Q15" s="8" t="s">
        <v>161</v>
      </c>
      <c r="R15" s="19" t="s">
        <v>162</v>
      </c>
      <c r="S15" s="19" t="s">
        <v>163</v>
      </c>
      <c r="T15" s="8" t="s">
        <v>164</v>
      </c>
      <c r="U15" s="3" t="s">
        <v>165</v>
      </c>
    </row>
    <row r="16" s="1" customFormat="1" spans="1:21">
      <c r="A16" s="4" t="s">
        <v>302</v>
      </c>
      <c r="B16" s="4" t="s">
        <v>1202</v>
      </c>
      <c r="C16" s="5" t="s">
        <v>168</v>
      </c>
      <c r="D16" s="4" t="s">
        <v>1203</v>
      </c>
      <c r="E16" s="5" t="s">
        <v>1015</v>
      </c>
      <c r="F16" s="4" t="s">
        <v>418</v>
      </c>
      <c r="G16" s="5" t="s">
        <v>172</v>
      </c>
      <c r="H16" s="5" t="s">
        <v>419</v>
      </c>
      <c r="I16" s="5" t="s">
        <v>420</v>
      </c>
      <c r="J16" s="9">
        <v>3.4152</v>
      </c>
      <c r="K16" s="5" t="s">
        <v>319</v>
      </c>
      <c r="L16" s="5" t="s">
        <v>175</v>
      </c>
      <c r="M16" s="10">
        <v>45518</v>
      </c>
      <c r="N16" s="11">
        <v>110</v>
      </c>
      <c r="O16" s="12">
        <v>0</v>
      </c>
      <c r="P16" s="13">
        <v>5.151</v>
      </c>
      <c r="Q16" s="20">
        <v>17.5917</v>
      </c>
      <c r="R16" s="21">
        <v>4.42478</v>
      </c>
      <c r="S16" s="22">
        <f>R16*J16</f>
        <v>15.111508656</v>
      </c>
      <c r="T16" s="10"/>
      <c r="U16" s="5" t="s">
        <v>175</v>
      </c>
    </row>
    <row r="17" spans="19:19">
      <c r="S17" s="2">
        <f>SUM(S16:S16)</f>
        <v>15.111508656</v>
      </c>
    </row>
    <row r="19" s="1" customFormat="1" ht="18" customHeight="1" spans="1:21">
      <c r="A19" s="3" t="s">
        <v>145</v>
      </c>
      <c r="B19" s="3" t="s">
        <v>146</v>
      </c>
      <c r="C19" s="3" t="s">
        <v>147</v>
      </c>
      <c r="D19" s="3" t="s">
        <v>148</v>
      </c>
      <c r="E19" s="3" t="s">
        <v>149</v>
      </c>
      <c r="F19" s="3" t="s">
        <v>150</v>
      </c>
      <c r="G19" s="3" t="s">
        <v>151</v>
      </c>
      <c r="H19" s="3" t="s">
        <v>152</v>
      </c>
      <c r="I19" s="3" t="s">
        <v>153</v>
      </c>
      <c r="J19" s="8" t="s">
        <v>154</v>
      </c>
      <c r="K19" s="3" t="s">
        <v>155</v>
      </c>
      <c r="L19" s="3" t="s">
        <v>156</v>
      </c>
      <c r="M19" s="8" t="s">
        <v>157</v>
      </c>
      <c r="N19" s="8" t="s">
        <v>158</v>
      </c>
      <c r="O19" s="8" t="s">
        <v>159</v>
      </c>
      <c r="P19" s="8" t="s">
        <v>160</v>
      </c>
      <c r="Q19" s="8" t="s">
        <v>161</v>
      </c>
      <c r="R19" s="19" t="s">
        <v>162</v>
      </c>
      <c r="S19" s="19" t="s">
        <v>163</v>
      </c>
      <c r="T19" s="8" t="s">
        <v>164</v>
      </c>
      <c r="U19" s="3" t="s">
        <v>165</v>
      </c>
    </row>
    <row r="20" s="1" customFormat="1" spans="1:21">
      <c r="A20" s="4" t="s">
        <v>302</v>
      </c>
      <c r="B20" s="4" t="s">
        <v>1198</v>
      </c>
      <c r="C20" s="5" t="s">
        <v>168</v>
      </c>
      <c r="D20" s="4" t="s">
        <v>1199</v>
      </c>
      <c r="E20" s="5" t="s">
        <v>179</v>
      </c>
      <c r="F20" s="4" t="s">
        <v>418</v>
      </c>
      <c r="G20" s="5" t="s">
        <v>172</v>
      </c>
      <c r="H20" s="5" t="s">
        <v>419</v>
      </c>
      <c r="I20" s="5" t="s">
        <v>420</v>
      </c>
      <c r="J20" s="9">
        <v>0.2474</v>
      </c>
      <c r="K20" s="5" t="s">
        <v>319</v>
      </c>
      <c r="L20" s="5" t="s">
        <v>175</v>
      </c>
      <c r="M20" s="10">
        <v>45518</v>
      </c>
      <c r="N20" s="11">
        <v>110</v>
      </c>
      <c r="O20" s="12">
        <v>0</v>
      </c>
      <c r="P20" s="13">
        <v>5.151</v>
      </c>
      <c r="Q20" s="20">
        <v>1.27436</v>
      </c>
      <c r="R20" s="21">
        <v>4.42478</v>
      </c>
      <c r="S20" s="22">
        <f>R20*J20</f>
        <v>1.094690572</v>
      </c>
      <c r="T20" s="10"/>
      <c r="U20" s="5" t="s">
        <v>175</v>
      </c>
    </row>
    <row r="21" spans="19:19">
      <c r="S21" s="2">
        <f>SUM(S20:S20)</f>
        <v>1.094690572</v>
      </c>
    </row>
    <row r="23" s="1" customFormat="1" ht="18" customHeight="1" spans="1:21">
      <c r="A23" s="3" t="s">
        <v>145</v>
      </c>
      <c r="B23" s="3" t="s">
        <v>146</v>
      </c>
      <c r="C23" s="3" t="s">
        <v>147</v>
      </c>
      <c r="D23" s="3" t="s">
        <v>148</v>
      </c>
      <c r="E23" s="3" t="s">
        <v>149</v>
      </c>
      <c r="F23" s="3" t="s">
        <v>150</v>
      </c>
      <c r="G23" s="3" t="s">
        <v>151</v>
      </c>
      <c r="H23" s="3" t="s">
        <v>152</v>
      </c>
      <c r="I23" s="3" t="s">
        <v>153</v>
      </c>
      <c r="J23" s="8" t="s">
        <v>154</v>
      </c>
      <c r="K23" s="3" t="s">
        <v>155</v>
      </c>
      <c r="L23" s="3" t="s">
        <v>156</v>
      </c>
      <c r="M23" s="8" t="s">
        <v>157</v>
      </c>
      <c r="N23" s="8" t="s">
        <v>158</v>
      </c>
      <c r="O23" s="8" t="s">
        <v>159</v>
      </c>
      <c r="P23" s="8" t="s">
        <v>160</v>
      </c>
      <c r="Q23" s="8" t="s">
        <v>161</v>
      </c>
      <c r="R23" s="19" t="s">
        <v>162</v>
      </c>
      <c r="S23" s="19" t="s">
        <v>163</v>
      </c>
      <c r="T23" s="8" t="s">
        <v>164</v>
      </c>
      <c r="U23" s="3" t="s">
        <v>165</v>
      </c>
    </row>
    <row r="24" s="1" customFormat="1" spans="1:21">
      <c r="A24" s="4" t="s">
        <v>302</v>
      </c>
      <c r="B24" s="4" t="s">
        <v>1200</v>
      </c>
      <c r="C24" s="5" t="s">
        <v>168</v>
      </c>
      <c r="D24" s="4" t="s">
        <v>1201</v>
      </c>
      <c r="E24" s="5" t="s">
        <v>179</v>
      </c>
      <c r="F24" s="4" t="s">
        <v>418</v>
      </c>
      <c r="G24" s="5" t="s">
        <v>172</v>
      </c>
      <c r="H24" s="5" t="s">
        <v>419</v>
      </c>
      <c r="I24" s="5" t="s">
        <v>420</v>
      </c>
      <c r="J24" s="9">
        <v>0.2474</v>
      </c>
      <c r="K24" s="5" t="s">
        <v>319</v>
      </c>
      <c r="L24" s="5" t="s">
        <v>175</v>
      </c>
      <c r="M24" s="10">
        <v>45518</v>
      </c>
      <c r="N24" s="11">
        <v>110</v>
      </c>
      <c r="O24" s="12">
        <v>0</v>
      </c>
      <c r="P24" s="13">
        <v>5.151</v>
      </c>
      <c r="Q24" s="20">
        <v>1.27436</v>
      </c>
      <c r="R24" s="21">
        <v>4.42478</v>
      </c>
      <c r="S24" s="22">
        <f>R24*J24</f>
        <v>1.094690572</v>
      </c>
      <c r="T24" s="10"/>
      <c r="U24" s="5" t="s">
        <v>175</v>
      </c>
    </row>
    <row r="25" spans="19:19">
      <c r="S25" s="2">
        <f>SUM(S24:S24)</f>
        <v>1.094690572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zoomScale="70" zoomScaleNormal="70" workbookViewId="0">
      <selection activeCell="O5" sqref="O5:O10"/>
    </sheetView>
  </sheetViews>
  <sheetFormatPr defaultColWidth="9" defaultRowHeight="16.5"/>
  <cols>
    <col min="1" max="1" width="16.8818181818182" style="88" customWidth="1"/>
    <col min="2" max="2" width="19.8636363636364" style="88" customWidth="1"/>
    <col min="3" max="3" width="31.6909090909091" style="88" customWidth="1"/>
    <col min="4" max="4" width="16.3636363636364" style="88" customWidth="1"/>
    <col min="5" max="5" width="13.4545454545455" style="89" customWidth="1"/>
    <col min="6" max="7" width="14.8181818181818" style="89" customWidth="1"/>
    <col min="8" max="11" width="9.18181818181818" style="89" hidden="1" customWidth="1"/>
    <col min="12" max="12" width="14.8181818181818" style="89" customWidth="1"/>
    <col min="13" max="15" width="13.1090909090909" style="90" customWidth="1"/>
    <col min="16" max="19" width="11.9363636363636" style="90" customWidth="1"/>
    <col min="20" max="20" width="16.6181818181818" style="88" customWidth="1"/>
    <col min="21" max="21" width="16.4909090909091" style="88" customWidth="1"/>
    <col min="22" max="22" width="16.2272727272727" style="88" customWidth="1"/>
    <col min="23" max="23" width="17.4" style="88" customWidth="1"/>
    <col min="24" max="24" width="15.6363636363636" style="88"/>
    <col min="25" max="25" width="12.9909090909091" style="88" customWidth="1"/>
    <col min="26" max="26" width="15.5727272727273" style="88" customWidth="1"/>
    <col min="27" max="16384" width="9" style="88"/>
  </cols>
  <sheetData>
    <row r="1" ht="29.25" customHeight="1" spans="1:12">
      <c r="A1" s="91" t="s">
        <v>32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ht="39" customHeight="1" spans="1:11">
      <c r="A2" s="92" t="s">
        <v>33</v>
      </c>
      <c r="C2" s="88" t="s">
        <v>34</v>
      </c>
      <c r="E2" s="93"/>
      <c r="F2" s="93"/>
      <c r="G2" s="93"/>
      <c r="H2" s="93"/>
      <c r="I2" s="93"/>
      <c r="J2" s="93"/>
      <c r="K2" s="93"/>
    </row>
    <row r="3" ht="22" customHeight="1" spans="1:26">
      <c r="A3" s="94" t="s">
        <v>35</v>
      </c>
      <c r="B3" s="95"/>
      <c r="C3" s="95"/>
      <c r="D3" s="95"/>
      <c r="E3" s="96"/>
      <c r="F3" s="96"/>
      <c r="G3" s="96"/>
      <c r="H3" s="96"/>
      <c r="I3" s="96"/>
      <c r="J3" s="96"/>
      <c r="K3" s="96"/>
      <c r="L3" s="111" t="s">
        <v>36</v>
      </c>
      <c r="M3" s="113" t="s">
        <v>37</v>
      </c>
      <c r="N3" s="113" t="s">
        <v>38</v>
      </c>
      <c r="O3" s="113" t="s">
        <v>39</v>
      </c>
      <c r="P3" s="125" t="s">
        <v>40</v>
      </c>
      <c r="Q3" s="125" t="s">
        <v>41</v>
      </c>
      <c r="R3" s="125" t="s">
        <v>42</v>
      </c>
      <c r="S3" s="125" t="s">
        <v>43</v>
      </c>
      <c r="T3" s="126" t="s">
        <v>44</v>
      </c>
      <c r="U3" s="126" t="s">
        <v>45</v>
      </c>
      <c r="V3" s="126" t="s">
        <v>46</v>
      </c>
      <c r="W3" s="127" t="s">
        <v>47</v>
      </c>
      <c r="X3" s="134" t="s">
        <v>48</v>
      </c>
      <c r="Y3" s="135" t="s">
        <v>49</v>
      </c>
      <c r="Z3" s="127" t="s">
        <v>50</v>
      </c>
    </row>
    <row r="4" s="86" customFormat="1" ht="38" spans="1:26">
      <c r="A4" s="97" t="s">
        <v>51</v>
      </c>
      <c r="B4" s="97" t="s">
        <v>52</v>
      </c>
      <c r="C4" s="98" t="s">
        <v>53</v>
      </c>
      <c r="D4" s="98" t="s">
        <v>54</v>
      </c>
      <c r="E4" s="99" t="s">
        <v>55</v>
      </c>
      <c r="F4" s="99" t="s">
        <v>56</v>
      </c>
      <c r="G4" s="99" t="s">
        <v>57</v>
      </c>
      <c r="H4" s="99" t="s">
        <v>57</v>
      </c>
      <c r="I4" s="99" t="s">
        <v>58</v>
      </c>
      <c r="J4" s="99" t="s">
        <v>59</v>
      </c>
      <c r="K4" s="99" t="s">
        <v>60</v>
      </c>
      <c r="L4" s="99"/>
      <c r="M4" s="116"/>
      <c r="N4" s="116"/>
      <c r="O4" s="116"/>
      <c r="P4" s="125"/>
      <c r="Q4" s="125"/>
      <c r="R4" s="125"/>
      <c r="S4" s="125"/>
      <c r="T4" s="126"/>
      <c r="U4" s="126"/>
      <c r="V4" s="126"/>
      <c r="W4" s="127"/>
      <c r="X4" s="134"/>
      <c r="Y4" s="135"/>
      <c r="Z4" s="127"/>
    </row>
    <row r="5" s="87" customFormat="1" ht="55" customHeight="1" spans="1:26">
      <c r="A5" s="100" t="s">
        <v>61</v>
      </c>
      <c r="B5" s="100" t="s">
        <v>62</v>
      </c>
      <c r="C5" s="100" t="s">
        <v>63</v>
      </c>
      <c r="D5" s="100">
        <v>1818.58</v>
      </c>
      <c r="E5" s="100">
        <v>5000</v>
      </c>
      <c r="F5" s="100">
        <v>20000</v>
      </c>
      <c r="G5" s="100">
        <v>20000</v>
      </c>
      <c r="H5" s="100"/>
      <c r="I5" s="100"/>
      <c r="J5" s="100"/>
      <c r="K5" s="100"/>
      <c r="L5" s="100">
        <f t="shared" ref="L5:L11" si="0">SUM(E5:K5)</f>
        <v>45000</v>
      </c>
      <c r="M5" s="100">
        <v>1365.73600833975</v>
      </c>
      <c r="N5" s="100">
        <f>D5-M5</f>
        <v>452.843991660248</v>
      </c>
      <c r="O5" s="119">
        <f t="shared" ref="O5:O10" si="1">N5/D5</f>
        <v>0.249009662297093</v>
      </c>
      <c r="P5" s="128">
        <f>D5*10.88%</f>
        <v>197.861504</v>
      </c>
      <c r="Q5" s="128">
        <f>N5-P5</f>
        <v>254.982487660248</v>
      </c>
      <c r="R5" s="128">
        <f>D5*11.2%</f>
        <v>203.68096</v>
      </c>
      <c r="S5" s="128">
        <f>Q5-R5</f>
        <v>51.3015276602477</v>
      </c>
      <c r="T5" s="129">
        <f>E5*S5</f>
        <v>256507.638301238</v>
      </c>
      <c r="U5" s="129">
        <f>(D5*0.95-M5*0.95-P5-R5)*F5</f>
        <v>573186.561544706</v>
      </c>
      <c r="V5" s="129">
        <f>(D5*0.95*0.95-M5*0.95*0.95-P5-R5)*G5</f>
        <v>142984.769467469</v>
      </c>
      <c r="W5" s="130">
        <f t="shared" ref="W5:W10" si="2">T5+U5+V5</f>
        <v>972678.969313413</v>
      </c>
      <c r="X5" s="137">
        <v>1585000</v>
      </c>
      <c r="Y5" s="137">
        <f>(X5-30000)*0.05</f>
        <v>77750</v>
      </c>
      <c r="Z5" s="137">
        <f>W11-X11+Y11</f>
        <v>-6576008.75620296</v>
      </c>
    </row>
    <row r="6" s="87" customFormat="1" ht="55" customHeight="1" spans="1:26">
      <c r="A6" s="100" t="s">
        <v>64</v>
      </c>
      <c r="B6" s="100" t="s">
        <v>65</v>
      </c>
      <c r="C6" s="100" t="s">
        <v>66</v>
      </c>
      <c r="D6" s="100">
        <v>575.22</v>
      </c>
      <c r="E6" s="100">
        <v>10000</v>
      </c>
      <c r="F6" s="100">
        <v>20000</v>
      </c>
      <c r="G6" s="100">
        <v>20000</v>
      </c>
      <c r="H6" s="100"/>
      <c r="I6" s="100"/>
      <c r="J6" s="100"/>
      <c r="K6" s="100"/>
      <c r="L6" s="100">
        <f t="shared" si="0"/>
        <v>50000</v>
      </c>
      <c r="M6" s="100">
        <v>505.181308928903</v>
      </c>
      <c r="N6" s="100">
        <f t="shared" ref="N5:N10" si="3">D6-M6</f>
        <v>70.0386910710968</v>
      </c>
      <c r="O6" s="119">
        <f t="shared" si="1"/>
        <v>0.121759832883239</v>
      </c>
      <c r="P6" s="128">
        <f t="shared" ref="P5:P10" si="4">D6*10.88%</f>
        <v>62.583936</v>
      </c>
      <c r="Q6" s="128">
        <f>N6-P6</f>
        <v>7.45475507109681</v>
      </c>
      <c r="R6" s="128">
        <f t="shared" ref="R5:R10" si="5">D6*11.2%</f>
        <v>64.42464</v>
      </c>
      <c r="S6" s="128">
        <f>Q6-R6</f>
        <v>-56.9698849289032</v>
      </c>
      <c r="T6" s="129">
        <f>E6*S6</f>
        <v>-569698.849289032</v>
      </c>
      <c r="U6" s="129">
        <f>(D6*0.95-M6*0.95-P6-R6)*F6</f>
        <v>-1209436.38964916</v>
      </c>
      <c r="V6" s="129">
        <f>(D6*0.95*0.95-M6*0.95*0.95-P6-R6)*G6</f>
        <v>-1275973.1461667</v>
      </c>
      <c r="W6" s="130">
        <f t="shared" si="2"/>
        <v>-3055108.3851049</v>
      </c>
      <c r="X6" s="137"/>
      <c r="Y6" s="137"/>
      <c r="Z6" s="137"/>
    </row>
    <row r="7" s="87" customFormat="1" ht="55" customHeight="1" spans="1:26">
      <c r="A7" s="100" t="s">
        <v>61</v>
      </c>
      <c r="B7" s="100" t="s">
        <v>67</v>
      </c>
      <c r="C7" s="100" t="s">
        <v>68</v>
      </c>
      <c r="D7" s="100">
        <v>2283.18</v>
      </c>
      <c r="E7" s="100">
        <v>10000</v>
      </c>
      <c r="F7" s="100">
        <v>20000</v>
      </c>
      <c r="G7" s="100">
        <v>20000</v>
      </c>
      <c r="H7" s="100"/>
      <c r="I7" s="100"/>
      <c r="J7" s="100"/>
      <c r="K7" s="100"/>
      <c r="L7" s="100">
        <f t="shared" si="0"/>
        <v>50000</v>
      </c>
      <c r="M7" s="100">
        <v>1705.86648749908</v>
      </c>
      <c r="N7" s="100">
        <f t="shared" si="3"/>
        <v>577.31351250092</v>
      </c>
      <c r="O7" s="119">
        <f t="shared" si="1"/>
        <v>0.25285501471672</v>
      </c>
      <c r="P7" s="128">
        <f t="shared" si="4"/>
        <v>248.409984</v>
      </c>
      <c r="Q7" s="128">
        <f>N7-P7</f>
        <v>328.90352850092</v>
      </c>
      <c r="R7" s="128">
        <f t="shared" si="5"/>
        <v>255.71616</v>
      </c>
      <c r="S7" s="128">
        <f>Q7-R7</f>
        <v>73.1873685009199</v>
      </c>
      <c r="T7" s="129">
        <f>E7*S7</f>
        <v>731873.685009199</v>
      </c>
      <c r="U7" s="129">
        <f>(D7*0.95-M7*0.95-P7-R7)*F7</f>
        <v>886433.857517479</v>
      </c>
      <c r="V7" s="129">
        <f>(D7*0.95*0.95-M7*0.95*0.95-P7-R7)*G7</f>
        <v>337986.020641604</v>
      </c>
      <c r="W7" s="130">
        <f t="shared" si="2"/>
        <v>1956293.56316828</v>
      </c>
      <c r="X7" s="137"/>
      <c r="Y7" s="137"/>
      <c r="Z7" s="137"/>
    </row>
    <row r="8" s="86" customFormat="1" ht="55" customHeight="1" spans="1:26">
      <c r="A8" s="100" t="s">
        <v>64</v>
      </c>
      <c r="B8" s="100" t="s">
        <v>69</v>
      </c>
      <c r="C8" s="100" t="s">
        <v>70</v>
      </c>
      <c r="D8" s="100">
        <v>699.11</v>
      </c>
      <c r="E8" s="100">
        <v>10000</v>
      </c>
      <c r="F8" s="100">
        <v>20000</v>
      </c>
      <c r="G8" s="100">
        <v>20000</v>
      </c>
      <c r="H8" s="100"/>
      <c r="I8" s="100"/>
      <c r="J8" s="100"/>
      <c r="K8" s="100"/>
      <c r="L8" s="100">
        <f t="shared" si="0"/>
        <v>50000</v>
      </c>
      <c r="M8" s="100">
        <v>687.657150219459</v>
      </c>
      <c r="N8" s="100">
        <f t="shared" si="3"/>
        <v>11.4528497805408</v>
      </c>
      <c r="O8" s="119">
        <f t="shared" si="1"/>
        <v>0.0163820425691819</v>
      </c>
      <c r="P8" s="128">
        <f t="shared" si="4"/>
        <v>76.063168</v>
      </c>
      <c r="Q8" s="128">
        <f>N8-P8</f>
        <v>-64.6103182194592</v>
      </c>
      <c r="R8" s="128">
        <f t="shared" si="5"/>
        <v>78.30032</v>
      </c>
      <c r="S8" s="128">
        <f>Q8-R8</f>
        <v>-142.910638219459</v>
      </c>
      <c r="T8" s="129">
        <f>E8*S8</f>
        <v>-1429106.38219459</v>
      </c>
      <c r="U8" s="129">
        <f>(D8*0.95-M8*0.95-P8-R8)*F8</f>
        <v>-2869665.61416973</v>
      </c>
      <c r="V8" s="129">
        <f>(D8*0.95*0.95-M8*0.95*0.95-P8-R8)*G8</f>
        <v>-2880545.82146124</v>
      </c>
      <c r="W8" s="130">
        <f t="shared" si="2"/>
        <v>-7179317.81782556</v>
      </c>
      <c r="X8" s="137"/>
      <c r="Y8" s="137"/>
      <c r="Z8" s="137"/>
    </row>
    <row r="9" s="86" customFormat="1" ht="55" customHeight="1" spans="1:26">
      <c r="A9" s="100" t="s">
        <v>71</v>
      </c>
      <c r="B9" s="100" t="s">
        <v>72</v>
      </c>
      <c r="C9" s="100"/>
      <c r="D9" s="100">
        <v>61.94</v>
      </c>
      <c r="E9" s="100">
        <v>10000</v>
      </c>
      <c r="F9" s="100">
        <v>20000</v>
      </c>
      <c r="G9" s="100">
        <v>20000</v>
      </c>
      <c r="H9" s="100"/>
      <c r="I9" s="100"/>
      <c r="J9" s="100"/>
      <c r="K9" s="100"/>
      <c r="L9" s="100">
        <f t="shared" si="0"/>
        <v>50000</v>
      </c>
      <c r="M9" s="100">
        <v>25.0130473710495</v>
      </c>
      <c r="N9" s="100">
        <f t="shared" si="3"/>
        <v>36.9269526289505</v>
      </c>
      <c r="O9" s="119">
        <f t="shared" si="1"/>
        <v>0.596172951710534</v>
      </c>
      <c r="P9" s="128">
        <f t="shared" si="4"/>
        <v>6.739072</v>
      </c>
      <c r="Q9" s="128">
        <f>N9-P9</f>
        <v>30.1878806289505</v>
      </c>
      <c r="R9" s="128">
        <f t="shared" si="5"/>
        <v>6.93728</v>
      </c>
      <c r="S9" s="128">
        <f>Q9-R9</f>
        <v>23.2506006289505</v>
      </c>
      <c r="T9" s="129">
        <f>E9*S9</f>
        <v>232506.006289505</v>
      </c>
      <c r="U9" s="129">
        <f>(D9*0.95-M9*0.95-P9-R9)*F9</f>
        <v>428085.059950059</v>
      </c>
      <c r="V9" s="129">
        <f>(D9*0.95*0.95-M9*0.95*0.95-P9-R9)*G9</f>
        <v>393004.454952556</v>
      </c>
      <c r="W9" s="130">
        <f t="shared" si="2"/>
        <v>1053595.52119212</v>
      </c>
      <c r="X9" s="137"/>
      <c r="Y9" s="137"/>
      <c r="Z9" s="137"/>
    </row>
    <row r="10" s="88" customFormat="1" ht="55" customHeight="1" spans="1:26">
      <c r="A10" s="100" t="s">
        <v>71</v>
      </c>
      <c r="B10" s="100" t="s">
        <v>73</v>
      </c>
      <c r="C10" s="100"/>
      <c r="D10" s="100">
        <v>61.94</v>
      </c>
      <c r="E10" s="100">
        <v>10000</v>
      </c>
      <c r="F10" s="100">
        <v>20000</v>
      </c>
      <c r="G10" s="100">
        <v>20000</v>
      </c>
      <c r="H10" s="100"/>
      <c r="I10" s="100"/>
      <c r="J10" s="100"/>
      <c r="K10" s="100"/>
      <c r="L10" s="100">
        <f t="shared" si="0"/>
        <v>50000</v>
      </c>
      <c r="M10" s="100">
        <v>22.2605740052352</v>
      </c>
      <c r="N10" s="100">
        <f t="shared" si="3"/>
        <v>39.6794259947648</v>
      </c>
      <c r="O10" s="119">
        <f t="shared" si="1"/>
        <v>0.64061068767783</v>
      </c>
      <c r="P10" s="128">
        <f t="shared" si="4"/>
        <v>6.739072</v>
      </c>
      <c r="Q10" s="128">
        <f>N10-P10</f>
        <v>32.9403539947648</v>
      </c>
      <c r="R10" s="128">
        <f t="shared" si="5"/>
        <v>6.93728</v>
      </c>
      <c r="S10" s="128">
        <f>Q10-R10</f>
        <v>26.0030739947648</v>
      </c>
      <c r="T10" s="129">
        <f>E10*S10</f>
        <v>260030.739947648</v>
      </c>
      <c r="U10" s="129">
        <f>(D10*0.95-M10*0.95-P10-R10)*F10</f>
        <v>480382.053900531</v>
      </c>
      <c r="V10" s="129">
        <f>(D10*0.95*0.95-M10*0.95*0.95-P10-R10)*G10</f>
        <v>442686.599205504</v>
      </c>
      <c r="W10" s="130">
        <f t="shared" si="2"/>
        <v>1183099.39305368</v>
      </c>
      <c r="X10" s="137"/>
      <c r="Y10" s="137"/>
      <c r="Z10" s="137"/>
    </row>
    <row r="11" s="88" customFormat="1" ht="55" customHeight="1" spans="1:26">
      <c r="A11" s="101" t="s">
        <v>36</v>
      </c>
      <c r="B11" s="102"/>
      <c r="C11" s="102"/>
      <c r="D11" s="100"/>
      <c r="E11" s="100">
        <f t="shared" ref="E11:K11" si="6">SUM(E5:E10)</f>
        <v>55000</v>
      </c>
      <c r="F11" s="100">
        <f t="shared" si="6"/>
        <v>120000</v>
      </c>
      <c r="G11" s="100">
        <f t="shared" si="6"/>
        <v>120000</v>
      </c>
      <c r="H11" s="100">
        <f t="shared" si="6"/>
        <v>0</v>
      </c>
      <c r="I11" s="100">
        <f t="shared" si="6"/>
        <v>0</v>
      </c>
      <c r="J11" s="100">
        <f t="shared" si="6"/>
        <v>0</v>
      </c>
      <c r="K11" s="100">
        <f t="shared" si="6"/>
        <v>0</v>
      </c>
      <c r="L11" s="100">
        <f t="shared" si="0"/>
        <v>295000</v>
      </c>
      <c r="M11" s="123"/>
      <c r="N11" s="123"/>
      <c r="O11" s="124"/>
      <c r="P11" s="131">
        <f t="shared" ref="P11:S11" si="7">SUM(P5:P10)</f>
        <v>598.396736</v>
      </c>
      <c r="Q11" s="131">
        <f t="shared" si="7"/>
        <v>589.85868763652</v>
      </c>
      <c r="R11" s="131">
        <f t="shared" si="7"/>
        <v>615.99664</v>
      </c>
      <c r="S11" s="131">
        <f t="shared" ref="S11:W11" si="8">SUM(S5:S10)</f>
        <v>-26.1379523634796</v>
      </c>
      <c r="T11" s="132">
        <f t="shared" si="8"/>
        <v>-517887.161936034</v>
      </c>
      <c r="U11" s="132">
        <f t="shared" si="8"/>
        <v>-1711014.47090611</v>
      </c>
      <c r="V11" s="132">
        <f t="shared" si="8"/>
        <v>-2839857.12336081</v>
      </c>
      <c r="W11" s="133">
        <f t="shared" si="8"/>
        <v>-5068758.75620296</v>
      </c>
      <c r="X11" s="138">
        <f>SUM(X5:X10)</f>
        <v>1585000</v>
      </c>
      <c r="Y11" s="138">
        <f>SUM(Y5:Y10)</f>
        <v>77750</v>
      </c>
      <c r="Z11" s="137"/>
    </row>
    <row r="12" s="88" customFormat="1" customHeight="1" spans="1:19">
      <c r="A12" s="103"/>
      <c r="B12" s="103"/>
      <c r="C12" s="103"/>
      <c r="D12" s="103"/>
      <c r="E12" s="104"/>
      <c r="F12" s="104"/>
      <c r="G12" s="104"/>
      <c r="H12" s="104"/>
      <c r="I12" s="104"/>
      <c r="J12" s="104"/>
      <c r="K12" s="104"/>
      <c r="L12" s="89"/>
      <c r="M12" s="90"/>
      <c r="N12" s="90"/>
      <c r="O12" s="90"/>
      <c r="P12" s="90"/>
      <c r="Q12" s="90"/>
      <c r="R12" s="90"/>
      <c r="S12" s="90"/>
    </row>
    <row r="13" spans="3:4">
      <c r="C13" s="88" t="s">
        <v>74</v>
      </c>
      <c r="D13" s="88" t="s">
        <v>75</v>
      </c>
    </row>
    <row r="15" spans="1:2">
      <c r="A15" s="88" t="s">
        <v>76</v>
      </c>
      <c r="B15" s="105"/>
    </row>
    <row r="16" spans="2:4">
      <c r="B16" s="105"/>
      <c r="D16" s="88" t="s">
        <v>12</v>
      </c>
    </row>
    <row r="17" spans="2:2">
      <c r="B17" s="90"/>
    </row>
    <row r="20" spans="1:5">
      <c r="A20" s="106" t="s">
        <v>77</v>
      </c>
      <c r="B20" s="106" t="s">
        <v>78</v>
      </c>
      <c r="C20" s="106" t="s">
        <v>79</v>
      </c>
      <c r="D20" s="107" t="s">
        <v>80</v>
      </c>
      <c r="E20" s="88"/>
    </row>
    <row r="21" spans="1:5">
      <c r="A21" s="106" t="s">
        <v>81</v>
      </c>
      <c r="B21" s="106">
        <v>27.07979</v>
      </c>
      <c r="C21" s="106">
        <f>B21/0.7</f>
        <v>38.6854142857143</v>
      </c>
      <c r="D21" s="106">
        <f>C21/0.85</f>
        <v>45.5122521008403</v>
      </c>
      <c r="E21" s="106">
        <f>D21-B21</f>
        <v>18.4324621008403</v>
      </c>
    </row>
    <row r="22" spans="1:5">
      <c r="A22" s="106" t="s">
        <v>82</v>
      </c>
      <c r="B22" s="106">
        <v>27.098672255445</v>
      </c>
      <c r="C22" s="106">
        <f>B22/0.7</f>
        <v>38.71238893635</v>
      </c>
      <c r="D22" s="106">
        <f>C22/0.85</f>
        <v>45.5439869839412</v>
      </c>
      <c r="E22" s="106">
        <f>D22-B22</f>
        <v>18.4453147284962</v>
      </c>
    </row>
    <row r="23" spans="1:5">
      <c r="A23" s="108"/>
      <c r="B23" s="108"/>
      <c r="C23" s="108"/>
      <c r="D23" s="109"/>
      <c r="E23" s="109"/>
    </row>
    <row r="24" spans="1:4">
      <c r="A24" s="89"/>
      <c r="B24" s="89"/>
      <c r="C24" s="89"/>
      <c r="D24" s="89"/>
    </row>
    <row r="25" spans="1:3">
      <c r="A25" s="110"/>
      <c r="B25" s="110"/>
      <c r="C25" s="110"/>
    </row>
  </sheetData>
  <mergeCells count="22">
    <mergeCell ref="A1:L1"/>
    <mergeCell ref="A3:D3"/>
    <mergeCell ref="E3:K3"/>
    <mergeCell ref="A12:K12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X5:X10"/>
    <mergeCell ref="Y3:Y4"/>
    <mergeCell ref="Y5:Y10"/>
    <mergeCell ref="Z3:Z4"/>
    <mergeCell ref="Z5:Z11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5"/>
  <sheetViews>
    <sheetView tabSelected="1" zoomScale="70" zoomScaleNormal="70" workbookViewId="0">
      <selection activeCell="P14" sqref="P14"/>
    </sheetView>
  </sheetViews>
  <sheetFormatPr defaultColWidth="9" defaultRowHeight="16.5"/>
  <cols>
    <col min="1" max="1" width="16.8818181818182" style="88" customWidth="1"/>
    <col min="2" max="2" width="18.0454545454545" style="88" customWidth="1"/>
    <col min="3" max="3" width="22.4636363636364" style="88" customWidth="1"/>
    <col min="4" max="4" width="13.6272727272727" style="88" customWidth="1"/>
    <col min="5" max="5" width="13.4545454545455" style="89" customWidth="1"/>
    <col min="6" max="7" width="14.8181818181818" style="89" customWidth="1"/>
    <col min="8" max="11" width="9.18181818181818" style="89" hidden="1" customWidth="1"/>
    <col min="12" max="12" width="14.8181818181818" style="89" customWidth="1"/>
    <col min="13" max="15" width="13.1090909090909" style="90" customWidth="1"/>
    <col min="16" max="16" width="12.3363636363636" style="88" customWidth="1"/>
    <col min="17" max="20" width="11.9363636363636" style="90" customWidth="1"/>
    <col min="21" max="21" width="16.6181818181818" style="88" customWidth="1"/>
    <col min="22" max="22" width="16.4909090909091" style="88" customWidth="1"/>
    <col min="23" max="23" width="16.2272727272727" style="88" customWidth="1"/>
    <col min="24" max="24" width="17.4" style="88" customWidth="1"/>
    <col min="25" max="25" width="16.9090909090909" style="88"/>
    <col min="26" max="26" width="15.6363636363636" style="88"/>
    <col min="27" max="27" width="16.2272727272727" style="88" customWidth="1"/>
    <col min="28" max="16384" width="9" style="88"/>
  </cols>
  <sheetData>
    <row r="1" ht="29.25" customHeight="1" spans="1:12">
      <c r="A1" s="91" t="s">
        <v>32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ht="39" customHeight="1" spans="1:11">
      <c r="A2" s="92" t="s">
        <v>33</v>
      </c>
      <c r="C2" s="88" t="s">
        <v>34</v>
      </c>
      <c r="E2" s="93"/>
      <c r="F2" s="93"/>
      <c r="G2" s="93"/>
      <c r="H2" s="93"/>
      <c r="I2" s="93"/>
      <c r="J2" s="93"/>
      <c r="K2" s="93"/>
    </row>
    <row r="3" ht="22" customHeight="1" spans="1:27">
      <c r="A3" s="94" t="s">
        <v>35</v>
      </c>
      <c r="B3" s="95"/>
      <c r="C3" s="95"/>
      <c r="D3" s="95"/>
      <c r="E3" s="96"/>
      <c r="F3" s="96"/>
      <c r="G3" s="96"/>
      <c r="H3" s="96"/>
      <c r="I3" s="96"/>
      <c r="J3" s="96"/>
      <c r="K3" s="96"/>
      <c r="L3" s="111" t="s">
        <v>36</v>
      </c>
      <c r="M3" s="112" t="s">
        <v>83</v>
      </c>
      <c r="N3" s="113" t="s">
        <v>38</v>
      </c>
      <c r="O3" s="113" t="s">
        <v>39</v>
      </c>
      <c r="P3" s="114" t="s">
        <v>84</v>
      </c>
      <c r="Q3" s="125" t="s">
        <v>40</v>
      </c>
      <c r="R3" s="125" t="s">
        <v>41</v>
      </c>
      <c r="S3" s="125" t="s">
        <v>42</v>
      </c>
      <c r="T3" s="125" t="s">
        <v>43</v>
      </c>
      <c r="U3" s="126" t="s">
        <v>44</v>
      </c>
      <c r="V3" s="126" t="s">
        <v>85</v>
      </c>
      <c r="W3" s="126" t="s">
        <v>46</v>
      </c>
      <c r="X3" s="127" t="s">
        <v>47</v>
      </c>
      <c r="Y3" s="134" t="s">
        <v>48</v>
      </c>
      <c r="Z3" s="135" t="s">
        <v>49</v>
      </c>
      <c r="AA3" s="127" t="s">
        <v>50</v>
      </c>
    </row>
    <row r="4" s="86" customFormat="1" ht="57" spans="1:27">
      <c r="A4" s="97" t="s">
        <v>51</v>
      </c>
      <c r="B4" s="97" t="s">
        <v>52</v>
      </c>
      <c r="C4" s="98" t="s">
        <v>53</v>
      </c>
      <c r="D4" s="98" t="s">
        <v>54</v>
      </c>
      <c r="E4" s="99" t="s">
        <v>55</v>
      </c>
      <c r="F4" s="99" t="s">
        <v>56</v>
      </c>
      <c r="G4" s="99" t="s">
        <v>57</v>
      </c>
      <c r="H4" s="99" t="s">
        <v>57</v>
      </c>
      <c r="I4" s="99" t="s">
        <v>58</v>
      </c>
      <c r="J4" s="99" t="s">
        <v>59</v>
      </c>
      <c r="K4" s="99" t="s">
        <v>60</v>
      </c>
      <c r="L4" s="99"/>
      <c r="M4" s="115"/>
      <c r="N4" s="116"/>
      <c r="O4" s="116"/>
      <c r="P4" s="117"/>
      <c r="Q4" s="125"/>
      <c r="R4" s="125"/>
      <c r="S4" s="125"/>
      <c r="T4" s="125"/>
      <c r="U4" s="126"/>
      <c r="V4" s="126"/>
      <c r="W4" s="126"/>
      <c r="X4" s="127"/>
      <c r="Y4" s="134"/>
      <c r="Z4" s="135"/>
      <c r="AA4" s="127"/>
    </row>
    <row r="5" s="87" customFormat="1" ht="55" customHeight="1" spans="1:27">
      <c r="A5" s="100" t="s">
        <v>61</v>
      </c>
      <c r="B5" s="100" t="s">
        <v>62</v>
      </c>
      <c r="C5" s="100" t="s">
        <v>63</v>
      </c>
      <c r="D5" s="100">
        <v>1818.58</v>
      </c>
      <c r="E5" s="100">
        <v>5000</v>
      </c>
      <c r="F5" s="100">
        <v>20000</v>
      </c>
      <c r="G5" s="100">
        <v>20000</v>
      </c>
      <c r="H5" s="100"/>
      <c r="I5" s="100"/>
      <c r="J5" s="100"/>
      <c r="K5" s="100"/>
      <c r="L5" s="100">
        <f t="shared" ref="L5:L11" si="0">SUM(E5:K5)</f>
        <v>45000</v>
      </c>
      <c r="M5" s="118">
        <v>1327.5634</v>
      </c>
      <c r="N5" s="100">
        <f t="shared" ref="N5:N10" si="1">D5-M5</f>
        <v>491.0166</v>
      </c>
      <c r="O5" s="119">
        <f t="shared" ref="O5:O10" si="2">N5/D5</f>
        <v>0.27</v>
      </c>
      <c r="P5" s="120">
        <f>销量!M5-M5</f>
        <v>38.1726083397523</v>
      </c>
      <c r="Q5" s="128">
        <f t="shared" ref="Q5:Q10" si="3">D5*10.88%</f>
        <v>197.861504</v>
      </c>
      <c r="R5" s="128">
        <f t="shared" ref="R5:R10" si="4">N5-Q5</f>
        <v>293.155096</v>
      </c>
      <c r="S5" s="128">
        <f t="shared" ref="S5:S10" si="5">D5*11.2%</f>
        <v>203.68096</v>
      </c>
      <c r="T5" s="128">
        <f t="shared" ref="T5:T10" si="6">R5-S5</f>
        <v>89.474136</v>
      </c>
      <c r="U5" s="129">
        <f t="shared" ref="U5:U10" si="7">E5*T5</f>
        <v>447370.68</v>
      </c>
      <c r="V5" s="129">
        <f>(D5*0.95-M5*0.95-Q5-S5)*F5</f>
        <v>1298466.12</v>
      </c>
      <c r="W5" s="129">
        <f t="shared" ref="W5:W10" si="8">(D5*0.95*0.95-M5*0.95*0.95-Q5-S5)*G5</f>
        <v>832000.349999997</v>
      </c>
      <c r="X5" s="130">
        <f t="shared" ref="X5:X10" si="9">U5+V5+W5</f>
        <v>2577837.14999999</v>
      </c>
      <c r="Y5" s="136">
        <v>1585000</v>
      </c>
      <c r="Z5" s="136">
        <f>(Y5-30000)*0.05</f>
        <v>77750</v>
      </c>
      <c r="AA5" s="136">
        <f>X11-Y11+Z11</f>
        <v>3.22959385812283e-5</v>
      </c>
    </row>
    <row r="6" s="87" customFormat="1" ht="55" customHeight="1" spans="1:27">
      <c r="A6" s="100" t="s">
        <v>64</v>
      </c>
      <c r="B6" s="100" t="s">
        <v>65</v>
      </c>
      <c r="C6" s="100" t="s">
        <v>66</v>
      </c>
      <c r="D6" s="100">
        <v>575.22</v>
      </c>
      <c r="E6" s="100">
        <v>10000</v>
      </c>
      <c r="F6" s="100">
        <v>20000</v>
      </c>
      <c r="G6" s="100">
        <v>20000</v>
      </c>
      <c r="H6" s="100"/>
      <c r="I6" s="100"/>
      <c r="J6" s="100"/>
      <c r="K6" s="100"/>
      <c r="L6" s="100">
        <f t="shared" si="0"/>
        <v>50000</v>
      </c>
      <c r="M6" s="118">
        <v>485.43</v>
      </c>
      <c r="N6" s="100">
        <f t="shared" si="1"/>
        <v>89.79</v>
      </c>
      <c r="O6" s="119">
        <f t="shared" si="2"/>
        <v>0.156096797746949</v>
      </c>
      <c r="P6" s="120">
        <f>销量!M6-M6</f>
        <v>19.7513089289032</v>
      </c>
      <c r="Q6" s="128">
        <f t="shared" si="3"/>
        <v>62.583936</v>
      </c>
      <c r="R6" s="128">
        <f t="shared" si="4"/>
        <v>27.206064</v>
      </c>
      <c r="S6" s="128">
        <f t="shared" si="5"/>
        <v>64.42464</v>
      </c>
      <c r="T6" s="128">
        <f t="shared" si="6"/>
        <v>-37.218576</v>
      </c>
      <c r="U6" s="129">
        <f t="shared" si="7"/>
        <v>-372185.76</v>
      </c>
      <c r="V6" s="129">
        <f t="shared" ref="V5:V10" si="10">(D6*0.95-M6*0.95-Q6-S6)*F6</f>
        <v>-834161.520000001</v>
      </c>
      <c r="W6" s="129">
        <f t="shared" si="8"/>
        <v>-919462.020000001</v>
      </c>
      <c r="X6" s="130">
        <f t="shared" si="9"/>
        <v>-2125809.3</v>
      </c>
      <c r="Y6" s="136"/>
      <c r="Z6" s="136"/>
      <c r="AA6" s="136"/>
    </row>
    <row r="7" s="87" customFormat="1" ht="55" customHeight="1" spans="1:27">
      <c r="A7" s="100" t="s">
        <v>61</v>
      </c>
      <c r="B7" s="100" t="s">
        <v>67</v>
      </c>
      <c r="C7" s="100" t="s">
        <v>68</v>
      </c>
      <c r="D7" s="100">
        <v>2283.18</v>
      </c>
      <c r="E7" s="100">
        <v>10000</v>
      </c>
      <c r="F7" s="100">
        <v>20000</v>
      </c>
      <c r="G7" s="100">
        <v>20000</v>
      </c>
      <c r="H7" s="100"/>
      <c r="I7" s="100"/>
      <c r="J7" s="100"/>
      <c r="K7" s="100"/>
      <c r="L7" s="100">
        <f t="shared" si="0"/>
        <v>50000</v>
      </c>
      <c r="M7" s="118">
        <v>1666.7214</v>
      </c>
      <c r="N7" s="100">
        <f t="shared" si="1"/>
        <v>616.4586</v>
      </c>
      <c r="O7" s="119">
        <f t="shared" si="2"/>
        <v>0.27</v>
      </c>
      <c r="P7" s="120">
        <f>销量!M7-M7</f>
        <v>39.1450874990801</v>
      </c>
      <c r="Q7" s="128">
        <f t="shared" si="3"/>
        <v>248.409984</v>
      </c>
      <c r="R7" s="128">
        <f t="shared" si="4"/>
        <v>368.048616</v>
      </c>
      <c r="S7" s="128">
        <f t="shared" si="5"/>
        <v>255.71616</v>
      </c>
      <c r="T7" s="128">
        <f t="shared" si="6"/>
        <v>112.332456</v>
      </c>
      <c r="U7" s="129">
        <f t="shared" si="7"/>
        <v>1123324.56</v>
      </c>
      <c r="V7" s="129">
        <f t="shared" si="10"/>
        <v>1630190.52</v>
      </c>
      <c r="W7" s="129">
        <f t="shared" si="8"/>
        <v>1044554.85</v>
      </c>
      <c r="X7" s="130">
        <f t="shared" si="9"/>
        <v>3798069.93</v>
      </c>
      <c r="Y7" s="136"/>
      <c r="Z7" s="136"/>
      <c r="AA7" s="136"/>
    </row>
    <row r="8" s="86" customFormat="1" ht="55" customHeight="1" spans="1:27">
      <c r="A8" s="100" t="s">
        <v>64</v>
      </c>
      <c r="B8" s="100" t="s">
        <v>69</v>
      </c>
      <c r="C8" s="100" t="s">
        <v>70</v>
      </c>
      <c r="D8" s="100">
        <v>699.11</v>
      </c>
      <c r="E8" s="100">
        <v>10000</v>
      </c>
      <c r="F8" s="100">
        <v>20000</v>
      </c>
      <c r="G8" s="100">
        <v>20000</v>
      </c>
      <c r="H8" s="100"/>
      <c r="I8" s="100"/>
      <c r="J8" s="100"/>
      <c r="K8" s="100"/>
      <c r="L8" s="100">
        <f t="shared" si="0"/>
        <v>50000</v>
      </c>
      <c r="M8" s="118">
        <v>640.90316247</v>
      </c>
      <c r="N8" s="100">
        <f t="shared" si="1"/>
        <v>58.20683753</v>
      </c>
      <c r="O8" s="119">
        <f t="shared" si="2"/>
        <v>0.0832584822560112</v>
      </c>
      <c r="P8" s="120">
        <f>销量!M8-M8</f>
        <v>46.7539877494593</v>
      </c>
      <c r="Q8" s="128">
        <f t="shared" si="3"/>
        <v>76.063168</v>
      </c>
      <c r="R8" s="128">
        <f t="shared" si="4"/>
        <v>-17.85633047</v>
      </c>
      <c r="S8" s="128">
        <f t="shared" si="5"/>
        <v>78.30032</v>
      </c>
      <c r="T8" s="128">
        <f t="shared" si="6"/>
        <v>-96.15665047</v>
      </c>
      <c r="U8" s="129">
        <f t="shared" si="7"/>
        <v>-961566.5047</v>
      </c>
      <c r="V8" s="129">
        <f t="shared" si="10"/>
        <v>-1981339.84693</v>
      </c>
      <c r="W8" s="129">
        <f t="shared" si="8"/>
        <v>-2036636.3425835</v>
      </c>
      <c r="X8" s="130">
        <f t="shared" si="9"/>
        <v>-4979542.6942135</v>
      </c>
      <c r="Y8" s="136"/>
      <c r="Z8" s="136"/>
      <c r="AA8" s="136"/>
    </row>
    <row r="9" s="86" customFormat="1" ht="55" customHeight="1" spans="1:27">
      <c r="A9" s="100" t="s">
        <v>71</v>
      </c>
      <c r="B9" s="100" t="s">
        <v>72</v>
      </c>
      <c r="C9" s="100"/>
      <c r="D9" s="100">
        <v>61.94</v>
      </c>
      <c r="E9" s="100">
        <v>10000</v>
      </c>
      <c r="F9" s="100">
        <v>20000</v>
      </c>
      <c r="G9" s="100">
        <v>20000</v>
      </c>
      <c r="H9" s="100"/>
      <c r="I9" s="100"/>
      <c r="J9" s="100"/>
      <c r="K9" s="100"/>
      <c r="L9" s="100">
        <f t="shared" si="0"/>
        <v>50000</v>
      </c>
      <c r="M9" s="118">
        <v>25.0130473710495</v>
      </c>
      <c r="N9" s="100">
        <f t="shared" si="1"/>
        <v>36.9269526289505</v>
      </c>
      <c r="O9" s="119">
        <f t="shared" si="2"/>
        <v>0.596172951710534</v>
      </c>
      <c r="P9" s="120">
        <f>销量!M9-M9</f>
        <v>0</v>
      </c>
      <c r="Q9" s="128">
        <f t="shared" si="3"/>
        <v>6.739072</v>
      </c>
      <c r="R9" s="128">
        <f t="shared" si="4"/>
        <v>30.1878806289505</v>
      </c>
      <c r="S9" s="128">
        <f t="shared" si="5"/>
        <v>6.93728</v>
      </c>
      <c r="T9" s="128">
        <f t="shared" si="6"/>
        <v>23.2506006289505</v>
      </c>
      <c r="U9" s="129">
        <f t="shared" si="7"/>
        <v>232506.006289505</v>
      </c>
      <c r="V9" s="129">
        <f t="shared" si="10"/>
        <v>428085.059950059</v>
      </c>
      <c r="W9" s="129">
        <f t="shared" si="8"/>
        <v>393004.454952556</v>
      </c>
      <c r="X9" s="130">
        <f t="shared" si="9"/>
        <v>1053595.52119212</v>
      </c>
      <c r="Y9" s="136"/>
      <c r="Z9" s="136"/>
      <c r="AA9" s="136"/>
    </row>
    <row r="10" s="88" customFormat="1" ht="55" customHeight="1" spans="1:27">
      <c r="A10" s="100" t="s">
        <v>71</v>
      </c>
      <c r="B10" s="100" t="s">
        <v>73</v>
      </c>
      <c r="C10" s="100"/>
      <c r="D10" s="100">
        <v>61.94</v>
      </c>
      <c r="E10" s="100">
        <v>10000</v>
      </c>
      <c r="F10" s="100">
        <v>20000</v>
      </c>
      <c r="G10" s="100">
        <v>20000</v>
      </c>
      <c r="H10" s="100"/>
      <c r="I10" s="100"/>
      <c r="J10" s="100"/>
      <c r="K10" s="100"/>
      <c r="L10" s="100">
        <f t="shared" si="0"/>
        <v>50000</v>
      </c>
      <c r="M10" s="118">
        <v>22.2605740052352</v>
      </c>
      <c r="N10" s="100">
        <f t="shared" si="1"/>
        <v>39.6794259947648</v>
      </c>
      <c r="O10" s="119">
        <f t="shared" si="2"/>
        <v>0.64061068767783</v>
      </c>
      <c r="P10" s="121">
        <f>销量!M10-M10</f>
        <v>0</v>
      </c>
      <c r="Q10" s="128">
        <f t="shared" si="3"/>
        <v>6.739072</v>
      </c>
      <c r="R10" s="128">
        <f t="shared" si="4"/>
        <v>32.9403539947648</v>
      </c>
      <c r="S10" s="128">
        <f t="shared" si="5"/>
        <v>6.93728</v>
      </c>
      <c r="T10" s="128">
        <f t="shared" si="6"/>
        <v>26.0030739947648</v>
      </c>
      <c r="U10" s="129">
        <f t="shared" si="7"/>
        <v>260030.739947648</v>
      </c>
      <c r="V10" s="129">
        <f t="shared" si="10"/>
        <v>480382.053900531</v>
      </c>
      <c r="W10" s="129">
        <f t="shared" si="8"/>
        <v>442686.599205504</v>
      </c>
      <c r="X10" s="130">
        <f t="shared" si="9"/>
        <v>1183099.39305368</v>
      </c>
      <c r="Y10" s="136"/>
      <c r="Z10" s="136"/>
      <c r="AA10" s="136"/>
    </row>
    <row r="11" s="88" customFormat="1" ht="55" customHeight="1" spans="1:27">
      <c r="A11" s="101" t="s">
        <v>36</v>
      </c>
      <c r="B11" s="102"/>
      <c r="C11" s="102"/>
      <c r="D11" s="100"/>
      <c r="E11" s="100">
        <f t="shared" ref="E11:K11" si="11">SUM(E5:E10)</f>
        <v>55000</v>
      </c>
      <c r="F11" s="100">
        <f t="shared" si="11"/>
        <v>120000</v>
      </c>
      <c r="G11" s="100">
        <f t="shared" si="11"/>
        <v>120000</v>
      </c>
      <c r="H11" s="100">
        <f t="shared" si="11"/>
        <v>0</v>
      </c>
      <c r="I11" s="100">
        <f t="shared" si="11"/>
        <v>0</v>
      </c>
      <c r="J11" s="100">
        <f t="shared" si="11"/>
        <v>0</v>
      </c>
      <c r="K11" s="100">
        <f t="shared" si="11"/>
        <v>0</v>
      </c>
      <c r="L11" s="100">
        <f t="shared" si="0"/>
        <v>295000</v>
      </c>
      <c r="M11" s="122"/>
      <c r="N11" s="123"/>
      <c r="O11" s="124"/>
      <c r="P11" s="120">
        <f>SUM(P5:P10)</f>
        <v>143.822992517195</v>
      </c>
      <c r="Q11" s="131">
        <f t="shared" ref="Q11:Z11" si="12">SUM(Q5:Q10)</f>
        <v>598.396736</v>
      </c>
      <c r="R11" s="131">
        <f t="shared" si="12"/>
        <v>733.681680153715</v>
      </c>
      <c r="S11" s="131">
        <f t="shared" si="12"/>
        <v>615.99664</v>
      </c>
      <c r="T11" s="131">
        <f t="shared" si="12"/>
        <v>117.685040153715</v>
      </c>
      <c r="U11" s="132">
        <f t="shared" si="12"/>
        <v>729479.721537153</v>
      </c>
      <c r="V11" s="132">
        <f t="shared" si="12"/>
        <v>1021622.38692059</v>
      </c>
      <c r="W11" s="132">
        <f t="shared" si="12"/>
        <v>-243852.108425444</v>
      </c>
      <c r="X11" s="133">
        <f t="shared" si="12"/>
        <v>1507250.0000323</v>
      </c>
      <c r="Y11" s="132">
        <f t="shared" si="12"/>
        <v>1585000</v>
      </c>
      <c r="Z11" s="132">
        <f t="shared" si="12"/>
        <v>77750</v>
      </c>
      <c r="AA11" s="136"/>
    </row>
    <row r="12" s="88" customFormat="1" customHeight="1" spans="1:20">
      <c r="A12" s="103"/>
      <c r="B12" s="103"/>
      <c r="C12" s="103"/>
      <c r="D12" s="103"/>
      <c r="E12" s="104"/>
      <c r="F12" s="104"/>
      <c r="G12" s="104"/>
      <c r="H12" s="104"/>
      <c r="I12" s="104"/>
      <c r="J12" s="104"/>
      <c r="K12" s="104"/>
      <c r="L12" s="89"/>
      <c r="M12" s="90"/>
      <c r="N12" s="90"/>
      <c r="O12" s="90"/>
      <c r="Q12" s="90"/>
      <c r="R12" s="90"/>
      <c r="S12" s="90"/>
      <c r="T12" s="90"/>
    </row>
    <row r="13" spans="3:4">
      <c r="C13" s="88" t="s">
        <v>74</v>
      </c>
      <c r="D13" s="88" t="s">
        <v>75</v>
      </c>
    </row>
    <row r="15" spans="1:2">
      <c r="A15" s="88" t="s">
        <v>76</v>
      </c>
      <c r="B15" s="105"/>
    </row>
    <row r="16" spans="2:4">
      <c r="B16" s="105"/>
      <c r="D16" s="88" t="s">
        <v>12</v>
      </c>
    </row>
    <row r="17" spans="2:2">
      <c r="B17" s="90"/>
    </row>
    <row r="19" spans="1:9">
      <c r="A19" s="106" t="s">
        <v>77</v>
      </c>
      <c r="B19" s="106" t="s">
        <v>78</v>
      </c>
      <c r="C19" s="106" t="s">
        <v>79</v>
      </c>
      <c r="D19" s="107" t="s">
        <v>80</v>
      </c>
      <c r="E19" s="88"/>
      <c r="I19" s="90"/>
    </row>
    <row r="20" spans="1:9">
      <c r="A20" s="106" t="s">
        <v>81</v>
      </c>
      <c r="B20" s="106">
        <v>27.07979</v>
      </c>
      <c r="C20" s="106">
        <f>B20/0.7</f>
        <v>38.6854142857143</v>
      </c>
      <c r="D20" s="106">
        <f>C20/0.85</f>
        <v>45.5122521008403</v>
      </c>
      <c r="E20" s="106">
        <f>D20-B20</f>
        <v>18.4324621008403</v>
      </c>
      <c r="I20" s="90"/>
    </row>
    <row r="21" spans="1:9">
      <c r="A21" s="106" t="s">
        <v>82</v>
      </c>
      <c r="B21" s="106">
        <v>27.098672255445</v>
      </c>
      <c r="C21" s="106">
        <f>B21/0.7</f>
        <v>38.71238893635</v>
      </c>
      <c r="D21" s="106">
        <f>C21/0.85</f>
        <v>45.5439869839412</v>
      </c>
      <c r="E21" s="106">
        <f>D21-B21</f>
        <v>18.4453147284962</v>
      </c>
      <c r="I21" s="90"/>
    </row>
    <row r="22" spans="1:9">
      <c r="A22" s="108"/>
      <c r="B22" s="108"/>
      <c r="C22" s="108"/>
      <c r="D22" s="109"/>
      <c r="E22" s="109"/>
      <c r="I22" s="90"/>
    </row>
    <row r="25" spans="1:3">
      <c r="A25" s="110"/>
      <c r="B25" s="110"/>
      <c r="C25" s="110"/>
    </row>
  </sheetData>
  <mergeCells count="23">
    <mergeCell ref="A1:L1"/>
    <mergeCell ref="A3:D3"/>
    <mergeCell ref="E3:K3"/>
    <mergeCell ref="A12:K12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Y5:Y10"/>
    <mergeCell ref="Z3:Z4"/>
    <mergeCell ref="Z5:Z10"/>
    <mergeCell ref="AA3:AA4"/>
    <mergeCell ref="AA5:AA11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2" sqref="K2"/>
    </sheetView>
  </sheetViews>
  <sheetFormatPr defaultColWidth="9" defaultRowHeight="16.5"/>
  <cols>
    <col min="1" max="1" width="8.36363636363636" style="49" customWidth="1"/>
    <col min="2" max="2" width="8.90909090909091" style="49" customWidth="1"/>
    <col min="3" max="3" width="14" style="49" customWidth="1"/>
    <col min="4" max="6" width="14.3636363636364" style="49" customWidth="1"/>
    <col min="7" max="7" width="15" style="49" customWidth="1"/>
    <col min="8" max="8" width="14.3636363636364" style="49" customWidth="1"/>
    <col min="9" max="9" width="17.3636363636364" style="49" customWidth="1"/>
    <col min="10" max="10" width="12.1818181818182" style="49" customWidth="1"/>
    <col min="11" max="11" width="13.1818181818182" style="49" customWidth="1"/>
    <col min="12" max="12" width="16" style="49" customWidth="1"/>
    <col min="13" max="16384" width="9" style="49"/>
  </cols>
  <sheetData>
    <row r="1" ht="28.5" customHeight="1" spans="1:12">
      <c r="A1" s="50" t="s">
        <v>86</v>
      </c>
      <c r="B1" s="50"/>
      <c r="C1" s="51"/>
      <c r="L1" s="81"/>
    </row>
    <row r="2" spans="1:12">
      <c r="A2" s="51"/>
      <c r="B2" s="52" t="s">
        <v>87</v>
      </c>
      <c r="C2" s="52"/>
      <c r="D2" s="52"/>
      <c r="E2" s="52"/>
      <c r="F2" s="52"/>
      <c r="G2" s="52"/>
      <c r="H2" s="52"/>
      <c r="I2" s="52"/>
      <c r="L2" s="81"/>
    </row>
    <row r="3" spans="1:12">
      <c r="A3" s="51"/>
      <c r="B3" s="53" t="s">
        <v>88</v>
      </c>
      <c r="C3" s="53"/>
      <c r="D3" s="53"/>
      <c r="E3" s="53"/>
      <c r="F3" s="53"/>
      <c r="G3" s="53"/>
      <c r="H3" s="53"/>
      <c r="I3" s="53"/>
      <c r="L3" s="81"/>
    </row>
    <row r="4" ht="35.25" customHeight="1" spans="1:12">
      <c r="A4" s="51"/>
      <c r="B4" s="54" t="s">
        <v>89</v>
      </c>
      <c r="C4" s="54"/>
      <c r="D4" s="54"/>
      <c r="E4" s="54"/>
      <c r="F4" s="54"/>
      <c r="G4" s="54"/>
      <c r="H4" s="54"/>
      <c r="I4" s="54"/>
      <c r="L4" s="81"/>
    </row>
    <row r="5" spans="1:12">
      <c r="A5" s="51"/>
      <c r="B5" s="54" t="s">
        <v>90</v>
      </c>
      <c r="C5" s="54"/>
      <c r="D5" s="54"/>
      <c r="E5" s="54"/>
      <c r="F5" s="54"/>
      <c r="G5" s="54"/>
      <c r="H5" s="54"/>
      <c r="I5" s="54"/>
      <c r="L5" s="81"/>
    </row>
    <row r="6" spans="1:9">
      <c r="A6" s="55" t="s">
        <v>91</v>
      </c>
      <c r="B6" s="55"/>
      <c r="C6" s="56"/>
      <c r="D6" s="56"/>
      <c r="E6" s="57" t="s">
        <v>92</v>
      </c>
      <c r="F6" s="58"/>
      <c r="G6" s="58"/>
      <c r="H6" s="58"/>
      <c r="I6" s="82"/>
    </row>
    <row r="7" ht="37.5" customHeight="1" spans="1:9">
      <c r="A7" s="59" t="s">
        <v>93</v>
      </c>
      <c r="B7" s="60"/>
      <c r="C7" s="61" t="s">
        <v>94</v>
      </c>
      <c r="D7" s="62"/>
      <c r="E7" s="62"/>
      <c r="F7" s="63"/>
      <c r="G7" s="64" t="s">
        <v>95</v>
      </c>
      <c r="H7" s="57"/>
      <c r="I7" s="82"/>
    </row>
    <row r="8" spans="1:9">
      <c r="A8" s="65" t="s">
        <v>2</v>
      </c>
      <c r="B8" s="65" t="s">
        <v>96</v>
      </c>
      <c r="C8" s="65" t="s">
        <v>51</v>
      </c>
      <c r="D8" s="66"/>
      <c r="E8" s="66"/>
      <c r="F8" s="67"/>
      <c r="G8" s="66"/>
      <c r="H8" s="68"/>
      <c r="I8" s="83" t="s">
        <v>97</v>
      </c>
    </row>
    <row r="9" spans="1:9">
      <c r="A9" s="65"/>
      <c r="B9" s="65"/>
      <c r="C9" s="65" t="s">
        <v>52</v>
      </c>
      <c r="D9" s="69"/>
      <c r="E9" s="67"/>
      <c r="F9" s="67"/>
      <c r="G9" s="67"/>
      <c r="H9" s="70"/>
      <c r="I9" s="84"/>
    </row>
    <row r="10" spans="1:9">
      <c r="A10" s="71">
        <v>1</v>
      </c>
      <c r="B10" s="72" t="s">
        <v>98</v>
      </c>
      <c r="C10" s="73"/>
      <c r="D10" s="74"/>
      <c r="E10" s="70"/>
      <c r="F10" s="70"/>
      <c r="G10" s="70"/>
      <c r="H10" s="70"/>
      <c r="I10" s="85"/>
    </row>
    <row r="11" spans="1:9">
      <c r="A11" s="71">
        <v>2</v>
      </c>
      <c r="B11" s="72" t="s">
        <v>99</v>
      </c>
      <c r="C11" s="73"/>
      <c r="D11" s="74"/>
      <c r="E11" s="70"/>
      <c r="F11" s="70"/>
      <c r="G11" s="70"/>
      <c r="H11" s="70"/>
      <c r="I11" s="85"/>
    </row>
    <row r="12" spans="1:9">
      <c r="A12" s="71">
        <v>3</v>
      </c>
      <c r="B12" s="72" t="s">
        <v>100</v>
      </c>
      <c r="C12" s="73"/>
      <c r="D12" s="74"/>
      <c r="E12" s="70"/>
      <c r="F12" s="70"/>
      <c r="G12" s="70"/>
      <c r="H12" s="70"/>
      <c r="I12" s="85"/>
    </row>
    <row r="13" spans="1:9">
      <c r="A13" s="71">
        <v>4</v>
      </c>
      <c r="B13" s="72" t="s">
        <v>101</v>
      </c>
      <c r="C13" s="73"/>
      <c r="D13" s="74"/>
      <c r="E13" s="70"/>
      <c r="F13" s="70"/>
      <c r="G13" s="70"/>
      <c r="H13" s="70"/>
      <c r="I13" s="85"/>
    </row>
    <row r="14" spans="1:9">
      <c r="A14" s="71">
        <v>5</v>
      </c>
      <c r="B14" s="72" t="s">
        <v>102</v>
      </c>
      <c r="C14" s="73"/>
      <c r="D14" s="74"/>
      <c r="E14" s="70"/>
      <c r="F14" s="70"/>
      <c r="G14" s="70"/>
      <c r="H14" s="70"/>
      <c r="I14" s="85"/>
    </row>
    <row r="15" spans="1:9">
      <c r="A15" s="71">
        <v>6</v>
      </c>
      <c r="B15" s="72" t="s">
        <v>103</v>
      </c>
      <c r="C15" s="73"/>
      <c r="D15" s="74"/>
      <c r="E15" s="70"/>
      <c r="F15" s="70"/>
      <c r="G15" s="70"/>
      <c r="H15" s="70"/>
      <c r="I15" s="85"/>
    </row>
    <row r="16" spans="1:9">
      <c r="A16" s="71">
        <v>7</v>
      </c>
      <c r="B16" s="72" t="s">
        <v>104</v>
      </c>
      <c r="C16" s="73"/>
      <c r="D16" s="74"/>
      <c r="E16" s="70"/>
      <c r="F16" s="70"/>
      <c r="G16" s="70"/>
      <c r="H16" s="70"/>
      <c r="I16" s="85"/>
    </row>
    <row r="17" spans="1:9">
      <c r="A17" s="71">
        <v>8</v>
      </c>
      <c r="B17" s="72" t="s">
        <v>105</v>
      </c>
      <c r="C17" s="73"/>
      <c r="D17" s="74"/>
      <c r="E17" s="70"/>
      <c r="F17" s="70"/>
      <c r="G17" s="70"/>
      <c r="H17" s="70"/>
      <c r="I17" s="85"/>
    </row>
    <row r="18" spans="1:9">
      <c r="A18" s="71">
        <v>9</v>
      </c>
      <c r="B18" s="72" t="s">
        <v>106</v>
      </c>
      <c r="C18" s="73"/>
      <c r="D18" s="74"/>
      <c r="E18" s="70"/>
      <c r="F18" s="70"/>
      <c r="G18" s="70"/>
      <c r="H18" s="70"/>
      <c r="I18" s="85"/>
    </row>
    <row r="19" spans="1:9">
      <c r="A19" s="71">
        <v>10</v>
      </c>
      <c r="B19" s="72" t="s">
        <v>107</v>
      </c>
      <c r="C19" s="73"/>
      <c r="D19" s="74"/>
      <c r="E19" s="70"/>
      <c r="F19" s="70"/>
      <c r="G19" s="70"/>
      <c r="H19" s="70"/>
      <c r="I19" s="85"/>
    </row>
    <row r="20" spans="1:9">
      <c r="A20" s="71">
        <v>11</v>
      </c>
      <c r="B20" s="72" t="s">
        <v>108</v>
      </c>
      <c r="C20" s="73"/>
      <c r="D20" s="74"/>
      <c r="E20" s="70"/>
      <c r="F20" s="70"/>
      <c r="G20" s="70"/>
      <c r="H20" s="70"/>
      <c r="I20" s="85"/>
    </row>
    <row r="21" spans="1:9">
      <c r="A21" s="71">
        <v>12</v>
      </c>
      <c r="B21" s="72" t="s">
        <v>109</v>
      </c>
      <c r="C21" s="73"/>
      <c r="D21" s="74"/>
      <c r="E21" s="70"/>
      <c r="F21" s="70"/>
      <c r="G21" s="70"/>
      <c r="H21" s="70"/>
      <c r="I21" s="85"/>
    </row>
    <row r="22" spans="1:9">
      <c r="A22" s="71">
        <v>13</v>
      </c>
      <c r="B22" s="72" t="s">
        <v>110</v>
      </c>
      <c r="C22" s="73"/>
      <c r="D22" s="74"/>
      <c r="E22" s="70"/>
      <c r="F22" s="70"/>
      <c r="G22" s="70"/>
      <c r="H22" s="70"/>
      <c r="I22" s="85"/>
    </row>
    <row r="23" spans="1:9">
      <c r="A23" s="71">
        <v>14</v>
      </c>
      <c r="B23" s="72" t="s">
        <v>111</v>
      </c>
      <c r="C23" s="73"/>
      <c r="D23" s="74"/>
      <c r="E23" s="70"/>
      <c r="F23" s="70"/>
      <c r="G23" s="70"/>
      <c r="H23" s="70"/>
      <c r="I23" s="85"/>
    </row>
    <row r="24" spans="1:9">
      <c r="A24" s="71">
        <v>15</v>
      </c>
      <c r="B24" s="72" t="s">
        <v>112</v>
      </c>
      <c r="C24" s="73"/>
      <c r="D24" s="74"/>
      <c r="E24" s="70"/>
      <c r="F24" s="70"/>
      <c r="G24" s="70"/>
      <c r="H24" s="70"/>
      <c r="I24" s="85"/>
    </row>
    <row r="25" spans="1:9">
      <c r="A25" s="71">
        <v>16</v>
      </c>
      <c r="B25" s="72" t="s">
        <v>113</v>
      </c>
      <c r="C25" s="73"/>
      <c r="D25" s="74"/>
      <c r="E25" s="70"/>
      <c r="F25" s="70"/>
      <c r="G25" s="70"/>
      <c r="H25" s="70"/>
      <c r="I25" s="85"/>
    </row>
    <row r="26" spans="1:9">
      <c r="A26" s="71">
        <v>17</v>
      </c>
      <c r="B26" s="72" t="s">
        <v>114</v>
      </c>
      <c r="C26" s="73"/>
      <c r="D26" s="74"/>
      <c r="E26" s="70"/>
      <c r="F26" s="70"/>
      <c r="G26" s="70"/>
      <c r="H26" s="70"/>
      <c r="I26" s="85"/>
    </row>
    <row r="27" spans="1:9">
      <c r="A27" s="71">
        <v>18</v>
      </c>
      <c r="B27" s="72" t="s">
        <v>115</v>
      </c>
      <c r="C27" s="73"/>
      <c r="D27" s="74"/>
      <c r="E27" s="70"/>
      <c r="F27" s="70"/>
      <c r="G27" s="70"/>
      <c r="H27" s="70"/>
      <c r="I27" s="85"/>
    </row>
    <row r="28" spans="1:9">
      <c r="A28" s="71">
        <v>19</v>
      </c>
      <c r="B28" s="72" t="s">
        <v>116</v>
      </c>
      <c r="C28" s="73"/>
      <c r="D28" s="74"/>
      <c r="E28" s="70"/>
      <c r="F28" s="70"/>
      <c r="G28" s="70"/>
      <c r="H28" s="70"/>
      <c r="I28" s="85"/>
    </row>
    <row r="29" spans="1:9">
      <c r="A29" s="71">
        <v>20</v>
      </c>
      <c r="B29" s="72"/>
      <c r="C29" s="73"/>
      <c r="D29" s="74"/>
      <c r="E29" s="70"/>
      <c r="F29" s="70"/>
      <c r="G29" s="70"/>
      <c r="H29" s="70"/>
      <c r="I29" s="85"/>
    </row>
    <row r="30" spans="1:9">
      <c r="A30" s="71">
        <v>21</v>
      </c>
      <c r="B30" s="75"/>
      <c r="C30" s="76"/>
      <c r="D30" s="74"/>
      <c r="E30" s="70"/>
      <c r="F30" s="70"/>
      <c r="G30" s="70"/>
      <c r="H30" s="70"/>
      <c r="I30" s="85"/>
    </row>
    <row r="31" spans="1:9">
      <c r="A31" s="71">
        <v>22</v>
      </c>
      <c r="B31" s="75"/>
      <c r="C31" s="76"/>
      <c r="D31" s="74"/>
      <c r="E31" s="70"/>
      <c r="F31" s="70"/>
      <c r="G31" s="70"/>
      <c r="H31" s="70"/>
      <c r="I31" s="85"/>
    </row>
    <row r="32" spans="1:9">
      <c r="A32" s="71">
        <v>23</v>
      </c>
      <c r="B32" s="72"/>
      <c r="C32" s="73"/>
      <c r="D32" s="74"/>
      <c r="E32" s="70"/>
      <c r="F32" s="70"/>
      <c r="G32" s="70"/>
      <c r="H32" s="70"/>
      <c r="I32" s="85"/>
    </row>
    <row r="33" spans="1:9">
      <c r="A33" s="71">
        <v>24</v>
      </c>
      <c r="B33" s="72"/>
      <c r="C33" s="73"/>
      <c r="D33" s="74"/>
      <c r="E33" s="70"/>
      <c r="F33" s="70"/>
      <c r="G33" s="70"/>
      <c r="H33" s="70"/>
      <c r="I33" s="85"/>
    </row>
    <row r="34" spans="1:9">
      <c r="A34" s="71">
        <v>25</v>
      </c>
      <c r="B34" s="72"/>
      <c r="C34" s="73"/>
      <c r="D34" s="74"/>
      <c r="E34" s="70"/>
      <c r="F34" s="70"/>
      <c r="G34" s="70"/>
      <c r="H34" s="70"/>
      <c r="I34" s="85"/>
    </row>
    <row r="35" spans="1:9">
      <c r="A35" s="71">
        <v>26</v>
      </c>
      <c r="B35" s="72"/>
      <c r="C35" s="73"/>
      <c r="D35" s="74"/>
      <c r="E35" s="70"/>
      <c r="F35" s="70"/>
      <c r="G35" s="70"/>
      <c r="H35" s="70"/>
      <c r="I35" s="85"/>
    </row>
    <row r="36" spans="1:9">
      <c r="A36" s="71">
        <v>27</v>
      </c>
      <c r="B36" s="72" t="s">
        <v>20</v>
      </c>
      <c r="C36" s="73"/>
      <c r="D36" s="74"/>
      <c r="E36" s="70"/>
      <c r="F36" s="70"/>
      <c r="G36" s="70"/>
      <c r="H36" s="70"/>
      <c r="I36" s="85"/>
    </row>
    <row r="37" ht="31.5" customHeight="1" spans="1:9">
      <c r="A37" s="77" t="s">
        <v>117</v>
      </c>
      <c r="B37" s="78"/>
      <c r="C37" s="79"/>
      <c r="D37" s="80">
        <f>SUM(D10:D36)</f>
        <v>0</v>
      </c>
      <c r="E37" s="80">
        <f t="shared" ref="E37:H37" si="0">SUM(E10:E36)</f>
        <v>0</v>
      </c>
      <c r="F37" s="80">
        <f t="shared" si="0"/>
        <v>0</v>
      </c>
      <c r="G37" s="80">
        <f t="shared" si="0"/>
        <v>0</v>
      </c>
      <c r="H37" s="80">
        <f t="shared" si="0"/>
        <v>0</v>
      </c>
      <c r="I37" s="8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6" activePane="bottomRight" state="frozen"/>
      <selection/>
      <selection pane="topRight"/>
      <selection pane="bottomLeft"/>
      <selection pane="bottomRight" activeCell="K2" sqref="K2"/>
    </sheetView>
  </sheetViews>
  <sheetFormatPr defaultColWidth="9" defaultRowHeight="14" outlineLevelCol="3"/>
  <cols>
    <col min="1" max="1" width="9" style="42"/>
    <col min="2" max="2" width="29.6363636363636" style="42" customWidth="1"/>
    <col min="3" max="3" width="25.4545454545455" style="42" customWidth="1"/>
    <col min="4" max="4" width="22" style="42" customWidth="1"/>
    <col min="5" max="16384" width="9" style="42"/>
  </cols>
  <sheetData>
    <row r="1" ht="27" customHeight="1" spans="1:4">
      <c r="A1" s="43" t="s">
        <v>2</v>
      </c>
      <c r="B1" s="43" t="s">
        <v>118</v>
      </c>
      <c r="C1" s="43" t="s">
        <v>119</v>
      </c>
      <c r="D1" s="43" t="s">
        <v>120</v>
      </c>
    </row>
    <row r="2" ht="19.5" customHeight="1" spans="1:4">
      <c r="A2" s="43">
        <v>1</v>
      </c>
      <c r="B2" s="44" t="s">
        <v>121</v>
      </c>
      <c r="C2" s="45" t="s">
        <v>122</v>
      </c>
      <c r="D2" s="43"/>
    </row>
    <row r="3" ht="36" customHeight="1" spans="1:4">
      <c r="A3" s="43">
        <v>2</v>
      </c>
      <c r="B3" s="44" t="s">
        <v>123</v>
      </c>
      <c r="C3" s="45" t="s">
        <v>124</v>
      </c>
      <c r="D3" s="43" t="s">
        <v>125</v>
      </c>
    </row>
    <row r="4" ht="19.5" customHeight="1" spans="1:4">
      <c r="A4" s="43">
        <v>3</v>
      </c>
      <c r="B4" s="44" t="s">
        <v>126</v>
      </c>
      <c r="C4" s="46" t="s">
        <v>127</v>
      </c>
      <c r="D4" s="43"/>
    </row>
    <row r="5" ht="42.75" customHeight="1" spans="1:4">
      <c r="A5" s="43">
        <v>4</v>
      </c>
      <c r="B5" s="44" t="s">
        <v>128</v>
      </c>
      <c r="C5" s="46"/>
      <c r="D5" s="43"/>
    </row>
    <row r="6" ht="39" customHeight="1" spans="1:4">
      <c r="A6" s="43">
        <v>5</v>
      </c>
      <c r="B6" s="44" t="s">
        <v>129</v>
      </c>
      <c r="C6" s="46"/>
      <c r="D6" s="43"/>
    </row>
    <row r="7" ht="27.75" customHeight="1" spans="1:3">
      <c r="A7" s="43">
        <v>6</v>
      </c>
      <c r="B7" s="43" t="s">
        <v>130</v>
      </c>
      <c r="C7" s="45" t="s">
        <v>131</v>
      </c>
    </row>
    <row r="8" ht="36" customHeight="1" spans="1:4">
      <c r="A8" s="43">
        <v>7</v>
      </c>
      <c r="B8" s="44" t="s">
        <v>132</v>
      </c>
      <c r="C8" s="47" t="s">
        <v>133</v>
      </c>
      <c r="D8" s="43"/>
    </row>
    <row r="9" ht="34.5" customHeight="1" spans="1:4">
      <c r="A9" s="43">
        <v>8</v>
      </c>
      <c r="B9" s="43" t="s">
        <v>134</v>
      </c>
      <c r="C9" s="47"/>
      <c r="D9" s="43"/>
    </row>
    <row r="10" ht="34.5" customHeight="1" spans="1:4">
      <c r="A10" s="43">
        <v>9</v>
      </c>
      <c r="B10" s="43" t="s">
        <v>135</v>
      </c>
      <c r="C10" s="47"/>
      <c r="D10" s="43"/>
    </row>
    <row r="11" ht="34.5" customHeight="1" spans="1:4">
      <c r="A11" s="43">
        <v>10</v>
      </c>
      <c r="B11" s="43" t="s">
        <v>136</v>
      </c>
      <c r="C11" s="47"/>
      <c r="D11" s="43" t="s">
        <v>137</v>
      </c>
    </row>
    <row r="12" ht="34.5" customHeight="1" spans="1:4">
      <c r="A12" s="43">
        <v>11</v>
      </c>
      <c r="B12" s="43" t="s">
        <v>138</v>
      </c>
      <c r="C12" s="47"/>
      <c r="D12" s="43"/>
    </row>
    <row r="13" ht="24" customHeight="1" spans="1:4">
      <c r="A13" s="43">
        <v>12</v>
      </c>
      <c r="B13" s="44" t="s">
        <v>139</v>
      </c>
      <c r="C13" s="47" t="s">
        <v>140</v>
      </c>
      <c r="D13" s="43"/>
    </row>
    <row r="14" ht="24" customHeight="1" spans="1:4">
      <c r="A14" s="43">
        <v>13</v>
      </c>
      <c r="B14" s="44" t="s">
        <v>141</v>
      </c>
      <c r="C14" s="47" t="s">
        <v>142</v>
      </c>
      <c r="D14" s="43"/>
    </row>
    <row r="15" ht="24" customHeight="1" spans="1:4">
      <c r="A15" s="43">
        <v>14</v>
      </c>
      <c r="B15" s="44" t="s">
        <v>143</v>
      </c>
      <c r="C15" s="47" t="s">
        <v>144</v>
      </c>
      <c r="D15" s="43"/>
    </row>
    <row r="16" ht="24" customHeight="1" spans="1:4">
      <c r="A16" s="43">
        <v>15</v>
      </c>
      <c r="B16" s="43" t="s">
        <v>20</v>
      </c>
      <c r="C16" s="43"/>
      <c r="D16" s="43"/>
    </row>
    <row r="17" ht="16.5" spans="2:2">
      <c r="B17" s="48" t="s">
        <v>76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2"/>
  <sheetViews>
    <sheetView workbookViewId="0">
      <pane ySplit="1" topLeftCell="A37" activePane="bottomLeft" state="frozen"/>
      <selection/>
      <selection pane="bottomLeft" activeCell="S55" sqref="S55"/>
    </sheetView>
  </sheetViews>
  <sheetFormatPr defaultColWidth="8.72727272727273" defaultRowHeight="14"/>
  <cols>
    <col min="1" max="1" width="4.45454545454545" customWidth="1"/>
    <col min="2" max="2" width="10.2727272727273" customWidth="1"/>
    <col min="3" max="3" width="7.36363636363636" customWidth="1"/>
    <col min="4" max="4" width="12" customWidth="1"/>
    <col min="5" max="5" width="12.7272727272727" customWidth="1"/>
    <col min="6" max="6" width="10.3636363636364" customWidth="1"/>
    <col min="7" max="7" width="7.72727272727273" customWidth="1"/>
    <col min="8" max="8" width="20.1818181818182" customWidth="1"/>
    <col min="9" max="10" width="8.81818181818182" customWidth="1"/>
    <col min="11" max="12" width="7.36363636363636" hidden="1" customWidth="1"/>
    <col min="13" max="13" width="8.81818181818182" hidden="1" customWidth="1"/>
    <col min="14" max="14" width="4.45454545454545" hidden="1" customWidth="1"/>
    <col min="15" max="15" width="5.63636363636364" hidden="1" customWidth="1"/>
    <col min="16" max="17" width="8.45454545454546" hidden="1" customWidth="1"/>
    <col min="18" max="19" width="7.36363636363636" style="2" customWidth="1"/>
    <col min="20" max="20" width="11.8181818181818" customWidth="1"/>
    <col min="21" max="21" width="8.54545454545454" customWidth="1"/>
    <col min="22" max="22" width="12.8181818181818"/>
  </cols>
  <sheetData>
    <row r="1" s="1" customFormat="1" ht="18" customHeight="1" spans="1:21">
      <c r="A1" s="3" t="s">
        <v>145</v>
      </c>
      <c r="B1" s="3" t="s">
        <v>146</v>
      </c>
      <c r="C1" s="3" t="s">
        <v>147</v>
      </c>
      <c r="D1" s="3" t="s">
        <v>148</v>
      </c>
      <c r="E1" s="3" t="s">
        <v>149</v>
      </c>
      <c r="F1" s="3" t="s">
        <v>150</v>
      </c>
      <c r="G1" s="3" t="s">
        <v>151</v>
      </c>
      <c r="H1" s="3" t="s">
        <v>152</v>
      </c>
      <c r="I1" s="3" t="s">
        <v>153</v>
      </c>
      <c r="J1" s="8" t="s">
        <v>154</v>
      </c>
      <c r="K1" s="3" t="s">
        <v>155</v>
      </c>
      <c r="L1" s="3" t="s">
        <v>156</v>
      </c>
      <c r="M1" s="8" t="s">
        <v>157</v>
      </c>
      <c r="N1" s="8" t="s">
        <v>158</v>
      </c>
      <c r="O1" s="8" t="s">
        <v>159</v>
      </c>
      <c r="P1" s="8" t="s">
        <v>160</v>
      </c>
      <c r="Q1" s="8" t="s">
        <v>161</v>
      </c>
      <c r="R1" s="19" t="s">
        <v>162</v>
      </c>
      <c r="S1" s="19" t="s">
        <v>163</v>
      </c>
      <c r="T1" s="8" t="s">
        <v>164</v>
      </c>
      <c r="U1" s="3" t="s">
        <v>165</v>
      </c>
    </row>
    <row r="2" s="1" customFormat="1" spans="1:21">
      <c r="A2" s="4" t="s">
        <v>166</v>
      </c>
      <c r="B2" s="4" t="s">
        <v>167</v>
      </c>
      <c r="C2" s="5" t="s">
        <v>168</v>
      </c>
      <c r="D2" s="4" t="s">
        <v>169</v>
      </c>
      <c r="E2" s="5" t="s">
        <v>170</v>
      </c>
      <c r="F2" s="4" t="s">
        <v>171</v>
      </c>
      <c r="G2" s="5" t="s">
        <v>172</v>
      </c>
      <c r="H2" s="5" t="s">
        <v>173</v>
      </c>
      <c r="I2" s="5" t="s">
        <v>174</v>
      </c>
      <c r="J2" s="9">
        <v>13</v>
      </c>
      <c r="K2" s="5" t="s">
        <v>168</v>
      </c>
      <c r="L2" s="5" t="s">
        <v>175</v>
      </c>
      <c r="M2" s="10">
        <v>45517</v>
      </c>
      <c r="N2" s="11">
        <v>10</v>
      </c>
      <c r="O2" s="12">
        <v>0</v>
      </c>
      <c r="P2" s="13">
        <v>0.1372</v>
      </c>
      <c r="Q2" s="20">
        <v>1.7836</v>
      </c>
      <c r="R2" s="21">
        <v>0.1372</v>
      </c>
      <c r="S2" s="22">
        <f>J2*R2</f>
        <v>1.7836</v>
      </c>
      <c r="T2" s="10"/>
      <c r="U2" s="5" t="s">
        <v>175</v>
      </c>
    </row>
    <row r="3" s="1" customFormat="1" spans="1:21">
      <c r="A3" s="6" t="s">
        <v>166</v>
      </c>
      <c r="B3" s="6" t="s">
        <v>167</v>
      </c>
      <c r="C3" s="7" t="s">
        <v>168</v>
      </c>
      <c r="D3" s="6" t="s">
        <v>169</v>
      </c>
      <c r="E3" s="7" t="s">
        <v>170</v>
      </c>
      <c r="F3" s="6" t="s">
        <v>176</v>
      </c>
      <c r="G3" s="7" t="s">
        <v>177</v>
      </c>
      <c r="H3" s="7" t="s">
        <v>178</v>
      </c>
      <c r="I3" s="7" t="s">
        <v>179</v>
      </c>
      <c r="J3" s="14">
        <v>1</v>
      </c>
      <c r="K3" s="7" t="s">
        <v>168</v>
      </c>
      <c r="L3" s="7" t="s">
        <v>175</v>
      </c>
      <c r="M3" s="15">
        <v>45517</v>
      </c>
      <c r="N3" s="16">
        <v>10</v>
      </c>
      <c r="O3" s="17">
        <v>0</v>
      </c>
      <c r="P3" s="18">
        <v>160.68396</v>
      </c>
      <c r="Q3" s="23">
        <v>160.68396</v>
      </c>
      <c r="R3" s="21">
        <f>S66</f>
        <v>134.030775914</v>
      </c>
      <c r="S3" s="22">
        <f t="shared" ref="S3:S34" si="0">J3*R3</f>
        <v>134.030775914</v>
      </c>
      <c r="T3" s="15"/>
      <c r="U3" s="7" t="s">
        <v>175</v>
      </c>
    </row>
    <row r="4" s="1" customFormat="1" spans="1:21">
      <c r="A4" s="4" t="s">
        <v>166</v>
      </c>
      <c r="B4" s="4" t="s">
        <v>167</v>
      </c>
      <c r="C4" s="5" t="s">
        <v>168</v>
      </c>
      <c r="D4" s="4" t="s">
        <v>169</v>
      </c>
      <c r="E4" s="5" t="s">
        <v>170</v>
      </c>
      <c r="F4" s="4" t="s">
        <v>180</v>
      </c>
      <c r="G4" s="5" t="s">
        <v>172</v>
      </c>
      <c r="H4" s="5" t="s">
        <v>181</v>
      </c>
      <c r="I4" s="5" t="s">
        <v>175</v>
      </c>
      <c r="J4" s="9">
        <v>9</v>
      </c>
      <c r="K4" s="5" t="s">
        <v>182</v>
      </c>
      <c r="L4" s="5" t="s">
        <v>175</v>
      </c>
      <c r="M4" s="10">
        <v>45517</v>
      </c>
      <c r="N4" s="11">
        <v>10</v>
      </c>
      <c r="O4" s="12">
        <v>0</v>
      </c>
      <c r="P4" s="13">
        <v>0.1764</v>
      </c>
      <c r="Q4" s="20">
        <v>1.5876</v>
      </c>
      <c r="R4" s="21">
        <v>0.1764</v>
      </c>
      <c r="S4" s="22">
        <f t="shared" si="0"/>
        <v>1.5876</v>
      </c>
      <c r="T4" s="10"/>
      <c r="U4" s="5" t="s">
        <v>175</v>
      </c>
    </row>
    <row r="5" s="1" customFormat="1" spans="1:21">
      <c r="A5" s="6" t="s">
        <v>166</v>
      </c>
      <c r="B5" s="6" t="s">
        <v>167</v>
      </c>
      <c r="C5" s="7" t="s">
        <v>168</v>
      </c>
      <c r="D5" s="6" t="s">
        <v>169</v>
      </c>
      <c r="E5" s="7" t="s">
        <v>170</v>
      </c>
      <c r="F5" s="6" t="s">
        <v>183</v>
      </c>
      <c r="G5" s="7" t="s">
        <v>172</v>
      </c>
      <c r="H5" s="7" t="s">
        <v>184</v>
      </c>
      <c r="I5" s="7" t="s">
        <v>175</v>
      </c>
      <c r="J5" s="14">
        <v>1</v>
      </c>
      <c r="K5" s="7" t="s">
        <v>168</v>
      </c>
      <c r="L5" s="7" t="s">
        <v>175</v>
      </c>
      <c r="M5" s="15">
        <v>45517</v>
      </c>
      <c r="N5" s="16">
        <v>10</v>
      </c>
      <c r="O5" s="17">
        <v>0</v>
      </c>
      <c r="P5" s="18">
        <v>17.65</v>
      </c>
      <c r="Q5" s="23">
        <v>17.65</v>
      </c>
      <c r="R5" s="21">
        <v>17.65</v>
      </c>
      <c r="S5" s="22">
        <f t="shared" si="0"/>
        <v>17.65</v>
      </c>
      <c r="T5" s="15"/>
      <c r="U5" s="7" t="s">
        <v>175</v>
      </c>
    </row>
    <row r="6" s="1" customFormat="1" spans="1:21">
      <c r="A6" s="4" t="s">
        <v>166</v>
      </c>
      <c r="B6" s="4" t="s">
        <v>167</v>
      </c>
      <c r="C6" s="5" t="s">
        <v>168</v>
      </c>
      <c r="D6" s="4" t="s">
        <v>169</v>
      </c>
      <c r="E6" s="5" t="s">
        <v>170</v>
      </c>
      <c r="F6" s="4" t="s">
        <v>185</v>
      </c>
      <c r="G6" s="5" t="s">
        <v>172</v>
      </c>
      <c r="H6" s="5" t="s">
        <v>186</v>
      </c>
      <c r="I6" s="5" t="s">
        <v>187</v>
      </c>
      <c r="J6" s="9">
        <v>4</v>
      </c>
      <c r="K6" s="5" t="s">
        <v>168</v>
      </c>
      <c r="L6" s="5" t="s">
        <v>175</v>
      </c>
      <c r="M6" s="10">
        <v>45517</v>
      </c>
      <c r="N6" s="11">
        <v>10</v>
      </c>
      <c r="O6" s="12">
        <v>0</v>
      </c>
      <c r="P6" s="13">
        <v>0.0375</v>
      </c>
      <c r="Q6" s="20">
        <v>0.15</v>
      </c>
      <c r="R6" s="21">
        <v>0.0375</v>
      </c>
      <c r="S6" s="22">
        <f t="shared" si="0"/>
        <v>0.15</v>
      </c>
      <c r="T6" s="10"/>
      <c r="U6" s="5" t="s">
        <v>175</v>
      </c>
    </row>
    <row r="7" s="1" customFormat="1" spans="1:21">
      <c r="A7" s="6" t="s">
        <v>166</v>
      </c>
      <c r="B7" s="6" t="s">
        <v>167</v>
      </c>
      <c r="C7" s="7" t="s">
        <v>168</v>
      </c>
      <c r="D7" s="6" t="s">
        <v>169</v>
      </c>
      <c r="E7" s="7" t="s">
        <v>170</v>
      </c>
      <c r="F7" s="6" t="s">
        <v>188</v>
      </c>
      <c r="G7" s="7" t="s">
        <v>172</v>
      </c>
      <c r="H7" s="7" t="s">
        <v>189</v>
      </c>
      <c r="I7" s="7" t="s">
        <v>190</v>
      </c>
      <c r="J7" s="14">
        <v>8</v>
      </c>
      <c r="K7" s="7" t="s">
        <v>168</v>
      </c>
      <c r="L7" s="7" t="s">
        <v>175</v>
      </c>
      <c r="M7" s="15">
        <v>45517</v>
      </c>
      <c r="N7" s="16">
        <v>10</v>
      </c>
      <c r="O7" s="17">
        <v>0</v>
      </c>
      <c r="P7" s="18">
        <v>0.8134</v>
      </c>
      <c r="Q7" s="23">
        <v>6.5072</v>
      </c>
      <c r="R7" s="21">
        <v>0.8134</v>
      </c>
      <c r="S7" s="22">
        <f t="shared" si="0"/>
        <v>6.5072</v>
      </c>
      <c r="T7" s="15"/>
      <c r="U7" s="7" t="s">
        <v>175</v>
      </c>
    </row>
    <row r="8" s="1" customFormat="1" spans="1:21">
      <c r="A8" s="4" t="s">
        <v>166</v>
      </c>
      <c r="B8" s="4" t="s">
        <v>167</v>
      </c>
      <c r="C8" s="5" t="s">
        <v>168</v>
      </c>
      <c r="D8" s="4" t="s">
        <v>169</v>
      </c>
      <c r="E8" s="5" t="s">
        <v>170</v>
      </c>
      <c r="F8" s="4" t="s">
        <v>191</v>
      </c>
      <c r="G8" s="5" t="s">
        <v>172</v>
      </c>
      <c r="H8" s="5" t="s">
        <v>192</v>
      </c>
      <c r="I8" s="5" t="s">
        <v>193</v>
      </c>
      <c r="J8" s="9">
        <v>6</v>
      </c>
      <c r="K8" s="5" t="s">
        <v>168</v>
      </c>
      <c r="L8" s="5" t="s">
        <v>175</v>
      </c>
      <c r="M8" s="10">
        <v>45517</v>
      </c>
      <c r="N8" s="11">
        <v>10</v>
      </c>
      <c r="O8" s="12">
        <v>0</v>
      </c>
      <c r="P8" s="13">
        <v>0</v>
      </c>
      <c r="Q8" s="20">
        <v>0</v>
      </c>
      <c r="R8" s="21">
        <v>0.8</v>
      </c>
      <c r="S8" s="22">
        <f t="shared" si="0"/>
        <v>4.8</v>
      </c>
      <c r="T8" s="10"/>
      <c r="U8" s="5" t="s">
        <v>175</v>
      </c>
    </row>
    <row r="9" s="1" customFormat="1" spans="1:21">
      <c r="A9" s="6" t="s">
        <v>166</v>
      </c>
      <c r="B9" s="6" t="s">
        <v>167</v>
      </c>
      <c r="C9" s="7" t="s">
        <v>168</v>
      </c>
      <c r="D9" s="6" t="s">
        <v>169</v>
      </c>
      <c r="E9" s="7" t="s">
        <v>170</v>
      </c>
      <c r="F9" s="6" t="s">
        <v>194</v>
      </c>
      <c r="G9" s="7" t="s">
        <v>172</v>
      </c>
      <c r="H9" s="7" t="s">
        <v>195</v>
      </c>
      <c r="I9" s="7" t="s">
        <v>196</v>
      </c>
      <c r="J9" s="14">
        <v>1</v>
      </c>
      <c r="K9" s="7" t="s">
        <v>168</v>
      </c>
      <c r="L9" s="7" t="s">
        <v>175</v>
      </c>
      <c r="M9" s="15">
        <v>45517</v>
      </c>
      <c r="N9" s="16">
        <v>10</v>
      </c>
      <c r="O9" s="17">
        <v>0</v>
      </c>
      <c r="P9" s="18">
        <v>0.1176</v>
      </c>
      <c r="Q9" s="23">
        <v>0.1176</v>
      </c>
      <c r="R9" s="21">
        <v>0.1176</v>
      </c>
      <c r="S9" s="22">
        <f t="shared" si="0"/>
        <v>0.1176</v>
      </c>
      <c r="T9" s="15"/>
      <c r="U9" s="7" t="s">
        <v>175</v>
      </c>
    </row>
    <row r="10" s="1" customFormat="1" spans="1:21">
      <c r="A10" s="4" t="s">
        <v>166</v>
      </c>
      <c r="B10" s="4" t="s">
        <v>167</v>
      </c>
      <c r="C10" s="5" t="s">
        <v>168</v>
      </c>
      <c r="D10" s="4" t="s">
        <v>169</v>
      </c>
      <c r="E10" s="5" t="s">
        <v>170</v>
      </c>
      <c r="F10" s="4" t="s">
        <v>197</v>
      </c>
      <c r="G10" s="5" t="s">
        <v>177</v>
      </c>
      <c r="H10" s="5" t="s">
        <v>198</v>
      </c>
      <c r="I10" s="5" t="s">
        <v>175</v>
      </c>
      <c r="J10" s="9">
        <v>1</v>
      </c>
      <c r="K10" s="5" t="s">
        <v>182</v>
      </c>
      <c r="L10" s="5" t="s">
        <v>175</v>
      </c>
      <c r="M10" s="10">
        <v>45517</v>
      </c>
      <c r="N10" s="11">
        <v>10</v>
      </c>
      <c r="O10" s="12">
        <v>0</v>
      </c>
      <c r="P10" s="13">
        <v>33.69689</v>
      </c>
      <c r="Q10" s="20">
        <v>33.69689</v>
      </c>
      <c r="R10" s="21">
        <f>S175</f>
        <v>12.0848686118</v>
      </c>
      <c r="S10" s="22">
        <f t="shared" si="0"/>
        <v>12.0848686118</v>
      </c>
      <c r="T10" s="10"/>
      <c r="U10" s="5" t="s">
        <v>175</v>
      </c>
    </row>
    <row r="11" s="1" customFormat="1" spans="1:21">
      <c r="A11" s="6" t="s">
        <v>166</v>
      </c>
      <c r="B11" s="6" t="s">
        <v>167</v>
      </c>
      <c r="C11" s="7" t="s">
        <v>168</v>
      </c>
      <c r="D11" s="6" t="s">
        <v>169</v>
      </c>
      <c r="E11" s="7" t="s">
        <v>170</v>
      </c>
      <c r="F11" s="6" t="s">
        <v>199</v>
      </c>
      <c r="G11" s="7" t="s">
        <v>172</v>
      </c>
      <c r="H11" s="7" t="s">
        <v>200</v>
      </c>
      <c r="I11" s="7" t="s">
        <v>175</v>
      </c>
      <c r="J11" s="14">
        <v>1</v>
      </c>
      <c r="K11" s="7" t="s">
        <v>168</v>
      </c>
      <c r="L11" s="7" t="s">
        <v>175</v>
      </c>
      <c r="M11" s="15">
        <v>45517</v>
      </c>
      <c r="N11" s="16">
        <v>10</v>
      </c>
      <c r="O11" s="17">
        <v>0</v>
      </c>
      <c r="P11" s="18">
        <v>2.13</v>
      </c>
      <c r="Q11" s="23">
        <v>2.13</v>
      </c>
      <c r="R11" s="21">
        <v>2.13</v>
      </c>
      <c r="S11" s="22">
        <f t="shared" si="0"/>
        <v>2.13</v>
      </c>
      <c r="T11" s="15"/>
      <c r="U11" s="7" t="s">
        <v>175</v>
      </c>
    </row>
    <row r="12" s="1" customFormat="1" spans="1:21">
      <c r="A12" s="4" t="s">
        <v>166</v>
      </c>
      <c r="B12" s="4" t="s">
        <v>167</v>
      </c>
      <c r="C12" s="5" t="s">
        <v>168</v>
      </c>
      <c r="D12" s="4" t="s">
        <v>169</v>
      </c>
      <c r="E12" s="5" t="s">
        <v>170</v>
      </c>
      <c r="F12" s="4" t="s">
        <v>201</v>
      </c>
      <c r="G12" s="5" t="s">
        <v>172</v>
      </c>
      <c r="H12" s="5" t="s">
        <v>202</v>
      </c>
      <c r="I12" s="5" t="s">
        <v>179</v>
      </c>
      <c r="J12" s="9">
        <v>1</v>
      </c>
      <c r="K12" s="5" t="s">
        <v>168</v>
      </c>
      <c r="L12" s="5" t="s">
        <v>175</v>
      </c>
      <c r="M12" s="10">
        <v>45517</v>
      </c>
      <c r="N12" s="11">
        <v>10</v>
      </c>
      <c r="O12" s="12">
        <v>0</v>
      </c>
      <c r="P12" s="13">
        <v>0</v>
      </c>
      <c r="Q12" s="20">
        <v>0</v>
      </c>
      <c r="R12" s="26">
        <v>43</v>
      </c>
      <c r="S12" s="22">
        <f t="shared" si="0"/>
        <v>43</v>
      </c>
      <c r="T12" s="10"/>
      <c r="U12" s="5" t="s">
        <v>175</v>
      </c>
    </row>
    <row r="13" s="1" customFormat="1" spans="1:21">
      <c r="A13" s="6" t="s">
        <v>166</v>
      </c>
      <c r="B13" s="6" t="s">
        <v>167</v>
      </c>
      <c r="C13" s="7" t="s">
        <v>168</v>
      </c>
      <c r="D13" s="6" t="s">
        <v>169</v>
      </c>
      <c r="E13" s="7" t="s">
        <v>170</v>
      </c>
      <c r="F13" s="6" t="s">
        <v>203</v>
      </c>
      <c r="G13" s="7" t="s">
        <v>172</v>
      </c>
      <c r="H13" s="7" t="s">
        <v>204</v>
      </c>
      <c r="I13" s="7" t="s">
        <v>175</v>
      </c>
      <c r="J13" s="14">
        <v>1</v>
      </c>
      <c r="K13" s="7" t="s">
        <v>168</v>
      </c>
      <c r="L13" s="7" t="s">
        <v>175</v>
      </c>
      <c r="M13" s="15">
        <v>45517</v>
      </c>
      <c r="N13" s="16">
        <v>10</v>
      </c>
      <c r="O13" s="17">
        <v>0</v>
      </c>
      <c r="P13" s="18">
        <v>2.95</v>
      </c>
      <c r="Q13" s="23">
        <v>2.95</v>
      </c>
      <c r="R13" s="21">
        <v>2.95</v>
      </c>
      <c r="S13" s="22">
        <f t="shared" si="0"/>
        <v>2.95</v>
      </c>
      <c r="T13" s="15"/>
      <c r="U13" s="7" t="s">
        <v>175</v>
      </c>
    </row>
    <row r="14" s="1" customFormat="1" spans="1:21">
      <c r="A14" s="4" t="s">
        <v>166</v>
      </c>
      <c r="B14" s="4" t="s">
        <v>167</v>
      </c>
      <c r="C14" s="5" t="s">
        <v>168</v>
      </c>
      <c r="D14" s="4" t="s">
        <v>169</v>
      </c>
      <c r="E14" s="5" t="s">
        <v>170</v>
      </c>
      <c r="F14" s="4" t="s">
        <v>205</v>
      </c>
      <c r="G14" s="5" t="s">
        <v>172</v>
      </c>
      <c r="H14" s="5" t="s">
        <v>206</v>
      </c>
      <c r="I14" s="5" t="s">
        <v>207</v>
      </c>
      <c r="J14" s="9">
        <v>6</v>
      </c>
      <c r="K14" s="5" t="s">
        <v>182</v>
      </c>
      <c r="L14" s="5" t="s">
        <v>208</v>
      </c>
      <c r="M14" s="10">
        <v>45517</v>
      </c>
      <c r="N14" s="11">
        <v>10</v>
      </c>
      <c r="O14" s="12">
        <v>0</v>
      </c>
      <c r="P14" s="13">
        <v>0.0647</v>
      </c>
      <c r="Q14" s="20">
        <v>0.3882</v>
      </c>
      <c r="R14" s="21">
        <v>0.0647</v>
      </c>
      <c r="S14" s="22">
        <f t="shared" si="0"/>
        <v>0.3882</v>
      </c>
      <c r="T14" s="10"/>
      <c r="U14" s="5" t="s">
        <v>175</v>
      </c>
    </row>
    <row r="15" s="1" customFormat="1" spans="1:21">
      <c r="A15" s="6" t="s">
        <v>166</v>
      </c>
      <c r="B15" s="6" t="s">
        <v>167</v>
      </c>
      <c r="C15" s="7" t="s">
        <v>168</v>
      </c>
      <c r="D15" s="6" t="s">
        <v>169</v>
      </c>
      <c r="E15" s="7" t="s">
        <v>170</v>
      </c>
      <c r="F15" s="6" t="s">
        <v>209</v>
      </c>
      <c r="G15" s="7" t="s">
        <v>172</v>
      </c>
      <c r="H15" s="7" t="s">
        <v>210</v>
      </c>
      <c r="I15" s="7" t="s">
        <v>211</v>
      </c>
      <c r="J15" s="14">
        <v>1</v>
      </c>
      <c r="K15" s="7" t="s">
        <v>168</v>
      </c>
      <c r="L15" s="7" t="s">
        <v>175</v>
      </c>
      <c r="M15" s="15">
        <v>45517</v>
      </c>
      <c r="N15" s="16">
        <v>10</v>
      </c>
      <c r="O15" s="17">
        <v>0</v>
      </c>
      <c r="P15" s="18">
        <v>52.48</v>
      </c>
      <c r="Q15" s="23">
        <v>52.48</v>
      </c>
      <c r="R15" s="21">
        <v>52.48</v>
      </c>
      <c r="S15" s="22">
        <f t="shared" si="0"/>
        <v>52.48</v>
      </c>
      <c r="T15" s="15"/>
      <c r="U15" s="7" t="s">
        <v>175</v>
      </c>
    </row>
    <row r="16" s="1" customFormat="1" spans="1:21">
      <c r="A16" s="4" t="s">
        <v>166</v>
      </c>
      <c r="B16" s="4" t="s">
        <v>167</v>
      </c>
      <c r="C16" s="5" t="s">
        <v>168</v>
      </c>
      <c r="D16" s="4" t="s">
        <v>169</v>
      </c>
      <c r="E16" s="5" t="s">
        <v>170</v>
      </c>
      <c r="F16" s="4" t="s">
        <v>212</v>
      </c>
      <c r="G16" s="5" t="s">
        <v>172</v>
      </c>
      <c r="H16" s="5" t="s">
        <v>213</v>
      </c>
      <c r="I16" s="5" t="s">
        <v>175</v>
      </c>
      <c r="J16" s="9">
        <v>1</v>
      </c>
      <c r="K16" s="5" t="s">
        <v>168</v>
      </c>
      <c r="L16" s="5" t="s">
        <v>175</v>
      </c>
      <c r="M16" s="10">
        <v>45517</v>
      </c>
      <c r="N16" s="11">
        <v>10</v>
      </c>
      <c r="O16" s="12">
        <v>0</v>
      </c>
      <c r="P16" s="13">
        <v>0.855</v>
      </c>
      <c r="Q16" s="20">
        <v>0.855</v>
      </c>
      <c r="R16" s="21">
        <v>0.855</v>
      </c>
      <c r="S16" s="22">
        <f t="shared" si="0"/>
        <v>0.855</v>
      </c>
      <c r="T16" s="10"/>
      <c r="U16" s="5" t="s">
        <v>175</v>
      </c>
    </row>
    <row r="17" s="1" customFormat="1" spans="1:21">
      <c r="A17" s="6" t="s">
        <v>166</v>
      </c>
      <c r="B17" s="6" t="s">
        <v>167</v>
      </c>
      <c r="C17" s="7" t="s">
        <v>168</v>
      </c>
      <c r="D17" s="6" t="s">
        <v>169</v>
      </c>
      <c r="E17" s="7" t="s">
        <v>170</v>
      </c>
      <c r="F17" s="6" t="s">
        <v>214</v>
      </c>
      <c r="G17" s="7" t="s">
        <v>177</v>
      </c>
      <c r="H17" s="7" t="s">
        <v>215</v>
      </c>
      <c r="I17" s="7" t="s">
        <v>175</v>
      </c>
      <c r="J17" s="14">
        <v>1</v>
      </c>
      <c r="K17" s="7" t="s">
        <v>168</v>
      </c>
      <c r="L17" s="7" t="s">
        <v>175</v>
      </c>
      <c r="M17" s="15">
        <v>45517</v>
      </c>
      <c r="N17" s="16">
        <v>10</v>
      </c>
      <c r="O17" s="17">
        <v>0</v>
      </c>
      <c r="P17" s="18">
        <v>6.761</v>
      </c>
      <c r="Q17" s="23">
        <v>6.761</v>
      </c>
      <c r="R17" s="21">
        <f>S207</f>
        <v>3.8316</v>
      </c>
      <c r="S17" s="41">
        <f t="shared" si="0"/>
        <v>3.8316</v>
      </c>
      <c r="T17" s="15"/>
      <c r="U17" s="7" t="s">
        <v>175</v>
      </c>
    </row>
    <row r="18" s="1" customFormat="1" spans="1:21">
      <c r="A18" s="4" t="s">
        <v>166</v>
      </c>
      <c r="B18" s="4" t="s">
        <v>167</v>
      </c>
      <c r="C18" s="5" t="s">
        <v>168</v>
      </c>
      <c r="D18" s="4" t="s">
        <v>169</v>
      </c>
      <c r="E18" s="5" t="s">
        <v>170</v>
      </c>
      <c r="F18" s="4" t="s">
        <v>216</v>
      </c>
      <c r="G18" s="5" t="s">
        <v>172</v>
      </c>
      <c r="H18" s="5" t="s">
        <v>217</v>
      </c>
      <c r="I18" s="5" t="s">
        <v>179</v>
      </c>
      <c r="J18" s="9">
        <v>1</v>
      </c>
      <c r="K18" s="5" t="s">
        <v>168</v>
      </c>
      <c r="L18" s="5" t="s">
        <v>175</v>
      </c>
      <c r="M18" s="10">
        <v>45517</v>
      </c>
      <c r="N18" s="11">
        <v>10</v>
      </c>
      <c r="O18" s="12">
        <v>0</v>
      </c>
      <c r="P18" s="13">
        <v>0</v>
      </c>
      <c r="Q18" s="20">
        <v>0</v>
      </c>
      <c r="R18" s="26">
        <v>108</v>
      </c>
      <c r="S18" s="22">
        <f t="shared" si="0"/>
        <v>108</v>
      </c>
      <c r="T18" s="10"/>
      <c r="U18" s="5" t="s">
        <v>175</v>
      </c>
    </row>
    <row r="19" s="1" customFormat="1" spans="1:21">
      <c r="A19" s="6" t="s">
        <v>166</v>
      </c>
      <c r="B19" s="6" t="s">
        <v>167</v>
      </c>
      <c r="C19" s="7" t="s">
        <v>168</v>
      </c>
      <c r="D19" s="6" t="s">
        <v>169</v>
      </c>
      <c r="E19" s="7" t="s">
        <v>170</v>
      </c>
      <c r="F19" s="6" t="s">
        <v>218</v>
      </c>
      <c r="G19" s="7" t="s">
        <v>177</v>
      </c>
      <c r="H19" s="7" t="s">
        <v>219</v>
      </c>
      <c r="I19" s="7" t="s">
        <v>179</v>
      </c>
      <c r="J19" s="14">
        <v>1</v>
      </c>
      <c r="K19" s="7" t="s">
        <v>168</v>
      </c>
      <c r="L19" s="7" t="s">
        <v>175</v>
      </c>
      <c r="M19" s="15">
        <v>45517</v>
      </c>
      <c r="N19" s="16">
        <v>10</v>
      </c>
      <c r="O19" s="17">
        <v>0</v>
      </c>
      <c r="P19" s="18">
        <v>20.39571</v>
      </c>
      <c r="Q19" s="23">
        <v>20.39571</v>
      </c>
      <c r="R19" s="21">
        <f>S215</f>
        <v>20.2954646193708</v>
      </c>
      <c r="S19" s="22">
        <f t="shared" si="0"/>
        <v>20.2954646193708</v>
      </c>
      <c r="T19" s="15"/>
      <c r="U19" s="7" t="s">
        <v>175</v>
      </c>
    </row>
    <row r="20" s="1" customFormat="1" spans="1:21">
      <c r="A20" s="4" t="s">
        <v>166</v>
      </c>
      <c r="B20" s="4" t="s">
        <v>167</v>
      </c>
      <c r="C20" s="5" t="s">
        <v>168</v>
      </c>
      <c r="D20" s="4" t="s">
        <v>169</v>
      </c>
      <c r="E20" s="5" t="s">
        <v>170</v>
      </c>
      <c r="F20" s="4" t="s">
        <v>220</v>
      </c>
      <c r="G20" s="5" t="s">
        <v>172</v>
      </c>
      <c r="H20" s="5" t="s">
        <v>221</v>
      </c>
      <c r="I20" s="5" t="s">
        <v>175</v>
      </c>
      <c r="J20" s="9">
        <v>1</v>
      </c>
      <c r="K20" s="5" t="s">
        <v>168</v>
      </c>
      <c r="L20" s="5" t="s">
        <v>175</v>
      </c>
      <c r="M20" s="10">
        <v>45517</v>
      </c>
      <c r="N20" s="11">
        <v>10</v>
      </c>
      <c r="O20" s="12">
        <v>0</v>
      </c>
      <c r="P20" s="13">
        <v>0</v>
      </c>
      <c r="Q20" s="20">
        <v>0</v>
      </c>
      <c r="R20" s="21">
        <v>15</v>
      </c>
      <c r="S20" s="22">
        <f t="shared" si="0"/>
        <v>15</v>
      </c>
      <c r="T20" s="10"/>
      <c r="U20" s="5" t="s">
        <v>175</v>
      </c>
    </row>
    <row r="21" s="1" customFormat="1" spans="1:21">
      <c r="A21" s="6" t="s">
        <v>166</v>
      </c>
      <c r="B21" s="6" t="s">
        <v>167</v>
      </c>
      <c r="C21" s="7" t="s">
        <v>168</v>
      </c>
      <c r="D21" s="6" t="s">
        <v>169</v>
      </c>
      <c r="E21" s="7" t="s">
        <v>170</v>
      </c>
      <c r="F21" s="6" t="s">
        <v>222</v>
      </c>
      <c r="G21" s="7" t="s">
        <v>177</v>
      </c>
      <c r="H21" s="7" t="s">
        <v>223</v>
      </c>
      <c r="I21" s="7" t="s">
        <v>175</v>
      </c>
      <c r="J21" s="14">
        <v>2</v>
      </c>
      <c r="K21" s="7" t="s">
        <v>168</v>
      </c>
      <c r="L21" s="7" t="s">
        <v>175</v>
      </c>
      <c r="M21" s="15">
        <v>45517</v>
      </c>
      <c r="N21" s="16">
        <v>10</v>
      </c>
      <c r="O21" s="17">
        <v>0</v>
      </c>
      <c r="P21" s="18">
        <v>0.59353</v>
      </c>
      <c r="Q21" s="23">
        <v>1.18706</v>
      </c>
      <c r="R21" s="21">
        <f>S232</f>
        <v>0.12400064</v>
      </c>
      <c r="S21" s="22">
        <f t="shared" si="0"/>
        <v>0.24800128</v>
      </c>
      <c r="T21" s="15"/>
      <c r="U21" s="7" t="s">
        <v>175</v>
      </c>
    </row>
    <row r="22" s="1" customFormat="1" spans="1:21">
      <c r="A22" s="4" t="s">
        <v>166</v>
      </c>
      <c r="B22" s="4" t="s">
        <v>167</v>
      </c>
      <c r="C22" s="5" t="s">
        <v>168</v>
      </c>
      <c r="D22" s="4" t="s">
        <v>169</v>
      </c>
      <c r="E22" s="5" t="s">
        <v>170</v>
      </c>
      <c r="F22" s="4" t="s">
        <v>224</v>
      </c>
      <c r="G22" s="5" t="s">
        <v>172</v>
      </c>
      <c r="H22" s="5" t="s">
        <v>225</v>
      </c>
      <c r="I22" s="5" t="s">
        <v>226</v>
      </c>
      <c r="J22" s="9">
        <v>2</v>
      </c>
      <c r="K22" s="5" t="s">
        <v>168</v>
      </c>
      <c r="L22" s="5" t="s">
        <v>175</v>
      </c>
      <c r="M22" s="10">
        <v>45517</v>
      </c>
      <c r="N22" s="11">
        <v>10</v>
      </c>
      <c r="O22" s="12">
        <v>0</v>
      </c>
      <c r="P22" s="13">
        <v>0.049</v>
      </c>
      <c r="Q22" s="20">
        <v>0.098</v>
      </c>
      <c r="R22" s="21">
        <v>0.049</v>
      </c>
      <c r="S22" s="22">
        <f t="shared" si="0"/>
        <v>0.098</v>
      </c>
      <c r="T22" s="10"/>
      <c r="U22" s="5" t="s">
        <v>175</v>
      </c>
    </row>
    <row r="23" s="1" customFormat="1" spans="1:21">
      <c r="A23" s="6" t="s">
        <v>166</v>
      </c>
      <c r="B23" s="6" t="s">
        <v>167</v>
      </c>
      <c r="C23" s="7" t="s">
        <v>168</v>
      </c>
      <c r="D23" s="6" t="s">
        <v>169</v>
      </c>
      <c r="E23" s="7" t="s">
        <v>170</v>
      </c>
      <c r="F23" s="6" t="s">
        <v>227</v>
      </c>
      <c r="G23" s="7" t="s">
        <v>172</v>
      </c>
      <c r="H23" s="7" t="s">
        <v>228</v>
      </c>
      <c r="I23" s="7" t="s">
        <v>229</v>
      </c>
      <c r="J23" s="14">
        <v>1</v>
      </c>
      <c r="K23" s="7" t="s">
        <v>168</v>
      </c>
      <c r="L23" s="7" t="s">
        <v>175</v>
      </c>
      <c r="M23" s="15">
        <v>45621</v>
      </c>
      <c r="N23" s="16">
        <v>10</v>
      </c>
      <c r="O23" s="17">
        <v>0</v>
      </c>
      <c r="P23" s="18">
        <v>0.0896</v>
      </c>
      <c r="Q23" s="23">
        <v>0.0896</v>
      </c>
      <c r="R23" s="21">
        <v>0.0896</v>
      </c>
      <c r="S23" s="22">
        <f t="shared" si="0"/>
        <v>0.0896</v>
      </c>
      <c r="T23" s="15"/>
      <c r="U23" s="7" t="s">
        <v>175</v>
      </c>
    </row>
    <row r="24" s="1" customFormat="1" spans="1:21">
      <c r="A24" s="4" t="s">
        <v>166</v>
      </c>
      <c r="B24" s="4" t="s">
        <v>167</v>
      </c>
      <c r="C24" s="5" t="s">
        <v>168</v>
      </c>
      <c r="D24" s="4" t="s">
        <v>169</v>
      </c>
      <c r="E24" s="5" t="s">
        <v>170</v>
      </c>
      <c r="F24" s="4" t="s">
        <v>230</v>
      </c>
      <c r="G24" s="5" t="s">
        <v>172</v>
      </c>
      <c r="H24" s="5" t="s">
        <v>231</v>
      </c>
      <c r="I24" s="5" t="s">
        <v>175</v>
      </c>
      <c r="J24" s="9">
        <v>1</v>
      </c>
      <c r="K24" s="5" t="s">
        <v>168</v>
      </c>
      <c r="L24" s="5" t="s">
        <v>175</v>
      </c>
      <c r="M24" s="10">
        <v>45517</v>
      </c>
      <c r="N24" s="11">
        <v>10</v>
      </c>
      <c r="O24" s="12">
        <v>0</v>
      </c>
      <c r="P24" s="13">
        <v>10.34</v>
      </c>
      <c r="Q24" s="20">
        <v>10.34</v>
      </c>
      <c r="R24" s="21">
        <v>10.34</v>
      </c>
      <c r="S24" s="22">
        <f t="shared" si="0"/>
        <v>10.34</v>
      </c>
      <c r="T24" s="10"/>
      <c r="U24" s="5" t="s">
        <v>175</v>
      </c>
    </row>
    <row r="25" s="1" customFormat="1" spans="1:21">
      <c r="A25" s="6" t="s">
        <v>166</v>
      </c>
      <c r="B25" s="6" t="s">
        <v>167</v>
      </c>
      <c r="C25" s="7" t="s">
        <v>168</v>
      </c>
      <c r="D25" s="6" t="s">
        <v>169</v>
      </c>
      <c r="E25" s="7" t="s">
        <v>170</v>
      </c>
      <c r="F25" s="6" t="s">
        <v>232</v>
      </c>
      <c r="G25" s="7" t="s">
        <v>177</v>
      </c>
      <c r="H25" s="7" t="s">
        <v>233</v>
      </c>
      <c r="I25" s="7" t="s">
        <v>234</v>
      </c>
      <c r="J25" s="14">
        <v>1</v>
      </c>
      <c r="K25" s="7" t="s">
        <v>168</v>
      </c>
      <c r="L25" s="7" t="s">
        <v>175</v>
      </c>
      <c r="M25" s="15">
        <v>45517</v>
      </c>
      <c r="N25" s="16">
        <v>10</v>
      </c>
      <c r="O25" s="17">
        <v>0</v>
      </c>
      <c r="P25" s="18">
        <v>5.03188</v>
      </c>
      <c r="Q25" s="23">
        <v>5.03188</v>
      </c>
      <c r="R25" s="21">
        <f>S237</f>
        <v>2.6428744</v>
      </c>
      <c r="S25" s="22">
        <f t="shared" si="0"/>
        <v>2.6428744</v>
      </c>
      <c r="T25" s="15"/>
      <c r="U25" s="7" t="s">
        <v>175</v>
      </c>
    </row>
    <row r="26" s="1" customFormat="1" spans="1:21">
      <c r="A26" s="4" t="s">
        <v>166</v>
      </c>
      <c r="B26" s="4" t="s">
        <v>167</v>
      </c>
      <c r="C26" s="5" t="s">
        <v>168</v>
      </c>
      <c r="D26" s="4" t="s">
        <v>169</v>
      </c>
      <c r="E26" s="5" t="s">
        <v>170</v>
      </c>
      <c r="F26" s="4" t="s">
        <v>235</v>
      </c>
      <c r="G26" s="5" t="s">
        <v>172</v>
      </c>
      <c r="H26" s="5" t="s">
        <v>236</v>
      </c>
      <c r="I26" s="5" t="s">
        <v>175</v>
      </c>
      <c r="J26" s="9">
        <v>1</v>
      </c>
      <c r="K26" s="5" t="s">
        <v>168</v>
      </c>
      <c r="L26" s="5" t="s">
        <v>175</v>
      </c>
      <c r="M26" s="10">
        <v>45621</v>
      </c>
      <c r="N26" s="11">
        <v>10</v>
      </c>
      <c r="O26" s="12">
        <v>0</v>
      </c>
      <c r="P26" s="13">
        <v>0</v>
      </c>
      <c r="Q26" s="20">
        <v>0</v>
      </c>
      <c r="R26" s="21">
        <v>4.3</v>
      </c>
      <c r="S26" s="22">
        <f t="shared" si="0"/>
        <v>4.3</v>
      </c>
      <c r="T26" s="10"/>
      <c r="U26" s="5" t="s">
        <v>175</v>
      </c>
    </row>
    <row r="27" s="1" customFormat="1" spans="1:21">
      <c r="A27" s="6" t="s">
        <v>166</v>
      </c>
      <c r="B27" s="6" t="s">
        <v>167</v>
      </c>
      <c r="C27" s="7" t="s">
        <v>168</v>
      </c>
      <c r="D27" s="6" t="s">
        <v>169</v>
      </c>
      <c r="E27" s="7" t="s">
        <v>170</v>
      </c>
      <c r="F27" s="6" t="s">
        <v>237</v>
      </c>
      <c r="G27" s="7" t="s">
        <v>172</v>
      </c>
      <c r="H27" s="7" t="s">
        <v>238</v>
      </c>
      <c r="I27" s="7" t="s">
        <v>179</v>
      </c>
      <c r="J27" s="14">
        <v>1</v>
      </c>
      <c r="K27" s="7" t="s">
        <v>168</v>
      </c>
      <c r="L27" s="7" t="s">
        <v>175</v>
      </c>
      <c r="M27" s="15">
        <v>45517</v>
      </c>
      <c r="N27" s="16">
        <v>10</v>
      </c>
      <c r="O27" s="17">
        <v>0</v>
      </c>
      <c r="P27" s="18">
        <v>0</v>
      </c>
      <c r="Q27" s="23">
        <v>0</v>
      </c>
      <c r="R27" s="26">
        <v>9.73</v>
      </c>
      <c r="S27" s="22">
        <f t="shared" si="0"/>
        <v>9.73</v>
      </c>
      <c r="T27" s="15"/>
      <c r="U27" s="7" t="s">
        <v>175</v>
      </c>
    </row>
    <row r="28" s="1" customFormat="1" spans="1:21">
      <c r="A28" s="4" t="s">
        <v>166</v>
      </c>
      <c r="B28" s="4" t="s">
        <v>167</v>
      </c>
      <c r="C28" s="5" t="s">
        <v>168</v>
      </c>
      <c r="D28" s="4" t="s">
        <v>169</v>
      </c>
      <c r="E28" s="5" t="s">
        <v>170</v>
      </c>
      <c r="F28" s="4" t="s">
        <v>239</v>
      </c>
      <c r="G28" s="5" t="s">
        <v>172</v>
      </c>
      <c r="H28" s="5" t="s">
        <v>240</v>
      </c>
      <c r="I28" s="5" t="s">
        <v>175</v>
      </c>
      <c r="J28" s="9">
        <v>2</v>
      </c>
      <c r="K28" s="5" t="s">
        <v>168</v>
      </c>
      <c r="L28" s="5" t="s">
        <v>175</v>
      </c>
      <c r="M28" s="10">
        <v>45517</v>
      </c>
      <c r="N28" s="11">
        <v>10</v>
      </c>
      <c r="O28" s="12">
        <v>0</v>
      </c>
      <c r="P28" s="13">
        <v>0.55</v>
      </c>
      <c r="Q28" s="20">
        <v>1.1</v>
      </c>
      <c r="R28" s="21">
        <v>0.55</v>
      </c>
      <c r="S28" s="22">
        <f t="shared" si="0"/>
        <v>1.1</v>
      </c>
      <c r="T28" s="10"/>
      <c r="U28" s="5" t="s">
        <v>175</v>
      </c>
    </row>
    <row r="29" s="1" customFormat="1" spans="1:21">
      <c r="A29" s="6" t="s">
        <v>166</v>
      </c>
      <c r="B29" s="6" t="s">
        <v>167</v>
      </c>
      <c r="C29" s="7" t="s">
        <v>168</v>
      </c>
      <c r="D29" s="6" t="s">
        <v>169</v>
      </c>
      <c r="E29" s="7" t="s">
        <v>170</v>
      </c>
      <c r="F29" s="6" t="s">
        <v>241</v>
      </c>
      <c r="G29" s="7" t="s">
        <v>172</v>
      </c>
      <c r="H29" s="7" t="s">
        <v>242</v>
      </c>
      <c r="I29" s="7" t="s">
        <v>175</v>
      </c>
      <c r="J29" s="14">
        <v>1</v>
      </c>
      <c r="K29" s="7" t="s">
        <v>168</v>
      </c>
      <c r="L29" s="7" t="s">
        <v>175</v>
      </c>
      <c r="M29" s="15">
        <v>45517</v>
      </c>
      <c r="N29" s="16">
        <v>10</v>
      </c>
      <c r="O29" s="17">
        <v>0</v>
      </c>
      <c r="P29" s="18">
        <v>12.71</v>
      </c>
      <c r="Q29" s="23">
        <v>12.71</v>
      </c>
      <c r="R29" s="21">
        <v>17.73</v>
      </c>
      <c r="S29" s="22">
        <f t="shared" si="0"/>
        <v>17.73</v>
      </c>
      <c r="T29" s="15"/>
      <c r="U29" s="7" t="s">
        <v>175</v>
      </c>
    </row>
    <row r="30" s="1" customFormat="1" spans="1:21">
      <c r="A30" s="4" t="s">
        <v>166</v>
      </c>
      <c r="B30" s="4" t="s">
        <v>167</v>
      </c>
      <c r="C30" s="5" t="s">
        <v>168</v>
      </c>
      <c r="D30" s="4" t="s">
        <v>169</v>
      </c>
      <c r="E30" s="5" t="s">
        <v>170</v>
      </c>
      <c r="F30" s="4" t="s">
        <v>243</v>
      </c>
      <c r="G30" s="5" t="s">
        <v>172</v>
      </c>
      <c r="H30" s="5" t="s">
        <v>244</v>
      </c>
      <c r="I30" s="5" t="s">
        <v>179</v>
      </c>
      <c r="J30" s="9">
        <v>1</v>
      </c>
      <c r="K30" s="5" t="s">
        <v>168</v>
      </c>
      <c r="L30" s="5" t="s">
        <v>175</v>
      </c>
      <c r="M30" s="10">
        <v>45517</v>
      </c>
      <c r="N30" s="11">
        <v>10</v>
      </c>
      <c r="O30" s="12">
        <v>0</v>
      </c>
      <c r="P30" s="13">
        <v>0</v>
      </c>
      <c r="Q30" s="20">
        <v>0</v>
      </c>
      <c r="R30" s="21">
        <v>67.19</v>
      </c>
      <c r="S30" s="22">
        <f t="shared" si="0"/>
        <v>67.19</v>
      </c>
      <c r="T30" s="10"/>
      <c r="U30" s="5" t="s">
        <v>175</v>
      </c>
    </row>
    <row r="31" s="1" customFormat="1" spans="1:21">
      <c r="A31" s="6" t="s">
        <v>166</v>
      </c>
      <c r="B31" s="6" t="s">
        <v>167</v>
      </c>
      <c r="C31" s="7" t="s">
        <v>168</v>
      </c>
      <c r="D31" s="6" t="s">
        <v>169</v>
      </c>
      <c r="E31" s="7" t="s">
        <v>170</v>
      </c>
      <c r="F31" s="6" t="s">
        <v>245</v>
      </c>
      <c r="G31" s="7" t="s">
        <v>172</v>
      </c>
      <c r="H31" s="7" t="s">
        <v>246</v>
      </c>
      <c r="I31" s="7" t="s">
        <v>247</v>
      </c>
      <c r="J31" s="14">
        <v>0.55</v>
      </c>
      <c r="K31" s="7" t="s">
        <v>177</v>
      </c>
      <c r="L31" s="7" t="s">
        <v>175</v>
      </c>
      <c r="M31" s="15">
        <v>45517</v>
      </c>
      <c r="N31" s="16">
        <v>10</v>
      </c>
      <c r="O31" s="17">
        <v>0</v>
      </c>
      <c r="P31" s="18">
        <v>0.589</v>
      </c>
      <c r="Q31" s="23">
        <v>0.32395</v>
      </c>
      <c r="R31" s="21">
        <v>0.589</v>
      </c>
      <c r="S31" s="22">
        <f t="shared" si="0"/>
        <v>0.32395</v>
      </c>
      <c r="T31" s="15"/>
      <c r="U31" s="7" t="s">
        <v>175</v>
      </c>
    </row>
    <row r="32" s="1" customFormat="1" spans="1:21">
      <c r="A32" s="4" t="s">
        <v>166</v>
      </c>
      <c r="B32" s="4" t="s">
        <v>167</v>
      </c>
      <c r="C32" s="5" t="s">
        <v>168</v>
      </c>
      <c r="D32" s="4" t="s">
        <v>169</v>
      </c>
      <c r="E32" s="5" t="s">
        <v>170</v>
      </c>
      <c r="F32" s="4" t="s">
        <v>248</v>
      </c>
      <c r="G32" s="5" t="s">
        <v>172</v>
      </c>
      <c r="H32" s="5" t="s">
        <v>249</v>
      </c>
      <c r="I32" s="5" t="s">
        <v>175</v>
      </c>
      <c r="J32" s="9">
        <v>1</v>
      </c>
      <c r="K32" s="5" t="s">
        <v>168</v>
      </c>
      <c r="L32" s="5" t="s">
        <v>175</v>
      </c>
      <c r="M32" s="10">
        <v>45517</v>
      </c>
      <c r="N32" s="11">
        <v>10</v>
      </c>
      <c r="O32" s="12">
        <v>0</v>
      </c>
      <c r="P32" s="13">
        <v>0.2129</v>
      </c>
      <c r="Q32" s="20">
        <v>0.2129</v>
      </c>
      <c r="R32" s="21">
        <v>0.2129</v>
      </c>
      <c r="S32" s="22">
        <f t="shared" si="0"/>
        <v>0.2129</v>
      </c>
      <c r="T32" s="10"/>
      <c r="U32" s="5" t="s">
        <v>175</v>
      </c>
    </row>
    <row r="33" s="1" customFormat="1" spans="1:21">
      <c r="A33" s="6" t="s">
        <v>166</v>
      </c>
      <c r="B33" s="6" t="s">
        <v>167</v>
      </c>
      <c r="C33" s="7" t="s">
        <v>168</v>
      </c>
      <c r="D33" s="6" t="s">
        <v>169</v>
      </c>
      <c r="E33" s="7" t="s">
        <v>170</v>
      </c>
      <c r="F33" s="6" t="s">
        <v>250</v>
      </c>
      <c r="G33" s="7" t="s">
        <v>172</v>
      </c>
      <c r="H33" s="7" t="s">
        <v>251</v>
      </c>
      <c r="I33" s="7" t="s">
        <v>175</v>
      </c>
      <c r="J33" s="14">
        <v>1</v>
      </c>
      <c r="K33" s="7" t="s">
        <v>168</v>
      </c>
      <c r="L33" s="7" t="s">
        <v>175</v>
      </c>
      <c r="M33" s="15">
        <v>45517</v>
      </c>
      <c r="N33" s="16">
        <v>10</v>
      </c>
      <c r="O33" s="17">
        <v>0</v>
      </c>
      <c r="P33" s="18">
        <v>31.95</v>
      </c>
      <c r="Q33" s="23">
        <v>31.95</v>
      </c>
      <c r="R33" s="21">
        <v>28.78</v>
      </c>
      <c r="S33" s="22">
        <f t="shared" si="0"/>
        <v>28.78</v>
      </c>
      <c r="T33" s="15"/>
      <c r="U33" s="7" t="s">
        <v>175</v>
      </c>
    </row>
    <row r="34" s="1" customFormat="1" spans="1:21">
      <c r="A34" s="4" t="s">
        <v>166</v>
      </c>
      <c r="B34" s="4" t="s">
        <v>167</v>
      </c>
      <c r="C34" s="5" t="s">
        <v>168</v>
      </c>
      <c r="D34" s="4" t="s">
        <v>169</v>
      </c>
      <c r="E34" s="5" t="s">
        <v>170</v>
      </c>
      <c r="F34" s="4" t="s">
        <v>252</v>
      </c>
      <c r="G34" s="5" t="s">
        <v>172</v>
      </c>
      <c r="H34" s="5" t="s">
        <v>253</v>
      </c>
      <c r="I34" s="5" t="s">
        <v>175</v>
      </c>
      <c r="J34" s="9">
        <v>1</v>
      </c>
      <c r="K34" s="5" t="s">
        <v>168</v>
      </c>
      <c r="L34" s="5" t="s">
        <v>175</v>
      </c>
      <c r="M34" s="10">
        <v>45621</v>
      </c>
      <c r="N34" s="11">
        <v>10</v>
      </c>
      <c r="O34" s="12">
        <v>0</v>
      </c>
      <c r="P34" s="13">
        <v>0.04</v>
      </c>
      <c r="Q34" s="20">
        <v>0.04</v>
      </c>
      <c r="R34" s="21">
        <v>0.04</v>
      </c>
      <c r="S34" s="22">
        <f t="shared" si="0"/>
        <v>0.04</v>
      </c>
      <c r="T34" s="10"/>
      <c r="U34" s="5" t="s">
        <v>175</v>
      </c>
    </row>
    <row r="35" s="1" customFormat="1" spans="1:21">
      <c r="A35" s="6" t="s">
        <v>166</v>
      </c>
      <c r="B35" s="6" t="s">
        <v>167</v>
      </c>
      <c r="C35" s="7" t="s">
        <v>168</v>
      </c>
      <c r="D35" s="6" t="s">
        <v>169</v>
      </c>
      <c r="E35" s="7" t="s">
        <v>170</v>
      </c>
      <c r="F35" s="6" t="s">
        <v>254</v>
      </c>
      <c r="G35" s="7" t="s">
        <v>172</v>
      </c>
      <c r="H35" s="7" t="s">
        <v>255</v>
      </c>
      <c r="I35" s="7" t="s">
        <v>256</v>
      </c>
      <c r="J35" s="14">
        <v>1</v>
      </c>
      <c r="K35" s="7" t="s">
        <v>168</v>
      </c>
      <c r="L35" s="7" t="s">
        <v>175</v>
      </c>
      <c r="M35" s="15">
        <v>45517</v>
      </c>
      <c r="N35" s="16">
        <v>10</v>
      </c>
      <c r="O35" s="17">
        <v>0</v>
      </c>
      <c r="P35" s="18">
        <v>0.9221</v>
      </c>
      <c r="Q35" s="23">
        <v>0.9221</v>
      </c>
      <c r="R35" s="21">
        <v>0.9221</v>
      </c>
      <c r="S35" s="22">
        <f t="shared" ref="S35:S54" si="1">J35*R35</f>
        <v>0.9221</v>
      </c>
      <c r="T35" s="15"/>
      <c r="U35" s="7" t="s">
        <v>175</v>
      </c>
    </row>
    <row r="36" s="1" customFormat="1" spans="1:21">
      <c r="A36" s="4" t="s">
        <v>166</v>
      </c>
      <c r="B36" s="4" t="s">
        <v>167</v>
      </c>
      <c r="C36" s="5" t="s">
        <v>168</v>
      </c>
      <c r="D36" s="4" t="s">
        <v>169</v>
      </c>
      <c r="E36" s="5" t="s">
        <v>170</v>
      </c>
      <c r="F36" s="4" t="s">
        <v>257</v>
      </c>
      <c r="G36" s="5" t="s">
        <v>177</v>
      </c>
      <c r="H36" s="5" t="s">
        <v>258</v>
      </c>
      <c r="I36" s="5" t="s">
        <v>175</v>
      </c>
      <c r="J36" s="9">
        <v>1</v>
      </c>
      <c r="K36" s="5" t="s">
        <v>168</v>
      </c>
      <c r="L36" s="5" t="s">
        <v>175</v>
      </c>
      <c r="M36" s="10">
        <v>45517</v>
      </c>
      <c r="N36" s="11">
        <v>10</v>
      </c>
      <c r="O36" s="12">
        <v>0</v>
      </c>
      <c r="P36" s="13">
        <v>1.46806</v>
      </c>
      <c r="Q36" s="20">
        <v>1.46806</v>
      </c>
      <c r="R36" s="21">
        <f>S242</f>
        <v>0.319051824</v>
      </c>
      <c r="S36" s="22">
        <f t="shared" si="1"/>
        <v>0.319051824</v>
      </c>
      <c r="T36" s="10"/>
      <c r="U36" s="5" t="s">
        <v>175</v>
      </c>
    </row>
    <row r="37" s="1" customFormat="1" spans="1:21">
      <c r="A37" s="6" t="s">
        <v>166</v>
      </c>
      <c r="B37" s="6" t="s">
        <v>167</v>
      </c>
      <c r="C37" s="7" t="s">
        <v>168</v>
      </c>
      <c r="D37" s="6" t="s">
        <v>169</v>
      </c>
      <c r="E37" s="7" t="s">
        <v>170</v>
      </c>
      <c r="F37" s="6" t="s">
        <v>259</v>
      </c>
      <c r="G37" s="7" t="s">
        <v>172</v>
      </c>
      <c r="H37" s="7" t="s">
        <v>260</v>
      </c>
      <c r="I37" s="7" t="s">
        <v>179</v>
      </c>
      <c r="J37" s="14">
        <v>1</v>
      </c>
      <c r="K37" s="7" t="s">
        <v>168</v>
      </c>
      <c r="L37" s="7" t="s">
        <v>175</v>
      </c>
      <c r="M37" s="15">
        <v>45517</v>
      </c>
      <c r="N37" s="16">
        <v>10</v>
      </c>
      <c r="O37" s="17">
        <v>0</v>
      </c>
      <c r="P37" s="18">
        <v>0</v>
      </c>
      <c r="Q37" s="23">
        <v>0</v>
      </c>
      <c r="R37" s="21">
        <v>10</v>
      </c>
      <c r="S37" s="22">
        <f t="shared" si="1"/>
        <v>10</v>
      </c>
      <c r="T37" s="15"/>
      <c r="U37" s="7" t="s">
        <v>175</v>
      </c>
    </row>
    <row r="38" s="1" customFormat="1" spans="1:21">
      <c r="A38" s="4" t="s">
        <v>166</v>
      </c>
      <c r="B38" s="4" t="s">
        <v>167</v>
      </c>
      <c r="C38" s="5" t="s">
        <v>168</v>
      </c>
      <c r="D38" s="4" t="s">
        <v>169</v>
      </c>
      <c r="E38" s="5" t="s">
        <v>170</v>
      </c>
      <c r="F38" s="4" t="s">
        <v>261</v>
      </c>
      <c r="G38" s="5" t="s">
        <v>177</v>
      </c>
      <c r="H38" s="5" t="s">
        <v>262</v>
      </c>
      <c r="I38" s="5" t="s">
        <v>263</v>
      </c>
      <c r="J38" s="9">
        <v>1</v>
      </c>
      <c r="K38" s="5" t="s">
        <v>182</v>
      </c>
      <c r="L38" s="5" t="s">
        <v>175</v>
      </c>
      <c r="M38" s="10">
        <v>45517</v>
      </c>
      <c r="N38" s="11">
        <v>10</v>
      </c>
      <c r="O38" s="12">
        <v>0</v>
      </c>
      <c r="P38" s="13">
        <v>1.15705</v>
      </c>
      <c r="Q38" s="20">
        <v>1.15705</v>
      </c>
      <c r="R38" s="21">
        <f>S247</f>
        <v>0.208366</v>
      </c>
      <c r="S38" s="22">
        <f t="shared" si="1"/>
        <v>0.208366</v>
      </c>
      <c r="T38" s="10"/>
      <c r="U38" s="5" t="s">
        <v>175</v>
      </c>
    </row>
    <row r="39" s="1" customFormat="1" spans="1:21">
      <c r="A39" s="6" t="s">
        <v>166</v>
      </c>
      <c r="B39" s="6" t="s">
        <v>167</v>
      </c>
      <c r="C39" s="7" t="s">
        <v>168</v>
      </c>
      <c r="D39" s="6" t="s">
        <v>169</v>
      </c>
      <c r="E39" s="7" t="s">
        <v>170</v>
      </c>
      <c r="F39" s="6" t="s">
        <v>264</v>
      </c>
      <c r="G39" s="7" t="s">
        <v>172</v>
      </c>
      <c r="H39" s="7" t="s">
        <v>265</v>
      </c>
      <c r="I39" s="7" t="s">
        <v>266</v>
      </c>
      <c r="J39" s="14">
        <v>1</v>
      </c>
      <c r="K39" s="7" t="s">
        <v>168</v>
      </c>
      <c r="L39" s="7" t="s">
        <v>175</v>
      </c>
      <c r="M39" s="15">
        <v>45517</v>
      </c>
      <c r="N39" s="16">
        <v>10</v>
      </c>
      <c r="O39" s="17">
        <v>0</v>
      </c>
      <c r="P39" s="18">
        <v>0</v>
      </c>
      <c r="Q39" s="23">
        <v>0</v>
      </c>
      <c r="R39" s="26">
        <v>2</v>
      </c>
      <c r="S39" s="22">
        <f t="shared" si="1"/>
        <v>2</v>
      </c>
      <c r="T39" s="15"/>
      <c r="U39" s="7" t="s">
        <v>175</v>
      </c>
    </row>
    <row r="40" s="1" customFormat="1" spans="1:21">
      <c r="A40" s="4" t="s">
        <v>166</v>
      </c>
      <c r="B40" s="4" t="s">
        <v>167</v>
      </c>
      <c r="C40" s="5" t="s">
        <v>168</v>
      </c>
      <c r="D40" s="4" t="s">
        <v>169</v>
      </c>
      <c r="E40" s="5" t="s">
        <v>170</v>
      </c>
      <c r="F40" s="4" t="s">
        <v>267</v>
      </c>
      <c r="G40" s="5" t="s">
        <v>172</v>
      </c>
      <c r="H40" s="5" t="s">
        <v>268</v>
      </c>
      <c r="I40" s="5" t="s">
        <v>175</v>
      </c>
      <c r="J40" s="9">
        <v>1</v>
      </c>
      <c r="K40" s="5" t="s">
        <v>168</v>
      </c>
      <c r="L40" s="5" t="s">
        <v>175</v>
      </c>
      <c r="M40" s="10">
        <v>45517</v>
      </c>
      <c r="N40" s="11">
        <v>10</v>
      </c>
      <c r="O40" s="12">
        <v>0</v>
      </c>
      <c r="P40" s="13">
        <v>0.2507</v>
      </c>
      <c r="Q40" s="20">
        <v>0.2507</v>
      </c>
      <c r="R40" s="21">
        <v>0.2508</v>
      </c>
      <c r="S40" s="22">
        <f t="shared" si="1"/>
        <v>0.2508</v>
      </c>
      <c r="T40" s="10"/>
      <c r="U40" s="5" t="s">
        <v>175</v>
      </c>
    </row>
    <row r="41" s="1" customFormat="1" spans="1:21">
      <c r="A41" s="6" t="s">
        <v>166</v>
      </c>
      <c r="B41" s="6" t="s">
        <v>167</v>
      </c>
      <c r="C41" s="7" t="s">
        <v>168</v>
      </c>
      <c r="D41" s="6" t="s">
        <v>169</v>
      </c>
      <c r="E41" s="7" t="s">
        <v>170</v>
      </c>
      <c r="F41" s="6" t="s">
        <v>269</v>
      </c>
      <c r="G41" s="7" t="s">
        <v>177</v>
      </c>
      <c r="H41" s="7" t="s">
        <v>270</v>
      </c>
      <c r="I41" s="7" t="s">
        <v>234</v>
      </c>
      <c r="J41" s="14">
        <v>2</v>
      </c>
      <c r="K41" s="7" t="s">
        <v>168</v>
      </c>
      <c r="L41" s="7" t="s">
        <v>175</v>
      </c>
      <c r="M41" s="15">
        <v>45517</v>
      </c>
      <c r="N41" s="16">
        <v>10</v>
      </c>
      <c r="O41" s="17">
        <v>0</v>
      </c>
      <c r="P41" s="18">
        <v>2.71765</v>
      </c>
      <c r="Q41" s="23">
        <v>5.4353</v>
      </c>
      <c r="R41" s="21">
        <f>S252</f>
        <v>1.1910029694</v>
      </c>
      <c r="S41" s="22">
        <f t="shared" si="1"/>
        <v>2.3820059388</v>
      </c>
      <c r="T41" s="15"/>
      <c r="U41" s="7" t="s">
        <v>175</v>
      </c>
    </row>
    <row r="42" s="1" customFormat="1" spans="1:21">
      <c r="A42" s="4" t="s">
        <v>166</v>
      </c>
      <c r="B42" s="4" t="s">
        <v>167</v>
      </c>
      <c r="C42" s="5" t="s">
        <v>168</v>
      </c>
      <c r="D42" s="4" t="s">
        <v>169</v>
      </c>
      <c r="E42" s="5" t="s">
        <v>170</v>
      </c>
      <c r="F42" s="4" t="s">
        <v>271</v>
      </c>
      <c r="G42" s="5" t="s">
        <v>177</v>
      </c>
      <c r="H42" s="5" t="s">
        <v>272</v>
      </c>
      <c r="I42" s="5" t="s">
        <v>179</v>
      </c>
      <c r="J42" s="9">
        <v>1</v>
      </c>
      <c r="K42" s="5" t="s">
        <v>168</v>
      </c>
      <c r="L42" s="5" t="s">
        <v>175</v>
      </c>
      <c r="M42" s="10">
        <v>45517</v>
      </c>
      <c r="N42" s="11">
        <v>10</v>
      </c>
      <c r="O42" s="12">
        <v>0</v>
      </c>
      <c r="P42" s="13">
        <v>0</v>
      </c>
      <c r="Q42" s="20">
        <v>0</v>
      </c>
      <c r="R42" s="21">
        <f>S257</f>
        <v>35.805633874</v>
      </c>
      <c r="S42" s="22">
        <f t="shared" si="1"/>
        <v>35.805633874</v>
      </c>
      <c r="T42" s="10"/>
      <c r="U42" s="5" t="s">
        <v>175</v>
      </c>
    </row>
    <row r="43" s="1" customFormat="1" spans="1:21">
      <c r="A43" s="6" t="s">
        <v>166</v>
      </c>
      <c r="B43" s="6" t="s">
        <v>167</v>
      </c>
      <c r="C43" s="7" t="s">
        <v>168</v>
      </c>
      <c r="D43" s="6" t="s">
        <v>169</v>
      </c>
      <c r="E43" s="7" t="s">
        <v>170</v>
      </c>
      <c r="F43" s="6" t="s">
        <v>273</v>
      </c>
      <c r="G43" s="7" t="s">
        <v>177</v>
      </c>
      <c r="H43" s="7" t="s">
        <v>274</v>
      </c>
      <c r="I43" s="7" t="s">
        <v>234</v>
      </c>
      <c r="J43" s="14">
        <v>1</v>
      </c>
      <c r="K43" s="7" t="s">
        <v>168</v>
      </c>
      <c r="L43" s="7" t="s">
        <v>175</v>
      </c>
      <c r="M43" s="15">
        <v>45517</v>
      </c>
      <c r="N43" s="16">
        <v>10</v>
      </c>
      <c r="O43" s="17">
        <v>0</v>
      </c>
      <c r="P43" s="18">
        <v>18.32668</v>
      </c>
      <c r="Q43" s="23">
        <v>18.32668</v>
      </c>
      <c r="R43" s="21">
        <f>S299</f>
        <v>14.3560496</v>
      </c>
      <c r="S43" s="22">
        <f t="shared" si="1"/>
        <v>14.3560496</v>
      </c>
      <c r="T43" s="15"/>
      <c r="U43" s="7" t="s">
        <v>175</v>
      </c>
    </row>
    <row r="44" s="1" customFormat="1" spans="1:21">
      <c r="A44" s="4" t="s">
        <v>166</v>
      </c>
      <c r="B44" s="4" t="s">
        <v>167</v>
      </c>
      <c r="C44" s="5" t="s">
        <v>168</v>
      </c>
      <c r="D44" s="4" t="s">
        <v>169</v>
      </c>
      <c r="E44" s="5" t="s">
        <v>170</v>
      </c>
      <c r="F44" s="4" t="s">
        <v>275</v>
      </c>
      <c r="G44" s="5" t="s">
        <v>177</v>
      </c>
      <c r="H44" s="5" t="s">
        <v>276</v>
      </c>
      <c r="I44" s="5" t="s">
        <v>175</v>
      </c>
      <c r="J44" s="9">
        <v>1</v>
      </c>
      <c r="K44" s="5" t="s">
        <v>168</v>
      </c>
      <c r="L44" s="5" t="s">
        <v>175</v>
      </c>
      <c r="M44" s="10">
        <v>45517</v>
      </c>
      <c r="N44" s="11">
        <v>10</v>
      </c>
      <c r="O44" s="12">
        <v>0</v>
      </c>
      <c r="P44" s="13">
        <v>9.58074</v>
      </c>
      <c r="Q44" s="20">
        <v>9.58074</v>
      </c>
      <c r="R44" s="21">
        <f>S308</f>
        <v>1.72845224</v>
      </c>
      <c r="S44" s="22">
        <f t="shared" si="1"/>
        <v>1.72845224</v>
      </c>
      <c r="T44" s="10"/>
      <c r="U44" s="5" t="s">
        <v>175</v>
      </c>
    </row>
    <row r="45" s="1" customFormat="1" spans="1:21">
      <c r="A45" s="6" t="s">
        <v>166</v>
      </c>
      <c r="B45" s="6" t="s">
        <v>167</v>
      </c>
      <c r="C45" s="7" t="s">
        <v>168</v>
      </c>
      <c r="D45" s="6" t="s">
        <v>169</v>
      </c>
      <c r="E45" s="7" t="s">
        <v>170</v>
      </c>
      <c r="F45" s="6" t="s">
        <v>277</v>
      </c>
      <c r="G45" s="7" t="s">
        <v>177</v>
      </c>
      <c r="H45" s="7" t="s">
        <v>278</v>
      </c>
      <c r="I45" s="7" t="s">
        <v>179</v>
      </c>
      <c r="J45" s="14">
        <v>1</v>
      </c>
      <c r="K45" s="7" t="s">
        <v>168</v>
      </c>
      <c r="L45" s="7" t="s">
        <v>175</v>
      </c>
      <c r="M45" s="15">
        <v>45517</v>
      </c>
      <c r="N45" s="16">
        <v>10</v>
      </c>
      <c r="O45" s="17">
        <v>0</v>
      </c>
      <c r="P45" s="18">
        <v>22.98284</v>
      </c>
      <c r="Q45" s="23">
        <v>22.98284</v>
      </c>
      <c r="R45" s="21">
        <f>S325</f>
        <v>31.5903483951384</v>
      </c>
      <c r="S45" s="22">
        <f t="shared" si="1"/>
        <v>31.5903483951384</v>
      </c>
      <c r="T45" s="15"/>
      <c r="U45" s="7" t="s">
        <v>175</v>
      </c>
    </row>
    <row r="46" s="1" customFormat="1" spans="1:21">
      <c r="A46" s="4" t="s">
        <v>166</v>
      </c>
      <c r="B46" s="4" t="s">
        <v>167</v>
      </c>
      <c r="C46" s="5" t="s">
        <v>168</v>
      </c>
      <c r="D46" s="4" t="s">
        <v>169</v>
      </c>
      <c r="E46" s="5" t="s">
        <v>170</v>
      </c>
      <c r="F46" s="4" t="s">
        <v>279</v>
      </c>
      <c r="G46" s="5" t="s">
        <v>172</v>
      </c>
      <c r="H46" s="5" t="s">
        <v>280</v>
      </c>
      <c r="I46" s="5" t="s">
        <v>175</v>
      </c>
      <c r="J46" s="9">
        <v>1</v>
      </c>
      <c r="K46" s="5" t="s">
        <v>168</v>
      </c>
      <c r="L46" s="5" t="s">
        <v>175</v>
      </c>
      <c r="M46" s="10">
        <v>45517</v>
      </c>
      <c r="N46" s="11">
        <v>10</v>
      </c>
      <c r="O46" s="12">
        <v>0</v>
      </c>
      <c r="P46" s="13">
        <v>3.5075</v>
      </c>
      <c r="Q46" s="20">
        <v>3.5075</v>
      </c>
      <c r="R46" s="21">
        <v>3.5075</v>
      </c>
      <c r="S46" s="22">
        <f t="shared" si="1"/>
        <v>3.5075</v>
      </c>
      <c r="T46" s="10"/>
      <c r="U46" s="5" t="s">
        <v>175</v>
      </c>
    </row>
    <row r="47" s="1" customFormat="1" spans="1:21">
      <c r="A47" s="6" t="s">
        <v>166</v>
      </c>
      <c r="B47" s="6" t="s">
        <v>167</v>
      </c>
      <c r="C47" s="7" t="s">
        <v>168</v>
      </c>
      <c r="D47" s="6" t="s">
        <v>169</v>
      </c>
      <c r="E47" s="7" t="s">
        <v>170</v>
      </c>
      <c r="F47" s="6" t="s">
        <v>281</v>
      </c>
      <c r="G47" s="7" t="s">
        <v>177</v>
      </c>
      <c r="H47" s="7" t="s">
        <v>282</v>
      </c>
      <c r="I47" s="7" t="s">
        <v>175</v>
      </c>
      <c r="J47" s="14">
        <v>1</v>
      </c>
      <c r="K47" s="7" t="s">
        <v>168</v>
      </c>
      <c r="L47" s="7" t="s">
        <v>175</v>
      </c>
      <c r="M47" s="15">
        <v>45517</v>
      </c>
      <c r="N47" s="16">
        <v>10</v>
      </c>
      <c r="O47" s="17">
        <v>0</v>
      </c>
      <c r="P47" s="18">
        <v>5.17918</v>
      </c>
      <c r="Q47" s="23">
        <v>5.17918</v>
      </c>
      <c r="R47" s="21">
        <f>S334</f>
        <v>2.49719</v>
      </c>
      <c r="S47" s="41">
        <f t="shared" si="1"/>
        <v>2.49719</v>
      </c>
      <c r="T47" s="15"/>
      <c r="U47" s="7" t="s">
        <v>175</v>
      </c>
    </row>
    <row r="48" s="1" customFormat="1" spans="1:21">
      <c r="A48" s="4" t="s">
        <v>166</v>
      </c>
      <c r="B48" s="4" t="s">
        <v>167</v>
      </c>
      <c r="C48" s="5" t="s">
        <v>168</v>
      </c>
      <c r="D48" s="4" t="s">
        <v>169</v>
      </c>
      <c r="E48" s="5" t="s">
        <v>170</v>
      </c>
      <c r="F48" s="4" t="s">
        <v>283</v>
      </c>
      <c r="G48" s="5" t="s">
        <v>172</v>
      </c>
      <c r="H48" s="5" t="s">
        <v>284</v>
      </c>
      <c r="I48" s="5" t="s">
        <v>285</v>
      </c>
      <c r="J48" s="9">
        <v>1</v>
      </c>
      <c r="K48" s="5" t="s">
        <v>168</v>
      </c>
      <c r="L48" s="5" t="s">
        <v>175</v>
      </c>
      <c r="M48" s="10">
        <v>45517</v>
      </c>
      <c r="N48" s="11">
        <v>10</v>
      </c>
      <c r="O48" s="12">
        <v>0</v>
      </c>
      <c r="P48" s="13">
        <v>0.08217</v>
      </c>
      <c r="Q48" s="20">
        <v>0.08217</v>
      </c>
      <c r="R48" s="21">
        <v>0.0822</v>
      </c>
      <c r="S48" s="22">
        <f t="shared" si="1"/>
        <v>0.0822</v>
      </c>
      <c r="T48" s="10"/>
      <c r="U48" s="5" t="s">
        <v>175</v>
      </c>
    </row>
    <row r="49" s="1" customFormat="1" spans="1:21">
      <c r="A49" s="6" t="s">
        <v>166</v>
      </c>
      <c r="B49" s="6" t="s">
        <v>167</v>
      </c>
      <c r="C49" s="7" t="s">
        <v>168</v>
      </c>
      <c r="D49" s="6" t="s">
        <v>169</v>
      </c>
      <c r="E49" s="7" t="s">
        <v>170</v>
      </c>
      <c r="F49" s="6" t="s">
        <v>286</v>
      </c>
      <c r="G49" s="7" t="s">
        <v>177</v>
      </c>
      <c r="H49" s="7" t="s">
        <v>287</v>
      </c>
      <c r="I49" s="7" t="s">
        <v>288</v>
      </c>
      <c r="J49" s="14">
        <v>1</v>
      </c>
      <c r="K49" s="7" t="s">
        <v>168</v>
      </c>
      <c r="L49" s="7" t="s">
        <v>175</v>
      </c>
      <c r="M49" s="15">
        <v>45621</v>
      </c>
      <c r="N49" s="16">
        <v>10</v>
      </c>
      <c r="O49" s="17">
        <v>0</v>
      </c>
      <c r="P49" s="18">
        <v>0</v>
      </c>
      <c r="Q49" s="23">
        <v>0</v>
      </c>
      <c r="R49" s="21">
        <f>S423</f>
        <v>634.285405373364</v>
      </c>
      <c r="S49" s="22">
        <f t="shared" si="1"/>
        <v>634.285405373364</v>
      </c>
      <c r="T49" s="15"/>
      <c r="U49" s="7" t="s">
        <v>175</v>
      </c>
    </row>
    <row r="50" s="1" customFormat="1" spans="1:21">
      <c r="A50" s="4" t="s">
        <v>166</v>
      </c>
      <c r="B50" s="4" t="s">
        <v>167</v>
      </c>
      <c r="C50" s="5" t="s">
        <v>168</v>
      </c>
      <c r="D50" s="4" t="s">
        <v>169</v>
      </c>
      <c r="E50" s="5" t="s">
        <v>170</v>
      </c>
      <c r="F50" s="4" t="s">
        <v>289</v>
      </c>
      <c r="G50" s="5" t="s">
        <v>177</v>
      </c>
      <c r="H50" s="5" t="s">
        <v>290</v>
      </c>
      <c r="I50" s="5" t="s">
        <v>234</v>
      </c>
      <c r="J50" s="9">
        <v>1</v>
      </c>
      <c r="K50" s="5" t="s">
        <v>168</v>
      </c>
      <c r="L50" s="5" t="s">
        <v>175</v>
      </c>
      <c r="M50" s="10">
        <v>45517</v>
      </c>
      <c r="N50" s="11">
        <v>10</v>
      </c>
      <c r="O50" s="12">
        <v>0</v>
      </c>
      <c r="P50" s="13">
        <v>3.1186</v>
      </c>
      <c r="Q50" s="20">
        <v>3.1186</v>
      </c>
      <c r="R50" s="21">
        <f>S339</f>
        <v>1.1524</v>
      </c>
      <c r="S50" s="41">
        <f t="shared" si="1"/>
        <v>1.1524</v>
      </c>
      <c r="T50" s="10"/>
      <c r="U50" s="5" t="s">
        <v>175</v>
      </c>
    </row>
    <row r="51" s="1" customFormat="1" spans="1:21">
      <c r="A51" s="6" t="s">
        <v>166</v>
      </c>
      <c r="B51" s="6" t="s">
        <v>167</v>
      </c>
      <c r="C51" s="7" t="s">
        <v>168</v>
      </c>
      <c r="D51" s="6" t="s">
        <v>169</v>
      </c>
      <c r="E51" s="7" t="s">
        <v>170</v>
      </c>
      <c r="F51" s="6" t="s">
        <v>291</v>
      </c>
      <c r="G51" s="7" t="s">
        <v>172</v>
      </c>
      <c r="H51" s="7" t="s">
        <v>292</v>
      </c>
      <c r="I51" s="7" t="s">
        <v>293</v>
      </c>
      <c r="J51" s="14">
        <v>1</v>
      </c>
      <c r="K51" s="7" t="s">
        <v>168</v>
      </c>
      <c r="L51" s="7" t="s">
        <v>175</v>
      </c>
      <c r="M51" s="15">
        <v>45517</v>
      </c>
      <c r="N51" s="16">
        <v>10</v>
      </c>
      <c r="O51" s="17">
        <v>0</v>
      </c>
      <c r="P51" s="18">
        <v>0.1804</v>
      </c>
      <c r="Q51" s="23">
        <v>0.1804</v>
      </c>
      <c r="R51" s="21">
        <v>0.1804</v>
      </c>
      <c r="S51" s="22">
        <f t="shared" si="1"/>
        <v>0.1804</v>
      </c>
      <c r="T51" s="15"/>
      <c r="U51" s="7" t="s">
        <v>175</v>
      </c>
    </row>
    <row r="52" s="1" customFormat="1" spans="1:21">
      <c r="A52" s="4" t="s">
        <v>166</v>
      </c>
      <c r="B52" s="4" t="s">
        <v>167</v>
      </c>
      <c r="C52" s="5" t="s">
        <v>168</v>
      </c>
      <c r="D52" s="4" t="s">
        <v>169</v>
      </c>
      <c r="E52" s="5" t="s">
        <v>170</v>
      </c>
      <c r="F52" s="4" t="s">
        <v>294</v>
      </c>
      <c r="G52" s="5" t="s">
        <v>177</v>
      </c>
      <c r="H52" s="5" t="s">
        <v>295</v>
      </c>
      <c r="I52" s="5" t="s">
        <v>175</v>
      </c>
      <c r="J52" s="9">
        <v>2</v>
      </c>
      <c r="K52" s="5" t="s">
        <v>168</v>
      </c>
      <c r="L52" s="5" t="s">
        <v>175</v>
      </c>
      <c r="M52" s="10">
        <v>45517</v>
      </c>
      <c r="N52" s="11">
        <v>10</v>
      </c>
      <c r="O52" s="12">
        <v>0</v>
      </c>
      <c r="P52" s="13">
        <v>0.14416</v>
      </c>
      <c r="Q52" s="20">
        <v>0.28832</v>
      </c>
      <c r="R52" s="21">
        <v>0.14416</v>
      </c>
      <c r="S52" s="22">
        <f t="shared" si="1"/>
        <v>0.28832</v>
      </c>
      <c r="T52" s="10"/>
      <c r="U52" s="5" t="s">
        <v>175</v>
      </c>
    </row>
    <row r="53" s="1" customFormat="1" spans="1:21">
      <c r="A53" s="6" t="s">
        <v>166</v>
      </c>
      <c r="B53" s="6" t="s">
        <v>167</v>
      </c>
      <c r="C53" s="7" t="s">
        <v>168</v>
      </c>
      <c r="D53" s="6" t="s">
        <v>169</v>
      </c>
      <c r="E53" s="7" t="s">
        <v>170</v>
      </c>
      <c r="F53" s="6" t="s">
        <v>296</v>
      </c>
      <c r="G53" s="7" t="s">
        <v>172</v>
      </c>
      <c r="H53" s="7" t="s">
        <v>297</v>
      </c>
      <c r="I53" s="7" t="s">
        <v>179</v>
      </c>
      <c r="J53" s="14">
        <v>1</v>
      </c>
      <c r="K53" s="7" t="s">
        <v>168</v>
      </c>
      <c r="L53" s="7" t="s">
        <v>175</v>
      </c>
      <c r="M53" s="15">
        <v>45517</v>
      </c>
      <c r="N53" s="16">
        <v>10</v>
      </c>
      <c r="O53" s="17">
        <v>0</v>
      </c>
      <c r="P53" s="18">
        <v>0</v>
      </c>
      <c r="Q53" s="23">
        <v>0</v>
      </c>
      <c r="R53" s="21">
        <v>30.09</v>
      </c>
      <c r="S53" s="22">
        <f t="shared" si="1"/>
        <v>30.09</v>
      </c>
      <c r="T53" s="15"/>
      <c r="U53" s="7" t="s">
        <v>175</v>
      </c>
    </row>
    <row r="54" s="1" customFormat="1" spans="1:21">
      <c r="A54" s="4" t="s">
        <v>166</v>
      </c>
      <c r="B54" s="4" t="s">
        <v>167</v>
      </c>
      <c r="C54" s="5" t="s">
        <v>168</v>
      </c>
      <c r="D54" s="4" t="s">
        <v>169</v>
      </c>
      <c r="E54" s="5" t="s">
        <v>170</v>
      </c>
      <c r="F54" s="4" t="s">
        <v>298</v>
      </c>
      <c r="G54" s="5" t="s">
        <v>177</v>
      </c>
      <c r="H54" s="5" t="s">
        <v>299</v>
      </c>
      <c r="I54" s="5" t="s">
        <v>234</v>
      </c>
      <c r="J54" s="9">
        <v>1</v>
      </c>
      <c r="K54" s="5" t="s">
        <v>168</v>
      </c>
      <c r="L54" s="5" t="s">
        <v>175</v>
      </c>
      <c r="M54" s="10">
        <v>45517</v>
      </c>
      <c r="N54" s="11">
        <v>10</v>
      </c>
      <c r="O54" s="12">
        <v>0</v>
      </c>
      <c r="P54" s="13">
        <v>2.44868</v>
      </c>
      <c r="Q54" s="20">
        <v>2.44868</v>
      </c>
      <c r="R54" s="21">
        <f>S344</f>
        <v>0.36</v>
      </c>
      <c r="S54" s="41">
        <f t="shared" si="1"/>
        <v>0.36</v>
      </c>
      <c r="T54" s="27" t="s">
        <v>300</v>
      </c>
      <c r="U54" s="28" t="s">
        <v>301</v>
      </c>
    </row>
    <row r="55" spans="19:21">
      <c r="S55" s="2">
        <f>SUM(S2:S54)</f>
        <v>1342.47345807047</v>
      </c>
      <c r="T55" s="29">
        <v>1273.006</v>
      </c>
      <c r="U55" s="29">
        <f>S55-T55</f>
        <v>69.4674580704734</v>
      </c>
    </row>
    <row r="57" s="1" customFormat="1" ht="18" customHeight="1" spans="1:21">
      <c r="A57" s="3" t="s">
        <v>145</v>
      </c>
      <c r="B57" s="3" t="s">
        <v>146</v>
      </c>
      <c r="C57" s="3" t="s">
        <v>147</v>
      </c>
      <c r="D57" s="3" t="s">
        <v>148</v>
      </c>
      <c r="E57" s="3" t="s">
        <v>149</v>
      </c>
      <c r="F57" s="3" t="s">
        <v>150</v>
      </c>
      <c r="G57" s="3" t="s">
        <v>151</v>
      </c>
      <c r="H57" s="3" t="s">
        <v>152</v>
      </c>
      <c r="I57" s="3" t="s">
        <v>153</v>
      </c>
      <c r="J57" s="8" t="s">
        <v>154</v>
      </c>
      <c r="K57" s="3" t="s">
        <v>155</v>
      </c>
      <c r="L57" s="3" t="s">
        <v>156</v>
      </c>
      <c r="M57" s="8" t="s">
        <v>157</v>
      </c>
      <c r="N57" s="8" t="s">
        <v>158</v>
      </c>
      <c r="O57" s="8" t="s">
        <v>159</v>
      </c>
      <c r="P57" s="8" t="s">
        <v>160</v>
      </c>
      <c r="Q57" s="8" t="s">
        <v>161</v>
      </c>
      <c r="R57" s="19" t="s">
        <v>162</v>
      </c>
      <c r="S57" s="19" t="s">
        <v>163</v>
      </c>
      <c r="T57" s="8" t="s">
        <v>164</v>
      </c>
      <c r="U57" s="3" t="s">
        <v>165</v>
      </c>
    </row>
    <row r="58" s="1" customFormat="1" spans="1:21">
      <c r="A58" s="4" t="s">
        <v>302</v>
      </c>
      <c r="B58" s="4" t="s">
        <v>176</v>
      </c>
      <c r="C58" s="5" t="s">
        <v>168</v>
      </c>
      <c r="D58" s="4" t="s">
        <v>178</v>
      </c>
      <c r="E58" s="5" t="s">
        <v>179</v>
      </c>
      <c r="F58" s="4" t="s">
        <v>303</v>
      </c>
      <c r="G58" s="5" t="s">
        <v>172</v>
      </c>
      <c r="H58" s="5" t="s">
        <v>304</v>
      </c>
      <c r="I58" s="5" t="s">
        <v>234</v>
      </c>
      <c r="J58" s="9">
        <v>1</v>
      </c>
      <c r="K58" s="5" t="s">
        <v>168</v>
      </c>
      <c r="L58" s="5" t="s">
        <v>175</v>
      </c>
      <c r="M58" s="10">
        <v>45518</v>
      </c>
      <c r="N58" s="11">
        <v>70</v>
      </c>
      <c r="O58" s="12">
        <v>0</v>
      </c>
      <c r="P58" s="13">
        <v>0.2033</v>
      </c>
      <c r="Q58" s="20">
        <v>0.2033</v>
      </c>
      <c r="R58" s="21">
        <v>0.214</v>
      </c>
      <c r="S58" s="22">
        <f t="shared" ref="S58:S65" si="2">J58*R58</f>
        <v>0.214</v>
      </c>
      <c r="T58" s="10"/>
      <c r="U58" s="5" t="s">
        <v>175</v>
      </c>
    </row>
    <row r="59" s="1" customFormat="1" spans="1:21">
      <c r="A59" s="6" t="s">
        <v>302</v>
      </c>
      <c r="B59" s="6" t="s">
        <v>176</v>
      </c>
      <c r="C59" s="7" t="s">
        <v>168</v>
      </c>
      <c r="D59" s="6" t="s">
        <v>178</v>
      </c>
      <c r="E59" s="7" t="s">
        <v>179</v>
      </c>
      <c r="F59" s="6" t="s">
        <v>305</v>
      </c>
      <c r="G59" s="7" t="s">
        <v>172</v>
      </c>
      <c r="H59" s="7" t="s">
        <v>306</v>
      </c>
      <c r="I59" s="7" t="s">
        <v>234</v>
      </c>
      <c r="J59" s="14">
        <v>1</v>
      </c>
      <c r="K59" s="7" t="s">
        <v>168</v>
      </c>
      <c r="L59" s="7" t="s">
        <v>175</v>
      </c>
      <c r="M59" s="15">
        <v>45518</v>
      </c>
      <c r="N59" s="16">
        <v>70</v>
      </c>
      <c r="O59" s="17">
        <v>0</v>
      </c>
      <c r="P59" s="18">
        <v>3.19</v>
      </c>
      <c r="Q59" s="23">
        <v>3.19</v>
      </c>
      <c r="R59" s="21">
        <v>3.19</v>
      </c>
      <c r="S59" s="22">
        <f t="shared" si="2"/>
        <v>3.19</v>
      </c>
      <c r="T59" s="15"/>
      <c r="U59" s="7" t="s">
        <v>175</v>
      </c>
    </row>
    <row r="60" s="1" customFormat="1" spans="1:21">
      <c r="A60" s="4" t="s">
        <v>302</v>
      </c>
      <c r="B60" s="4" t="s">
        <v>176</v>
      </c>
      <c r="C60" s="5" t="s">
        <v>168</v>
      </c>
      <c r="D60" s="4" t="s">
        <v>178</v>
      </c>
      <c r="E60" s="5" t="s">
        <v>179</v>
      </c>
      <c r="F60" s="4" t="s">
        <v>307</v>
      </c>
      <c r="G60" s="5" t="s">
        <v>172</v>
      </c>
      <c r="H60" s="5" t="s">
        <v>308</v>
      </c>
      <c r="I60" s="5" t="s">
        <v>175</v>
      </c>
      <c r="J60" s="9">
        <v>1</v>
      </c>
      <c r="K60" s="5" t="s">
        <v>168</v>
      </c>
      <c r="L60" s="5" t="s">
        <v>175</v>
      </c>
      <c r="M60" s="10">
        <v>45518</v>
      </c>
      <c r="N60" s="11">
        <v>70</v>
      </c>
      <c r="O60" s="12">
        <v>0</v>
      </c>
      <c r="P60" s="13">
        <v>0.1805</v>
      </c>
      <c r="Q60" s="20">
        <v>0.1805</v>
      </c>
      <c r="R60" s="21">
        <v>0.19</v>
      </c>
      <c r="S60" s="22">
        <f t="shared" si="2"/>
        <v>0.19</v>
      </c>
      <c r="T60" s="10"/>
      <c r="U60" s="5" t="s">
        <v>175</v>
      </c>
    </row>
    <row r="61" s="1" customFormat="1" spans="1:21">
      <c r="A61" s="6" t="s">
        <v>302</v>
      </c>
      <c r="B61" s="6" t="s">
        <v>176</v>
      </c>
      <c r="C61" s="7" t="s">
        <v>168</v>
      </c>
      <c r="D61" s="6" t="s">
        <v>178</v>
      </c>
      <c r="E61" s="7" t="s">
        <v>179</v>
      </c>
      <c r="F61" s="6" t="s">
        <v>309</v>
      </c>
      <c r="G61" s="7" t="s">
        <v>172</v>
      </c>
      <c r="H61" s="7" t="s">
        <v>310</v>
      </c>
      <c r="I61" s="7" t="s">
        <v>234</v>
      </c>
      <c r="J61" s="14">
        <v>1</v>
      </c>
      <c r="K61" s="7" t="s">
        <v>168</v>
      </c>
      <c r="L61" s="7" t="s">
        <v>175</v>
      </c>
      <c r="M61" s="15">
        <v>45518</v>
      </c>
      <c r="N61" s="16">
        <v>70</v>
      </c>
      <c r="O61" s="17">
        <v>0</v>
      </c>
      <c r="P61" s="18">
        <v>3.01</v>
      </c>
      <c r="Q61" s="23">
        <v>3.01</v>
      </c>
      <c r="R61" s="21">
        <v>3.01</v>
      </c>
      <c r="S61" s="22">
        <f t="shared" si="2"/>
        <v>3.01</v>
      </c>
      <c r="T61" s="15"/>
      <c r="U61" s="7" t="s">
        <v>175</v>
      </c>
    </row>
    <row r="62" s="1" customFormat="1" spans="1:21">
      <c r="A62" s="4" t="s">
        <v>302</v>
      </c>
      <c r="B62" s="4" t="s">
        <v>176</v>
      </c>
      <c r="C62" s="5" t="s">
        <v>168</v>
      </c>
      <c r="D62" s="4" t="s">
        <v>178</v>
      </c>
      <c r="E62" s="5" t="s">
        <v>179</v>
      </c>
      <c r="F62" s="4" t="s">
        <v>311</v>
      </c>
      <c r="G62" s="5" t="s">
        <v>172</v>
      </c>
      <c r="H62" s="5" t="s">
        <v>312</v>
      </c>
      <c r="I62" s="5" t="s">
        <v>313</v>
      </c>
      <c r="J62" s="9">
        <v>1</v>
      </c>
      <c r="K62" s="5" t="s">
        <v>182</v>
      </c>
      <c r="L62" s="5" t="s">
        <v>175</v>
      </c>
      <c r="M62" s="10">
        <v>45518</v>
      </c>
      <c r="N62" s="11">
        <v>70</v>
      </c>
      <c r="O62" s="12">
        <v>0</v>
      </c>
      <c r="P62" s="13">
        <v>0.0392</v>
      </c>
      <c r="Q62" s="20">
        <v>0.0392</v>
      </c>
      <c r="R62" s="21">
        <v>0.04</v>
      </c>
      <c r="S62" s="22">
        <f t="shared" si="2"/>
        <v>0.04</v>
      </c>
      <c r="T62" s="10"/>
      <c r="U62" s="5" t="s">
        <v>175</v>
      </c>
    </row>
    <row r="63" s="1" customFormat="1" spans="1:21">
      <c r="A63" s="6" t="s">
        <v>302</v>
      </c>
      <c r="B63" s="6" t="s">
        <v>176</v>
      </c>
      <c r="C63" s="7" t="s">
        <v>168</v>
      </c>
      <c r="D63" s="6" t="s">
        <v>178</v>
      </c>
      <c r="E63" s="7" t="s">
        <v>179</v>
      </c>
      <c r="F63" s="6" t="s">
        <v>314</v>
      </c>
      <c r="G63" s="7" t="s">
        <v>172</v>
      </c>
      <c r="H63" s="7" t="s">
        <v>315</v>
      </c>
      <c r="I63" s="7" t="s">
        <v>175</v>
      </c>
      <c r="J63" s="14">
        <v>1</v>
      </c>
      <c r="K63" s="7" t="s">
        <v>168</v>
      </c>
      <c r="L63" s="7" t="s">
        <v>175</v>
      </c>
      <c r="M63" s="15">
        <v>45518</v>
      </c>
      <c r="N63" s="16">
        <v>70</v>
      </c>
      <c r="O63" s="17">
        <v>0</v>
      </c>
      <c r="P63" s="18">
        <v>5.1658</v>
      </c>
      <c r="Q63" s="23">
        <v>5.1658</v>
      </c>
      <c r="R63" s="21">
        <v>5.4377</v>
      </c>
      <c r="S63" s="22">
        <f t="shared" si="2"/>
        <v>5.4377</v>
      </c>
      <c r="T63" s="15"/>
      <c r="U63" s="7" t="s">
        <v>175</v>
      </c>
    </row>
    <row r="64" s="1" customFormat="1" spans="1:21">
      <c r="A64" s="4" t="s">
        <v>302</v>
      </c>
      <c r="B64" s="4" t="s">
        <v>176</v>
      </c>
      <c r="C64" s="5" t="s">
        <v>168</v>
      </c>
      <c r="D64" s="4" t="s">
        <v>178</v>
      </c>
      <c r="E64" s="5" t="s">
        <v>179</v>
      </c>
      <c r="F64" s="4" t="s">
        <v>316</v>
      </c>
      <c r="G64" s="5" t="s">
        <v>172</v>
      </c>
      <c r="H64" s="5" t="s">
        <v>317</v>
      </c>
      <c r="I64" s="5" t="s">
        <v>318</v>
      </c>
      <c r="J64" s="9">
        <v>0.015</v>
      </c>
      <c r="K64" s="5" t="s">
        <v>319</v>
      </c>
      <c r="L64" s="5" t="s">
        <v>208</v>
      </c>
      <c r="M64" s="10">
        <v>45518</v>
      </c>
      <c r="N64" s="11">
        <v>70</v>
      </c>
      <c r="O64" s="12">
        <v>0</v>
      </c>
      <c r="P64" s="13">
        <v>51.6224</v>
      </c>
      <c r="Q64" s="20">
        <v>0.77434</v>
      </c>
      <c r="R64" s="21">
        <v>51.6224</v>
      </c>
      <c r="S64" s="22">
        <f t="shared" si="2"/>
        <v>0.774336</v>
      </c>
      <c r="T64" s="10"/>
      <c r="U64" s="5" t="s">
        <v>175</v>
      </c>
    </row>
    <row r="65" s="1" customFormat="1" spans="1:21">
      <c r="A65" s="6" t="s">
        <v>302</v>
      </c>
      <c r="B65" s="6" t="s">
        <v>176</v>
      </c>
      <c r="C65" s="7" t="s">
        <v>168</v>
      </c>
      <c r="D65" s="6" t="s">
        <v>178</v>
      </c>
      <c r="E65" s="7" t="s">
        <v>179</v>
      </c>
      <c r="F65" s="6" t="s">
        <v>320</v>
      </c>
      <c r="G65" s="7" t="s">
        <v>177</v>
      </c>
      <c r="H65" s="7" t="s">
        <v>321</v>
      </c>
      <c r="I65" s="7" t="s">
        <v>179</v>
      </c>
      <c r="J65" s="14">
        <v>1</v>
      </c>
      <c r="K65" s="7" t="s">
        <v>168</v>
      </c>
      <c r="L65" s="7" t="s">
        <v>322</v>
      </c>
      <c r="M65" s="15">
        <v>45518</v>
      </c>
      <c r="N65" s="16">
        <v>20</v>
      </c>
      <c r="O65" s="17">
        <v>0</v>
      </c>
      <c r="P65" s="18">
        <v>142.92151</v>
      </c>
      <c r="Q65" s="23">
        <v>142.92151</v>
      </c>
      <c r="R65" s="21">
        <f>S71</f>
        <v>121.174739914</v>
      </c>
      <c r="S65" s="22">
        <f t="shared" si="2"/>
        <v>121.174739914</v>
      </c>
      <c r="T65" s="15"/>
      <c r="U65" s="7" t="s">
        <v>175</v>
      </c>
    </row>
    <row r="66" spans="19:19">
      <c r="S66" s="2">
        <f>SUM(S58:S65)</f>
        <v>134.030775914</v>
      </c>
    </row>
    <row r="68" s="1" customFormat="1" ht="18" customHeight="1" spans="1:21">
      <c r="A68" s="3" t="s">
        <v>145</v>
      </c>
      <c r="B68" s="3" t="s">
        <v>146</v>
      </c>
      <c r="C68" s="3" t="s">
        <v>147</v>
      </c>
      <c r="D68" s="3" t="s">
        <v>148</v>
      </c>
      <c r="E68" s="3" t="s">
        <v>149</v>
      </c>
      <c r="F68" s="3" t="s">
        <v>150</v>
      </c>
      <c r="G68" s="3" t="s">
        <v>151</v>
      </c>
      <c r="H68" s="3" t="s">
        <v>152</v>
      </c>
      <c r="I68" s="3" t="s">
        <v>153</v>
      </c>
      <c r="J68" s="8" t="s">
        <v>154</v>
      </c>
      <c r="K68" s="3" t="s">
        <v>155</v>
      </c>
      <c r="L68" s="3" t="s">
        <v>156</v>
      </c>
      <c r="M68" s="8" t="s">
        <v>157</v>
      </c>
      <c r="N68" s="8" t="s">
        <v>158</v>
      </c>
      <c r="O68" s="8" t="s">
        <v>159</v>
      </c>
      <c r="P68" s="8" t="s">
        <v>160</v>
      </c>
      <c r="Q68" s="8" t="s">
        <v>161</v>
      </c>
      <c r="R68" s="19" t="s">
        <v>162</v>
      </c>
      <c r="S68" s="19" t="s">
        <v>163</v>
      </c>
      <c r="T68" s="8" t="s">
        <v>164</v>
      </c>
      <c r="U68" s="3" t="s">
        <v>165</v>
      </c>
    </row>
    <row r="69" s="1" customFormat="1" spans="1:21">
      <c r="A69" s="4" t="s">
        <v>302</v>
      </c>
      <c r="B69" s="4" t="s">
        <v>320</v>
      </c>
      <c r="C69" s="5" t="s">
        <v>168</v>
      </c>
      <c r="D69" s="4" t="s">
        <v>321</v>
      </c>
      <c r="E69" s="5" t="s">
        <v>179</v>
      </c>
      <c r="F69" s="4" t="s">
        <v>323</v>
      </c>
      <c r="G69" s="5" t="s">
        <v>177</v>
      </c>
      <c r="H69" s="5" t="s">
        <v>324</v>
      </c>
      <c r="I69" s="5" t="s">
        <v>179</v>
      </c>
      <c r="J69" s="9">
        <v>1</v>
      </c>
      <c r="K69" s="5" t="s">
        <v>168</v>
      </c>
      <c r="L69" s="5" t="s">
        <v>322</v>
      </c>
      <c r="M69" s="10">
        <v>45518</v>
      </c>
      <c r="N69" s="11">
        <v>20</v>
      </c>
      <c r="O69" s="12">
        <v>0</v>
      </c>
      <c r="P69" s="13">
        <v>136.01317</v>
      </c>
      <c r="Q69" s="20">
        <v>136.01317</v>
      </c>
      <c r="R69" s="21">
        <f>S106</f>
        <v>113.265283114</v>
      </c>
      <c r="S69" s="22">
        <f t="shared" ref="S69:S106" si="3">J69*R69</f>
        <v>113.265283114</v>
      </c>
      <c r="T69" s="10"/>
      <c r="U69" s="5" t="s">
        <v>175</v>
      </c>
    </row>
    <row r="70" s="1" customFormat="1" spans="1:21">
      <c r="A70" s="6" t="s">
        <v>302</v>
      </c>
      <c r="B70" s="6" t="s">
        <v>320</v>
      </c>
      <c r="C70" s="7" t="s">
        <v>168</v>
      </c>
      <c r="D70" s="6" t="s">
        <v>321</v>
      </c>
      <c r="E70" s="7" t="s">
        <v>179</v>
      </c>
      <c r="F70" s="6" t="s">
        <v>325</v>
      </c>
      <c r="G70" s="7" t="s">
        <v>177</v>
      </c>
      <c r="H70" s="7" t="s">
        <v>326</v>
      </c>
      <c r="I70" s="7" t="s">
        <v>175</v>
      </c>
      <c r="J70" s="14">
        <v>1.349</v>
      </c>
      <c r="K70" s="7" t="s">
        <v>327</v>
      </c>
      <c r="L70" s="7" t="s">
        <v>175</v>
      </c>
      <c r="M70" s="15">
        <v>45518</v>
      </c>
      <c r="N70" s="16">
        <v>70</v>
      </c>
      <c r="O70" s="17">
        <v>0</v>
      </c>
      <c r="P70" s="18">
        <v>7.32573</v>
      </c>
      <c r="Q70" s="23">
        <v>9.8824</v>
      </c>
      <c r="R70" s="21">
        <v>5.8632</v>
      </c>
      <c r="S70" s="22">
        <f t="shared" si="3"/>
        <v>7.9094568</v>
      </c>
      <c r="T70" s="15"/>
      <c r="U70" s="7" t="s">
        <v>175</v>
      </c>
    </row>
    <row r="71" spans="19:19">
      <c r="S71" s="2">
        <f>SUM(S69:S70)</f>
        <v>121.174739914</v>
      </c>
    </row>
    <row r="73" s="1" customFormat="1" ht="18" customHeight="1" spans="1:21">
      <c r="A73" s="3" t="s">
        <v>145</v>
      </c>
      <c r="B73" s="3" t="s">
        <v>146</v>
      </c>
      <c r="C73" s="3" t="s">
        <v>147</v>
      </c>
      <c r="D73" s="3" t="s">
        <v>148</v>
      </c>
      <c r="E73" s="3" t="s">
        <v>149</v>
      </c>
      <c r="F73" s="3" t="s">
        <v>150</v>
      </c>
      <c r="G73" s="3" t="s">
        <v>151</v>
      </c>
      <c r="H73" s="3" t="s">
        <v>152</v>
      </c>
      <c r="I73" s="3" t="s">
        <v>153</v>
      </c>
      <c r="J73" s="8" t="s">
        <v>154</v>
      </c>
      <c r="K73" s="3" t="s">
        <v>155</v>
      </c>
      <c r="L73" s="3" t="s">
        <v>156</v>
      </c>
      <c r="M73" s="8" t="s">
        <v>157</v>
      </c>
      <c r="N73" s="8" t="s">
        <v>158</v>
      </c>
      <c r="O73" s="8" t="s">
        <v>159</v>
      </c>
      <c r="P73" s="8" t="s">
        <v>160</v>
      </c>
      <c r="Q73" s="8" t="s">
        <v>161</v>
      </c>
      <c r="R73" s="19" t="s">
        <v>162</v>
      </c>
      <c r="S73" s="19" t="s">
        <v>163</v>
      </c>
      <c r="T73" s="8" t="s">
        <v>164</v>
      </c>
      <c r="U73" s="3" t="s">
        <v>165</v>
      </c>
    </row>
    <row r="74" s="1" customFormat="1" spans="1:21">
      <c r="A74" s="4" t="s">
        <v>302</v>
      </c>
      <c r="B74" s="4" t="s">
        <v>323</v>
      </c>
      <c r="C74" s="5" t="s">
        <v>168</v>
      </c>
      <c r="D74" s="4" t="s">
        <v>324</v>
      </c>
      <c r="E74" s="5" t="s">
        <v>179</v>
      </c>
      <c r="F74" s="4" t="s">
        <v>328</v>
      </c>
      <c r="G74" s="5" t="s">
        <v>172</v>
      </c>
      <c r="H74" s="5" t="s">
        <v>329</v>
      </c>
      <c r="I74" s="5" t="s">
        <v>234</v>
      </c>
      <c r="J74" s="9">
        <v>1</v>
      </c>
      <c r="K74" s="5" t="s">
        <v>168</v>
      </c>
      <c r="L74" s="5" t="s">
        <v>175</v>
      </c>
      <c r="M74" s="10">
        <v>45518</v>
      </c>
      <c r="N74" s="11">
        <v>20</v>
      </c>
      <c r="O74" s="12">
        <v>0</v>
      </c>
      <c r="P74" s="13">
        <v>3.5112</v>
      </c>
      <c r="Q74" s="20">
        <v>3.5112</v>
      </c>
      <c r="R74" s="21">
        <v>3.5112</v>
      </c>
      <c r="S74" s="22">
        <f t="shared" si="3"/>
        <v>3.5112</v>
      </c>
      <c r="T74" s="10"/>
      <c r="U74" s="5" t="s">
        <v>175</v>
      </c>
    </row>
    <row r="75" s="1" customFormat="1" spans="1:21">
      <c r="A75" s="6" t="s">
        <v>302</v>
      </c>
      <c r="B75" s="6" t="s">
        <v>323</v>
      </c>
      <c r="C75" s="7" t="s">
        <v>168</v>
      </c>
      <c r="D75" s="6" t="s">
        <v>324</v>
      </c>
      <c r="E75" s="7" t="s">
        <v>179</v>
      </c>
      <c r="F75" s="6" t="s">
        <v>330</v>
      </c>
      <c r="G75" s="7" t="s">
        <v>177</v>
      </c>
      <c r="H75" s="7" t="s">
        <v>331</v>
      </c>
      <c r="I75" s="7" t="s">
        <v>234</v>
      </c>
      <c r="J75" s="14">
        <v>1</v>
      </c>
      <c r="K75" s="7" t="s">
        <v>168</v>
      </c>
      <c r="L75" s="7" t="s">
        <v>175</v>
      </c>
      <c r="M75" s="15">
        <v>45518</v>
      </c>
      <c r="N75" s="16">
        <v>20</v>
      </c>
      <c r="O75" s="17">
        <v>0</v>
      </c>
      <c r="P75" s="18">
        <v>7.28949</v>
      </c>
      <c r="Q75" s="23">
        <v>7.28949</v>
      </c>
      <c r="R75" s="21">
        <f>S111</f>
        <v>6.358938446</v>
      </c>
      <c r="S75" s="22">
        <f t="shared" si="3"/>
        <v>6.358938446</v>
      </c>
      <c r="T75" s="15"/>
      <c r="U75" s="7" t="s">
        <v>175</v>
      </c>
    </row>
    <row r="76" s="1" customFormat="1" spans="1:21">
      <c r="A76" s="4" t="s">
        <v>302</v>
      </c>
      <c r="B76" s="4" t="s">
        <v>323</v>
      </c>
      <c r="C76" s="5" t="s">
        <v>168</v>
      </c>
      <c r="D76" s="4" t="s">
        <v>324</v>
      </c>
      <c r="E76" s="5" t="s">
        <v>179</v>
      </c>
      <c r="F76" s="4" t="s">
        <v>332</v>
      </c>
      <c r="G76" s="5" t="s">
        <v>172</v>
      </c>
      <c r="H76" s="5" t="s">
        <v>333</v>
      </c>
      <c r="I76" s="5" t="s">
        <v>175</v>
      </c>
      <c r="J76" s="9">
        <v>0.003</v>
      </c>
      <c r="K76" s="5" t="s">
        <v>319</v>
      </c>
      <c r="L76" s="5" t="s">
        <v>175</v>
      </c>
      <c r="M76" s="10">
        <v>45518</v>
      </c>
      <c r="N76" s="11">
        <v>20</v>
      </c>
      <c r="O76" s="12">
        <v>0</v>
      </c>
      <c r="P76" s="13">
        <v>5.96786</v>
      </c>
      <c r="Q76" s="20">
        <v>0.0179</v>
      </c>
      <c r="R76" s="21">
        <v>5.6637</v>
      </c>
      <c r="S76" s="22">
        <f t="shared" si="3"/>
        <v>0.0169911</v>
      </c>
      <c r="T76" s="10"/>
      <c r="U76" s="5" t="s">
        <v>175</v>
      </c>
    </row>
    <row r="77" s="1" customFormat="1" spans="1:21">
      <c r="A77" s="6" t="s">
        <v>302</v>
      </c>
      <c r="B77" s="6" t="s">
        <v>323</v>
      </c>
      <c r="C77" s="7" t="s">
        <v>168</v>
      </c>
      <c r="D77" s="6" t="s">
        <v>324</v>
      </c>
      <c r="E77" s="7" t="s">
        <v>179</v>
      </c>
      <c r="F77" s="6" t="s">
        <v>334</v>
      </c>
      <c r="G77" s="7" t="s">
        <v>172</v>
      </c>
      <c r="H77" s="7" t="s">
        <v>335</v>
      </c>
      <c r="I77" s="7" t="s">
        <v>336</v>
      </c>
      <c r="J77" s="14">
        <v>2</v>
      </c>
      <c r="K77" s="7" t="s">
        <v>168</v>
      </c>
      <c r="L77" s="7" t="s">
        <v>175</v>
      </c>
      <c r="M77" s="15">
        <v>45617</v>
      </c>
      <c r="N77" s="16">
        <v>20</v>
      </c>
      <c r="O77" s="17">
        <v>0</v>
      </c>
      <c r="P77" s="18">
        <v>0.2254</v>
      </c>
      <c r="Q77" s="23">
        <v>0.4508</v>
      </c>
      <c r="R77" s="21">
        <v>0.2254</v>
      </c>
      <c r="S77" s="22">
        <f t="shared" si="3"/>
        <v>0.4508</v>
      </c>
      <c r="T77" s="15"/>
      <c r="U77" s="7" t="s">
        <v>175</v>
      </c>
    </row>
    <row r="78" s="1" customFormat="1" spans="1:21">
      <c r="A78" s="4" t="s">
        <v>302</v>
      </c>
      <c r="B78" s="4" t="s">
        <v>323</v>
      </c>
      <c r="C78" s="5" t="s">
        <v>168</v>
      </c>
      <c r="D78" s="4" t="s">
        <v>324</v>
      </c>
      <c r="E78" s="5" t="s">
        <v>179</v>
      </c>
      <c r="F78" s="4" t="s">
        <v>337</v>
      </c>
      <c r="G78" s="5" t="s">
        <v>177</v>
      </c>
      <c r="H78" s="5" t="s">
        <v>338</v>
      </c>
      <c r="I78" s="5" t="s">
        <v>234</v>
      </c>
      <c r="J78" s="9">
        <v>1</v>
      </c>
      <c r="K78" s="5" t="s">
        <v>168</v>
      </c>
      <c r="L78" s="5" t="s">
        <v>175</v>
      </c>
      <c r="M78" s="10">
        <v>45518</v>
      </c>
      <c r="N78" s="11">
        <v>20</v>
      </c>
      <c r="O78" s="12">
        <v>0</v>
      </c>
      <c r="P78" s="13">
        <v>7.45424</v>
      </c>
      <c r="Q78" s="20">
        <v>7.45424</v>
      </c>
      <c r="R78" s="21">
        <f>S116</f>
        <v>6.358938446</v>
      </c>
      <c r="S78" s="22">
        <f t="shared" si="3"/>
        <v>6.358938446</v>
      </c>
      <c r="T78" s="10"/>
      <c r="U78" s="5" t="s">
        <v>175</v>
      </c>
    </row>
    <row r="79" s="1" customFormat="1" spans="1:21">
      <c r="A79" s="6" t="s">
        <v>302</v>
      </c>
      <c r="B79" s="6" t="s">
        <v>323</v>
      </c>
      <c r="C79" s="7" t="s">
        <v>168</v>
      </c>
      <c r="D79" s="6" t="s">
        <v>324</v>
      </c>
      <c r="E79" s="7" t="s">
        <v>179</v>
      </c>
      <c r="F79" s="6" t="s">
        <v>339</v>
      </c>
      <c r="G79" s="7" t="s">
        <v>172</v>
      </c>
      <c r="H79" s="7" t="s">
        <v>340</v>
      </c>
      <c r="I79" s="7" t="s">
        <v>234</v>
      </c>
      <c r="J79" s="14">
        <v>1</v>
      </c>
      <c r="K79" s="7" t="s">
        <v>168</v>
      </c>
      <c r="L79" s="7" t="s">
        <v>175</v>
      </c>
      <c r="M79" s="15">
        <v>45518</v>
      </c>
      <c r="N79" s="16">
        <v>20</v>
      </c>
      <c r="O79" s="17">
        <v>0</v>
      </c>
      <c r="P79" s="18">
        <v>3.5112</v>
      </c>
      <c r="Q79" s="23">
        <v>3.5112</v>
      </c>
      <c r="R79" s="21">
        <v>3.5112</v>
      </c>
      <c r="S79" s="22">
        <f t="shared" si="3"/>
        <v>3.5112</v>
      </c>
      <c r="T79" s="15"/>
      <c r="U79" s="7" t="s">
        <v>175</v>
      </c>
    </row>
    <row r="80" s="1" customFormat="1" spans="1:21">
      <c r="A80" s="4" t="s">
        <v>302</v>
      </c>
      <c r="B80" s="4" t="s">
        <v>323</v>
      </c>
      <c r="C80" s="5" t="s">
        <v>168</v>
      </c>
      <c r="D80" s="4" t="s">
        <v>324</v>
      </c>
      <c r="E80" s="5" t="s">
        <v>179</v>
      </c>
      <c r="F80" s="4" t="s">
        <v>341</v>
      </c>
      <c r="G80" s="5" t="s">
        <v>177</v>
      </c>
      <c r="H80" s="5" t="s">
        <v>342</v>
      </c>
      <c r="I80" s="5" t="s">
        <v>234</v>
      </c>
      <c r="J80" s="9">
        <v>1</v>
      </c>
      <c r="K80" s="5" t="s">
        <v>168</v>
      </c>
      <c r="L80" s="5" t="s">
        <v>175</v>
      </c>
      <c r="M80" s="10">
        <v>45518</v>
      </c>
      <c r="N80" s="11">
        <v>20</v>
      </c>
      <c r="O80" s="12">
        <v>0</v>
      </c>
      <c r="P80" s="13">
        <v>0.40142</v>
      </c>
      <c r="Q80" s="20">
        <v>0.40142</v>
      </c>
      <c r="R80" s="21">
        <f>S120</f>
        <v>0.230564712</v>
      </c>
      <c r="S80" s="22">
        <f t="shared" si="3"/>
        <v>0.230564712</v>
      </c>
      <c r="T80" s="10"/>
      <c r="U80" s="5" t="s">
        <v>175</v>
      </c>
    </row>
    <row r="81" s="1" customFormat="1" spans="1:21">
      <c r="A81" s="6" t="s">
        <v>302</v>
      </c>
      <c r="B81" s="6" t="s">
        <v>323</v>
      </c>
      <c r="C81" s="7" t="s">
        <v>168</v>
      </c>
      <c r="D81" s="6" t="s">
        <v>324</v>
      </c>
      <c r="E81" s="7" t="s">
        <v>179</v>
      </c>
      <c r="F81" s="6" t="s">
        <v>343</v>
      </c>
      <c r="G81" s="7" t="s">
        <v>172</v>
      </c>
      <c r="H81" s="7" t="s">
        <v>344</v>
      </c>
      <c r="I81" s="7" t="s">
        <v>234</v>
      </c>
      <c r="J81" s="14">
        <v>1</v>
      </c>
      <c r="K81" s="7" t="s">
        <v>168</v>
      </c>
      <c r="L81" s="7" t="s">
        <v>175</v>
      </c>
      <c r="M81" s="15">
        <v>45518</v>
      </c>
      <c r="N81" s="16">
        <v>20</v>
      </c>
      <c r="O81" s="17">
        <v>0</v>
      </c>
      <c r="P81" s="18">
        <v>18.6</v>
      </c>
      <c r="Q81" s="23">
        <v>18.6</v>
      </c>
      <c r="R81" s="21">
        <v>18.6</v>
      </c>
      <c r="S81" s="22">
        <f t="shared" si="3"/>
        <v>18.6</v>
      </c>
      <c r="T81" s="15"/>
      <c r="U81" s="7" t="s">
        <v>175</v>
      </c>
    </row>
    <row r="82" s="1" customFormat="1" spans="1:21">
      <c r="A82" s="4" t="s">
        <v>302</v>
      </c>
      <c r="B82" s="4" t="s">
        <v>323</v>
      </c>
      <c r="C82" s="5" t="s">
        <v>168</v>
      </c>
      <c r="D82" s="4" t="s">
        <v>324</v>
      </c>
      <c r="E82" s="5" t="s">
        <v>179</v>
      </c>
      <c r="F82" s="4" t="s">
        <v>345</v>
      </c>
      <c r="G82" s="5" t="s">
        <v>177</v>
      </c>
      <c r="H82" s="5" t="s">
        <v>346</v>
      </c>
      <c r="I82" s="5" t="s">
        <v>234</v>
      </c>
      <c r="J82" s="9">
        <v>3</v>
      </c>
      <c r="K82" s="5" t="s">
        <v>168</v>
      </c>
      <c r="L82" s="5" t="s">
        <v>175</v>
      </c>
      <c r="M82" s="10">
        <v>45518</v>
      </c>
      <c r="N82" s="11">
        <v>20</v>
      </c>
      <c r="O82" s="12">
        <v>0</v>
      </c>
      <c r="P82" s="13">
        <v>0.64801</v>
      </c>
      <c r="Q82" s="20">
        <v>1.94404</v>
      </c>
      <c r="R82" s="21">
        <f>S124</f>
        <v>0.304961817</v>
      </c>
      <c r="S82" s="22">
        <f t="shared" si="3"/>
        <v>0.914885451</v>
      </c>
      <c r="T82" s="10"/>
      <c r="U82" s="5" t="s">
        <v>175</v>
      </c>
    </row>
    <row r="83" s="1" customFormat="1" spans="1:21">
      <c r="A83" s="6" t="s">
        <v>302</v>
      </c>
      <c r="B83" s="6" t="s">
        <v>323</v>
      </c>
      <c r="C83" s="7" t="s">
        <v>168</v>
      </c>
      <c r="D83" s="6" t="s">
        <v>324</v>
      </c>
      <c r="E83" s="7" t="s">
        <v>179</v>
      </c>
      <c r="F83" s="6" t="s">
        <v>347</v>
      </c>
      <c r="G83" s="7" t="s">
        <v>172</v>
      </c>
      <c r="H83" s="7" t="s">
        <v>348</v>
      </c>
      <c r="I83" s="7" t="s">
        <v>175</v>
      </c>
      <c r="J83" s="14">
        <v>0.0105</v>
      </c>
      <c r="K83" s="7" t="s">
        <v>319</v>
      </c>
      <c r="L83" s="7" t="s">
        <v>175</v>
      </c>
      <c r="M83" s="15">
        <v>45518</v>
      </c>
      <c r="N83" s="16">
        <v>20</v>
      </c>
      <c r="O83" s="17">
        <v>0</v>
      </c>
      <c r="P83" s="18">
        <v>5.62213</v>
      </c>
      <c r="Q83" s="23">
        <v>0.05903</v>
      </c>
      <c r="R83" s="21">
        <v>5.3982</v>
      </c>
      <c r="S83" s="22">
        <f t="shared" si="3"/>
        <v>0.0566811</v>
      </c>
      <c r="T83" s="15"/>
      <c r="U83" s="7" t="s">
        <v>175</v>
      </c>
    </row>
    <row r="84" s="1" customFormat="1" spans="1:21">
      <c r="A84" s="4" t="s">
        <v>302</v>
      </c>
      <c r="B84" s="4" t="s">
        <v>323</v>
      </c>
      <c r="C84" s="5" t="s">
        <v>168</v>
      </c>
      <c r="D84" s="4" t="s">
        <v>324</v>
      </c>
      <c r="E84" s="5" t="s">
        <v>179</v>
      </c>
      <c r="F84" s="4" t="s">
        <v>349</v>
      </c>
      <c r="G84" s="5" t="s">
        <v>172</v>
      </c>
      <c r="H84" s="5" t="s">
        <v>350</v>
      </c>
      <c r="I84" s="5" t="s">
        <v>351</v>
      </c>
      <c r="J84" s="9">
        <v>1</v>
      </c>
      <c r="K84" s="5" t="s">
        <v>168</v>
      </c>
      <c r="L84" s="5" t="s">
        <v>175</v>
      </c>
      <c r="M84" s="10">
        <v>45518</v>
      </c>
      <c r="N84" s="11">
        <v>20</v>
      </c>
      <c r="O84" s="12">
        <v>0</v>
      </c>
      <c r="P84" s="13">
        <v>4</v>
      </c>
      <c r="Q84" s="20">
        <v>4</v>
      </c>
      <c r="R84" s="21">
        <v>1</v>
      </c>
      <c r="S84" s="22">
        <f t="shared" si="3"/>
        <v>1</v>
      </c>
      <c r="T84" s="10"/>
      <c r="U84" s="5" t="s">
        <v>175</v>
      </c>
    </row>
    <row r="85" s="1" customFormat="1" spans="1:21">
      <c r="A85" s="6" t="s">
        <v>302</v>
      </c>
      <c r="B85" s="6" t="s">
        <v>323</v>
      </c>
      <c r="C85" s="7" t="s">
        <v>168</v>
      </c>
      <c r="D85" s="6" t="s">
        <v>324</v>
      </c>
      <c r="E85" s="7" t="s">
        <v>179</v>
      </c>
      <c r="F85" s="6" t="s">
        <v>352</v>
      </c>
      <c r="G85" s="7" t="s">
        <v>172</v>
      </c>
      <c r="H85" s="7" t="s">
        <v>353</v>
      </c>
      <c r="I85" s="7" t="s">
        <v>354</v>
      </c>
      <c r="J85" s="14">
        <v>1</v>
      </c>
      <c r="K85" s="7" t="s">
        <v>168</v>
      </c>
      <c r="L85" s="7" t="s">
        <v>175</v>
      </c>
      <c r="M85" s="15">
        <v>45518</v>
      </c>
      <c r="N85" s="16">
        <v>20</v>
      </c>
      <c r="O85" s="17">
        <v>0</v>
      </c>
      <c r="P85" s="18">
        <v>3.2922</v>
      </c>
      <c r="Q85" s="23">
        <v>3.2922</v>
      </c>
      <c r="R85" s="21">
        <v>3.54</v>
      </c>
      <c r="S85" s="22">
        <f t="shared" si="3"/>
        <v>3.54</v>
      </c>
      <c r="T85" s="15"/>
      <c r="U85" s="7" t="s">
        <v>175</v>
      </c>
    </row>
    <row r="86" s="1" customFormat="1" spans="1:21">
      <c r="A86" s="4" t="s">
        <v>302</v>
      </c>
      <c r="B86" s="4" t="s">
        <v>323</v>
      </c>
      <c r="C86" s="5" t="s">
        <v>168</v>
      </c>
      <c r="D86" s="4" t="s">
        <v>324</v>
      </c>
      <c r="E86" s="5" t="s">
        <v>179</v>
      </c>
      <c r="F86" s="4" t="s">
        <v>355</v>
      </c>
      <c r="G86" s="5" t="s">
        <v>172</v>
      </c>
      <c r="H86" s="5" t="s">
        <v>356</v>
      </c>
      <c r="I86" s="5" t="s">
        <v>234</v>
      </c>
      <c r="J86" s="9">
        <v>2</v>
      </c>
      <c r="K86" s="5" t="s">
        <v>168</v>
      </c>
      <c r="L86" s="5" t="s">
        <v>175</v>
      </c>
      <c r="M86" s="10">
        <v>45518</v>
      </c>
      <c r="N86" s="11">
        <v>20</v>
      </c>
      <c r="O86" s="12">
        <v>0</v>
      </c>
      <c r="P86" s="13">
        <v>0.2754</v>
      </c>
      <c r="Q86" s="20">
        <v>0.5508</v>
      </c>
      <c r="R86" s="21">
        <v>0.2899</v>
      </c>
      <c r="S86" s="22">
        <f t="shared" si="3"/>
        <v>0.5798</v>
      </c>
      <c r="T86" s="10"/>
      <c r="U86" s="5" t="s">
        <v>175</v>
      </c>
    </row>
    <row r="87" s="1" customFormat="1" spans="1:21">
      <c r="A87" s="6" t="s">
        <v>302</v>
      </c>
      <c r="B87" s="6" t="s">
        <v>323</v>
      </c>
      <c r="C87" s="7" t="s">
        <v>168</v>
      </c>
      <c r="D87" s="6" t="s">
        <v>324</v>
      </c>
      <c r="E87" s="7" t="s">
        <v>179</v>
      </c>
      <c r="F87" s="6" t="s">
        <v>357</v>
      </c>
      <c r="G87" s="7" t="s">
        <v>172</v>
      </c>
      <c r="H87" s="7" t="s">
        <v>358</v>
      </c>
      <c r="I87" s="7" t="s">
        <v>359</v>
      </c>
      <c r="J87" s="14">
        <v>1</v>
      </c>
      <c r="K87" s="7" t="s">
        <v>168</v>
      </c>
      <c r="L87" s="7" t="s">
        <v>175</v>
      </c>
      <c r="M87" s="15">
        <v>45518</v>
      </c>
      <c r="N87" s="16">
        <v>20</v>
      </c>
      <c r="O87" s="17">
        <v>0</v>
      </c>
      <c r="P87" s="18">
        <v>3.9532</v>
      </c>
      <c r="Q87" s="23">
        <v>3.9532</v>
      </c>
      <c r="R87" s="21">
        <v>3.9532</v>
      </c>
      <c r="S87" s="22">
        <f t="shared" si="3"/>
        <v>3.9532</v>
      </c>
      <c r="T87" s="15"/>
      <c r="U87" s="7" t="s">
        <v>175</v>
      </c>
    </row>
    <row r="88" s="1" customFormat="1" spans="1:21">
      <c r="A88" s="4" t="s">
        <v>302</v>
      </c>
      <c r="B88" s="4" t="s">
        <v>323</v>
      </c>
      <c r="C88" s="5" t="s">
        <v>168</v>
      </c>
      <c r="D88" s="4" t="s">
        <v>324</v>
      </c>
      <c r="E88" s="5" t="s">
        <v>179</v>
      </c>
      <c r="F88" s="4" t="s">
        <v>360</v>
      </c>
      <c r="G88" s="5" t="s">
        <v>172</v>
      </c>
      <c r="H88" s="5" t="s">
        <v>361</v>
      </c>
      <c r="I88" s="5" t="s">
        <v>234</v>
      </c>
      <c r="J88" s="9">
        <v>1</v>
      </c>
      <c r="K88" s="5" t="s">
        <v>168</v>
      </c>
      <c r="L88" s="5" t="s">
        <v>175</v>
      </c>
      <c r="M88" s="10">
        <v>45518</v>
      </c>
      <c r="N88" s="11">
        <v>20</v>
      </c>
      <c r="O88" s="12">
        <v>0</v>
      </c>
      <c r="P88" s="13">
        <v>1.8822</v>
      </c>
      <c r="Q88" s="20">
        <v>1.8822</v>
      </c>
      <c r="R88" s="21">
        <v>1.8822</v>
      </c>
      <c r="S88" s="22">
        <f t="shared" si="3"/>
        <v>1.8822</v>
      </c>
      <c r="T88" s="10"/>
      <c r="U88" s="5" t="s">
        <v>175</v>
      </c>
    </row>
    <row r="89" s="1" customFormat="1" spans="1:21">
      <c r="A89" s="6" t="s">
        <v>302</v>
      </c>
      <c r="B89" s="6" t="s">
        <v>323</v>
      </c>
      <c r="C89" s="7" t="s">
        <v>168</v>
      </c>
      <c r="D89" s="6" t="s">
        <v>324</v>
      </c>
      <c r="E89" s="7" t="s">
        <v>179</v>
      </c>
      <c r="F89" s="6" t="s">
        <v>362</v>
      </c>
      <c r="G89" s="7" t="s">
        <v>172</v>
      </c>
      <c r="H89" s="7" t="s">
        <v>363</v>
      </c>
      <c r="I89" s="7" t="s">
        <v>234</v>
      </c>
      <c r="J89" s="14">
        <v>1</v>
      </c>
      <c r="K89" s="7" t="s">
        <v>168</v>
      </c>
      <c r="L89" s="7" t="s">
        <v>175</v>
      </c>
      <c r="M89" s="15">
        <v>45518</v>
      </c>
      <c r="N89" s="16">
        <v>20</v>
      </c>
      <c r="O89" s="17">
        <v>0</v>
      </c>
      <c r="P89" s="18">
        <v>21.1</v>
      </c>
      <c r="Q89" s="23">
        <v>21.1</v>
      </c>
      <c r="R89" s="21">
        <v>21.1</v>
      </c>
      <c r="S89" s="22">
        <f t="shared" si="3"/>
        <v>21.1</v>
      </c>
      <c r="T89" s="15"/>
      <c r="U89" s="7" t="s">
        <v>175</v>
      </c>
    </row>
    <row r="90" s="1" customFormat="1" spans="1:21">
      <c r="A90" s="4" t="s">
        <v>302</v>
      </c>
      <c r="B90" s="4" t="s">
        <v>323</v>
      </c>
      <c r="C90" s="5" t="s">
        <v>168</v>
      </c>
      <c r="D90" s="4" t="s">
        <v>324</v>
      </c>
      <c r="E90" s="5" t="s">
        <v>179</v>
      </c>
      <c r="F90" s="4" t="s">
        <v>364</v>
      </c>
      <c r="G90" s="5" t="s">
        <v>172</v>
      </c>
      <c r="H90" s="5" t="s">
        <v>365</v>
      </c>
      <c r="I90" s="5" t="s">
        <v>234</v>
      </c>
      <c r="J90" s="9">
        <v>2</v>
      </c>
      <c r="K90" s="5" t="s">
        <v>168</v>
      </c>
      <c r="L90" s="5" t="s">
        <v>175</v>
      </c>
      <c r="M90" s="10">
        <v>45518</v>
      </c>
      <c r="N90" s="11">
        <v>20</v>
      </c>
      <c r="O90" s="12">
        <v>0</v>
      </c>
      <c r="P90" s="13">
        <v>0.176</v>
      </c>
      <c r="Q90" s="20">
        <v>0.352</v>
      </c>
      <c r="R90" s="21">
        <v>0.176</v>
      </c>
      <c r="S90" s="22">
        <f t="shared" si="3"/>
        <v>0.352</v>
      </c>
      <c r="T90" s="10"/>
      <c r="U90" s="5" t="s">
        <v>175</v>
      </c>
    </row>
    <row r="91" s="1" customFormat="1" spans="1:21">
      <c r="A91" s="6" t="s">
        <v>302</v>
      </c>
      <c r="B91" s="6" t="s">
        <v>323</v>
      </c>
      <c r="C91" s="7" t="s">
        <v>168</v>
      </c>
      <c r="D91" s="6" t="s">
        <v>324</v>
      </c>
      <c r="E91" s="7" t="s">
        <v>179</v>
      </c>
      <c r="F91" s="6" t="s">
        <v>366</v>
      </c>
      <c r="G91" s="7" t="s">
        <v>177</v>
      </c>
      <c r="H91" s="7" t="s">
        <v>367</v>
      </c>
      <c r="I91" s="7" t="s">
        <v>234</v>
      </c>
      <c r="J91" s="14">
        <v>2</v>
      </c>
      <c r="K91" s="7" t="s">
        <v>168</v>
      </c>
      <c r="L91" s="7" t="s">
        <v>175</v>
      </c>
      <c r="M91" s="15">
        <v>45518</v>
      </c>
      <c r="N91" s="16">
        <v>20</v>
      </c>
      <c r="O91" s="17">
        <v>0</v>
      </c>
      <c r="P91" s="18">
        <v>0.4185</v>
      </c>
      <c r="Q91" s="23">
        <v>0.83701</v>
      </c>
      <c r="R91" s="21">
        <f>S128</f>
        <v>0.149320299</v>
      </c>
      <c r="S91" s="22">
        <f t="shared" si="3"/>
        <v>0.298640598</v>
      </c>
      <c r="T91" s="15"/>
      <c r="U91" s="7" t="s">
        <v>175</v>
      </c>
    </row>
    <row r="92" s="1" customFormat="1" spans="1:21">
      <c r="A92" s="4" t="s">
        <v>302</v>
      </c>
      <c r="B92" s="4" t="s">
        <v>323</v>
      </c>
      <c r="C92" s="5" t="s">
        <v>168</v>
      </c>
      <c r="D92" s="4" t="s">
        <v>324</v>
      </c>
      <c r="E92" s="5" t="s">
        <v>179</v>
      </c>
      <c r="F92" s="4" t="s">
        <v>368</v>
      </c>
      <c r="G92" s="5" t="s">
        <v>172</v>
      </c>
      <c r="H92" s="5" t="s">
        <v>369</v>
      </c>
      <c r="I92" s="5" t="s">
        <v>234</v>
      </c>
      <c r="J92" s="9">
        <v>1</v>
      </c>
      <c r="K92" s="5" t="s">
        <v>168</v>
      </c>
      <c r="L92" s="5" t="s">
        <v>175</v>
      </c>
      <c r="M92" s="10">
        <v>45518</v>
      </c>
      <c r="N92" s="11">
        <v>20</v>
      </c>
      <c r="O92" s="12">
        <v>0</v>
      </c>
      <c r="P92" s="13">
        <v>5</v>
      </c>
      <c r="Q92" s="20">
        <v>5</v>
      </c>
      <c r="R92" s="21">
        <v>5</v>
      </c>
      <c r="S92" s="22">
        <f t="shared" si="3"/>
        <v>5</v>
      </c>
      <c r="T92" s="10"/>
      <c r="U92" s="5" t="s">
        <v>175</v>
      </c>
    </row>
    <row r="93" s="1" customFormat="1" spans="1:21">
      <c r="A93" s="6" t="s">
        <v>302</v>
      </c>
      <c r="B93" s="6" t="s">
        <v>323</v>
      </c>
      <c r="C93" s="7" t="s">
        <v>168</v>
      </c>
      <c r="D93" s="6" t="s">
        <v>324</v>
      </c>
      <c r="E93" s="7" t="s">
        <v>179</v>
      </c>
      <c r="F93" s="6" t="s">
        <v>370</v>
      </c>
      <c r="G93" s="7" t="s">
        <v>172</v>
      </c>
      <c r="H93" s="7" t="s">
        <v>371</v>
      </c>
      <c r="I93" s="7" t="s">
        <v>234</v>
      </c>
      <c r="J93" s="14">
        <v>1</v>
      </c>
      <c r="K93" s="7" t="s">
        <v>168</v>
      </c>
      <c r="L93" s="7" t="s">
        <v>175</v>
      </c>
      <c r="M93" s="15">
        <v>45518</v>
      </c>
      <c r="N93" s="16">
        <v>20</v>
      </c>
      <c r="O93" s="17">
        <v>0</v>
      </c>
      <c r="P93" s="18">
        <v>1.6461</v>
      </c>
      <c r="Q93" s="23">
        <v>1.6461</v>
      </c>
      <c r="R93" s="21">
        <v>1.77</v>
      </c>
      <c r="S93" s="22">
        <f t="shared" si="3"/>
        <v>1.77</v>
      </c>
      <c r="T93" s="15"/>
      <c r="U93" s="7" t="s">
        <v>175</v>
      </c>
    </row>
    <row r="94" s="1" customFormat="1" spans="1:21">
      <c r="A94" s="4" t="s">
        <v>302</v>
      </c>
      <c r="B94" s="4" t="s">
        <v>323</v>
      </c>
      <c r="C94" s="5" t="s">
        <v>168</v>
      </c>
      <c r="D94" s="4" t="s">
        <v>324</v>
      </c>
      <c r="E94" s="5" t="s">
        <v>179</v>
      </c>
      <c r="F94" s="4" t="s">
        <v>372</v>
      </c>
      <c r="G94" s="5" t="s">
        <v>177</v>
      </c>
      <c r="H94" s="5" t="s">
        <v>373</v>
      </c>
      <c r="I94" s="5" t="s">
        <v>234</v>
      </c>
      <c r="J94" s="9">
        <v>1</v>
      </c>
      <c r="K94" s="5" t="s">
        <v>168</v>
      </c>
      <c r="L94" s="5" t="s">
        <v>175</v>
      </c>
      <c r="M94" s="10">
        <v>45518</v>
      </c>
      <c r="N94" s="11">
        <v>20</v>
      </c>
      <c r="O94" s="12">
        <v>0</v>
      </c>
      <c r="P94" s="13">
        <v>1.71147</v>
      </c>
      <c r="Q94" s="20">
        <v>1.71147</v>
      </c>
      <c r="R94" s="21">
        <f>S132</f>
        <v>1.585164941</v>
      </c>
      <c r="S94" s="22">
        <f t="shared" si="3"/>
        <v>1.585164941</v>
      </c>
      <c r="T94" s="10"/>
      <c r="U94" s="5" t="s">
        <v>175</v>
      </c>
    </row>
    <row r="95" s="1" customFormat="1" spans="1:21">
      <c r="A95" s="6" t="s">
        <v>302</v>
      </c>
      <c r="B95" s="6" t="s">
        <v>323</v>
      </c>
      <c r="C95" s="7" t="s">
        <v>168</v>
      </c>
      <c r="D95" s="6" t="s">
        <v>324</v>
      </c>
      <c r="E95" s="7" t="s">
        <v>179</v>
      </c>
      <c r="F95" s="6" t="s">
        <v>374</v>
      </c>
      <c r="G95" s="7" t="s">
        <v>177</v>
      </c>
      <c r="H95" s="7" t="s">
        <v>375</v>
      </c>
      <c r="I95" s="7" t="s">
        <v>234</v>
      </c>
      <c r="J95" s="14">
        <v>1</v>
      </c>
      <c r="K95" s="7" t="s">
        <v>168</v>
      </c>
      <c r="L95" s="7" t="s">
        <v>175</v>
      </c>
      <c r="M95" s="15">
        <v>45518</v>
      </c>
      <c r="N95" s="16">
        <v>20</v>
      </c>
      <c r="O95" s="17">
        <v>0</v>
      </c>
      <c r="P95" s="18">
        <v>7.73177</v>
      </c>
      <c r="Q95" s="23">
        <v>7.73177</v>
      </c>
      <c r="R95" s="21">
        <f>S136</f>
        <v>7.17530562</v>
      </c>
      <c r="S95" s="22">
        <f t="shared" si="3"/>
        <v>7.17530562</v>
      </c>
      <c r="T95" s="15"/>
      <c r="U95" s="7" t="s">
        <v>175</v>
      </c>
    </row>
    <row r="96" s="1" customFormat="1" spans="1:21">
      <c r="A96" s="4" t="s">
        <v>302</v>
      </c>
      <c r="B96" s="4" t="s">
        <v>323</v>
      </c>
      <c r="C96" s="5" t="s">
        <v>168</v>
      </c>
      <c r="D96" s="4" t="s">
        <v>324</v>
      </c>
      <c r="E96" s="5" t="s">
        <v>179</v>
      </c>
      <c r="F96" s="24" t="s">
        <v>376</v>
      </c>
      <c r="G96" s="5" t="s">
        <v>172</v>
      </c>
      <c r="H96" s="5" t="s">
        <v>377</v>
      </c>
      <c r="I96" s="5" t="s">
        <v>234</v>
      </c>
      <c r="J96" s="9">
        <v>1</v>
      </c>
      <c r="K96" s="5" t="s">
        <v>168</v>
      </c>
      <c r="L96" s="5" t="s">
        <v>175</v>
      </c>
      <c r="M96" s="10">
        <v>45518</v>
      </c>
      <c r="N96" s="11">
        <v>20</v>
      </c>
      <c r="O96" s="12">
        <v>0</v>
      </c>
      <c r="P96" s="13">
        <v>0.5637</v>
      </c>
      <c r="Q96" s="20">
        <v>0.5637</v>
      </c>
      <c r="R96" s="21">
        <v>0.5934</v>
      </c>
      <c r="S96" s="22">
        <f t="shared" si="3"/>
        <v>0.5934</v>
      </c>
      <c r="T96" s="10"/>
      <c r="U96" s="5" t="s">
        <v>175</v>
      </c>
    </row>
    <row r="97" s="1" customFormat="1" spans="1:21">
      <c r="A97" s="6" t="s">
        <v>302</v>
      </c>
      <c r="B97" s="6" t="s">
        <v>323</v>
      </c>
      <c r="C97" s="7" t="s">
        <v>168</v>
      </c>
      <c r="D97" s="6" t="s">
        <v>324</v>
      </c>
      <c r="E97" s="7" t="s">
        <v>179</v>
      </c>
      <c r="F97" s="6" t="s">
        <v>378</v>
      </c>
      <c r="G97" s="7" t="s">
        <v>172</v>
      </c>
      <c r="H97" s="7" t="s">
        <v>379</v>
      </c>
      <c r="I97" s="7" t="s">
        <v>354</v>
      </c>
      <c r="J97" s="14">
        <v>1</v>
      </c>
      <c r="K97" s="7" t="s">
        <v>168</v>
      </c>
      <c r="L97" s="7" t="s">
        <v>175</v>
      </c>
      <c r="M97" s="15">
        <v>45518</v>
      </c>
      <c r="N97" s="16">
        <v>20</v>
      </c>
      <c r="O97" s="17">
        <v>0</v>
      </c>
      <c r="P97" s="18">
        <v>0.368</v>
      </c>
      <c r="Q97" s="23">
        <v>0.368</v>
      </c>
      <c r="R97" s="21">
        <v>0.368</v>
      </c>
      <c r="S97" s="22">
        <f t="shared" si="3"/>
        <v>0.368</v>
      </c>
      <c r="T97" s="15"/>
      <c r="U97" s="7" t="s">
        <v>175</v>
      </c>
    </row>
    <row r="98" s="1" customFormat="1" spans="1:21">
      <c r="A98" s="4" t="s">
        <v>302</v>
      </c>
      <c r="B98" s="4" t="s">
        <v>323</v>
      </c>
      <c r="C98" s="5" t="s">
        <v>168</v>
      </c>
      <c r="D98" s="4" t="s">
        <v>324</v>
      </c>
      <c r="E98" s="5" t="s">
        <v>179</v>
      </c>
      <c r="F98" s="4" t="s">
        <v>380</v>
      </c>
      <c r="G98" s="5" t="s">
        <v>177</v>
      </c>
      <c r="H98" s="5" t="s">
        <v>381</v>
      </c>
      <c r="I98" s="5" t="s">
        <v>234</v>
      </c>
      <c r="J98" s="9">
        <v>1</v>
      </c>
      <c r="K98" s="5" t="s">
        <v>168</v>
      </c>
      <c r="L98" s="5" t="s">
        <v>175</v>
      </c>
      <c r="M98" s="10">
        <v>45518</v>
      </c>
      <c r="N98" s="11">
        <v>20</v>
      </c>
      <c r="O98" s="12">
        <v>0</v>
      </c>
      <c r="P98" s="13">
        <v>0.64936</v>
      </c>
      <c r="Q98" s="20">
        <v>0.64936</v>
      </c>
      <c r="R98" s="21">
        <f>S140</f>
        <v>0.15</v>
      </c>
      <c r="S98" s="22">
        <f t="shared" si="3"/>
        <v>0.15</v>
      </c>
      <c r="T98" s="10"/>
      <c r="U98" s="5" t="s">
        <v>175</v>
      </c>
    </row>
    <row r="99" s="1" customFormat="1" spans="1:21">
      <c r="A99" s="6" t="s">
        <v>302</v>
      </c>
      <c r="B99" s="6" t="s">
        <v>323</v>
      </c>
      <c r="C99" s="7" t="s">
        <v>168</v>
      </c>
      <c r="D99" s="6" t="s">
        <v>324</v>
      </c>
      <c r="E99" s="7" t="s">
        <v>179</v>
      </c>
      <c r="F99" s="6" t="s">
        <v>382</v>
      </c>
      <c r="G99" s="7" t="s">
        <v>172</v>
      </c>
      <c r="H99" s="7" t="s">
        <v>383</v>
      </c>
      <c r="I99" s="7" t="s">
        <v>234</v>
      </c>
      <c r="J99" s="14">
        <v>2</v>
      </c>
      <c r="K99" s="7" t="s">
        <v>168</v>
      </c>
      <c r="L99" s="7" t="s">
        <v>175</v>
      </c>
      <c r="M99" s="15">
        <v>45518</v>
      </c>
      <c r="N99" s="16">
        <v>20</v>
      </c>
      <c r="O99" s="17">
        <v>0</v>
      </c>
      <c r="P99" s="18">
        <v>0.8512</v>
      </c>
      <c r="Q99" s="23">
        <v>1.7024</v>
      </c>
      <c r="R99" s="21">
        <v>0.8961</v>
      </c>
      <c r="S99" s="22">
        <f t="shared" si="3"/>
        <v>1.7922</v>
      </c>
      <c r="T99" s="15"/>
      <c r="U99" s="7" t="s">
        <v>175</v>
      </c>
    </row>
    <row r="100" s="1" customFormat="1" spans="1:21">
      <c r="A100" s="4" t="s">
        <v>302</v>
      </c>
      <c r="B100" s="4" t="s">
        <v>323</v>
      </c>
      <c r="C100" s="5" t="s">
        <v>168</v>
      </c>
      <c r="D100" s="4" t="s">
        <v>324</v>
      </c>
      <c r="E100" s="5" t="s">
        <v>179</v>
      </c>
      <c r="F100" s="4" t="s">
        <v>384</v>
      </c>
      <c r="G100" s="5" t="s">
        <v>172</v>
      </c>
      <c r="H100" s="5" t="s">
        <v>385</v>
      </c>
      <c r="I100" s="5" t="s">
        <v>234</v>
      </c>
      <c r="J100" s="9">
        <v>1</v>
      </c>
      <c r="K100" s="5" t="s">
        <v>168</v>
      </c>
      <c r="L100" s="5" t="s">
        <v>175</v>
      </c>
      <c r="M100" s="10">
        <v>45518</v>
      </c>
      <c r="N100" s="11">
        <v>20</v>
      </c>
      <c r="O100" s="12">
        <v>0</v>
      </c>
      <c r="P100" s="13">
        <v>0.4266</v>
      </c>
      <c r="Q100" s="20">
        <v>0.4266</v>
      </c>
      <c r="R100" s="21">
        <v>0.427</v>
      </c>
      <c r="S100" s="22">
        <f t="shared" si="3"/>
        <v>0.427</v>
      </c>
      <c r="T100" s="10"/>
      <c r="U100" s="5" t="s">
        <v>175</v>
      </c>
    </row>
    <row r="101" s="1" customFormat="1" spans="1:21">
      <c r="A101" s="6" t="s">
        <v>302</v>
      </c>
      <c r="B101" s="6" t="s">
        <v>323</v>
      </c>
      <c r="C101" s="7" t="s">
        <v>168</v>
      </c>
      <c r="D101" s="6" t="s">
        <v>324</v>
      </c>
      <c r="E101" s="7" t="s">
        <v>179</v>
      </c>
      <c r="F101" s="6" t="s">
        <v>386</v>
      </c>
      <c r="G101" s="7" t="s">
        <v>177</v>
      </c>
      <c r="H101" s="7" t="s">
        <v>387</v>
      </c>
      <c r="I101" s="7" t="s">
        <v>234</v>
      </c>
      <c r="J101" s="14">
        <v>2</v>
      </c>
      <c r="K101" s="7" t="s">
        <v>168</v>
      </c>
      <c r="L101" s="7" t="s">
        <v>175</v>
      </c>
      <c r="M101" s="15">
        <v>45518</v>
      </c>
      <c r="N101" s="16">
        <v>20</v>
      </c>
      <c r="O101" s="17">
        <v>0</v>
      </c>
      <c r="P101" s="18">
        <v>8.02566</v>
      </c>
      <c r="Q101" s="23">
        <v>16.05132</v>
      </c>
      <c r="R101" s="21">
        <f>S144</f>
        <v>6.837795</v>
      </c>
      <c r="S101" s="22">
        <f t="shared" si="3"/>
        <v>13.67559</v>
      </c>
      <c r="T101" s="15"/>
      <c r="U101" s="7" t="s">
        <v>175</v>
      </c>
    </row>
    <row r="102" s="1" customFormat="1" spans="1:21">
      <c r="A102" s="4" t="s">
        <v>302</v>
      </c>
      <c r="B102" s="4" t="s">
        <v>323</v>
      </c>
      <c r="C102" s="5" t="s">
        <v>168</v>
      </c>
      <c r="D102" s="4" t="s">
        <v>324</v>
      </c>
      <c r="E102" s="5" t="s">
        <v>179</v>
      </c>
      <c r="F102" s="4" t="s">
        <v>388</v>
      </c>
      <c r="G102" s="5" t="s">
        <v>172</v>
      </c>
      <c r="H102" s="5" t="s">
        <v>389</v>
      </c>
      <c r="I102" s="5" t="s">
        <v>234</v>
      </c>
      <c r="J102" s="9">
        <v>2</v>
      </c>
      <c r="K102" s="5" t="s">
        <v>168</v>
      </c>
      <c r="L102" s="5" t="s">
        <v>175</v>
      </c>
      <c r="M102" s="10">
        <v>45518</v>
      </c>
      <c r="N102" s="11">
        <v>20</v>
      </c>
      <c r="O102" s="12">
        <v>0</v>
      </c>
      <c r="P102" s="13">
        <v>0.4842</v>
      </c>
      <c r="Q102" s="20">
        <v>0.9684</v>
      </c>
      <c r="R102" s="21">
        <v>0.5098</v>
      </c>
      <c r="S102" s="22">
        <f t="shared" si="3"/>
        <v>1.0196</v>
      </c>
      <c r="T102" s="10"/>
      <c r="U102" s="5" t="s">
        <v>175</v>
      </c>
    </row>
    <row r="103" s="1" customFormat="1" spans="1:21">
      <c r="A103" s="6" t="s">
        <v>302</v>
      </c>
      <c r="B103" s="6" t="s">
        <v>323</v>
      </c>
      <c r="C103" s="7" t="s">
        <v>168</v>
      </c>
      <c r="D103" s="6" t="s">
        <v>324</v>
      </c>
      <c r="E103" s="7" t="s">
        <v>179</v>
      </c>
      <c r="F103" s="6" t="s">
        <v>390</v>
      </c>
      <c r="G103" s="7" t="s">
        <v>177</v>
      </c>
      <c r="H103" s="7" t="s">
        <v>391</v>
      </c>
      <c r="I103" s="7" t="s">
        <v>175</v>
      </c>
      <c r="J103" s="14">
        <v>1</v>
      </c>
      <c r="K103" s="7" t="s">
        <v>168</v>
      </c>
      <c r="L103" s="7" t="s">
        <v>175</v>
      </c>
      <c r="M103" s="15">
        <v>45518</v>
      </c>
      <c r="N103" s="16">
        <v>20</v>
      </c>
      <c r="O103" s="17">
        <v>0</v>
      </c>
      <c r="P103" s="18">
        <v>10.56678</v>
      </c>
      <c r="Q103" s="23">
        <v>10.56678</v>
      </c>
      <c r="R103" s="21">
        <f>S149</f>
        <v>3.646547</v>
      </c>
      <c r="S103" s="22">
        <f t="shared" si="3"/>
        <v>3.646547</v>
      </c>
      <c r="T103" s="15"/>
      <c r="U103" s="7" t="s">
        <v>175</v>
      </c>
    </row>
    <row r="104" s="1" customFormat="1" spans="1:21">
      <c r="A104" s="4" t="s">
        <v>302</v>
      </c>
      <c r="B104" s="4" t="s">
        <v>323</v>
      </c>
      <c r="C104" s="5" t="s">
        <v>168</v>
      </c>
      <c r="D104" s="4" t="s">
        <v>324</v>
      </c>
      <c r="E104" s="5" t="s">
        <v>179</v>
      </c>
      <c r="F104" s="4" t="s">
        <v>392</v>
      </c>
      <c r="G104" s="5" t="s">
        <v>177</v>
      </c>
      <c r="H104" s="5" t="s">
        <v>393</v>
      </c>
      <c r="I104" s="5" t="s">
        <v>175</v>
      </c>
      <c r="J104" s="9">
        <v>1</v>
      </c>
      <c r="K104" s="5" t="s">
        <v>168</v>
      </c>
      <c r="L104" s="5" t="s">
        <v>175</v>
      </c>
      <c r="M104" s="10">
        <v>45518</v>
      </c>
      <c r="N104" s="11">
        <v>20</v>
      </c>
      <c r="O104" s="12">
        <v>0</v>
      </c>
      <c r="P104" s="13">
        <v>3.44688</v>
      </c>
      <c r="Q104" s="20">
        <v>3.44688</v>
      </c>
      <c r="R104" s="21">
        <f>S155</f>
        <v>2.3552837</v>
      </c>
      <c r="S104" s="22">
        <f t="shared" si="3"/>
        <v>2.3552837</v>
      </c>
      <c r="T104" s="10"/>
      <c r="U104" s="5" t="s">
        <v>175</v>
      </c>
    </row>
    <row r="105" s="1" customFormat="1" spans="1:21">
      <c r="A105" s="6" t="s">
        <v>302</v>
      </c>
      <c r="B105" s="6" t="s">
        <v>323</v>
      </c>
      <c r="C105" s="7" t="s">
        <v>168</v>
      </c>
      <c r="D105" s="6" t="s">
        <v>324</v>
      </c>
      <c r="E105" s="7" t="s">
        <v>179</v>
      </c>
      <c r="F105" s="6" t="s">
        <v>394</v>
      </c>
      <c r="G105" s="7" t="s">
        <v>172</v>
      </c>
      <c r="H105" s="7" t="s">
        <v>395</v>
      </c>
      <c r="I105" s="7" t="s">
        <v>396</v>
      </c>
      <c r="J105" s="14">
        <v>0.16</v>
      </c>
      <c r="K105" s="7" t="s">
        <v>168</v>
      </c>
      <c r="L105" s="7" t="s">
        <v>208</v>
      </c>
      <c r="M105" s="15">
        <v>45518</v>
      </c>
      <c r="N105" s="16">
        <v>20</v>
      </c>
      <c r="O105" s="17">
        <v>0</v>
      </c>
      <c r="P105" s="18">
        <v>6.195</v>
      </c>
      <c r="Q105" s="23">
        <v>0.9912</v>
      </c>
      <c r="R105" s="21">
        <v>6.1947</v>
      </c>
      <c r="S105" s="22">
        <f t="shared" si="3"/>
        <v>0.991152</v>
      </c>
      <c r="T105" s="15"/>
      <c r="U105" s="7" t="s">
        <v>175</v>
      </c>
    </row>
    <row r="106" spans="19:19">
      <c r="S106" s="2">
        <f>SUM(S74:S105)</f>
        <v>113.265283114</v>
      </c>
    </row>
    <row r="108" s="1" customFormat="1" ht="16" customHeight="1" spans="1:21">
      <c r="A108" s="3" t="s">
        <v>145</v>
      </c>
      <c r="B108" s="3" t="s">
        <v>146</v>
      </c>
      <c r="C108" s="3" t="s">
        <v>147</v>
      </c>
      <c r="D108" s="3" t="s">
        <v>148</v>
      </c>
      <c r="E108" s="3" t="s">
        <v>149</v>
      </c>
      <c r="F108" s="3" t="s">
        <v>150</v>
      </c>
      <c r="G108" s="3" t="s">
        <v>151</v>
      </c>
      <c r="H108" s="3" t="s">
        <v>152</v>
      </c>
      <c r="I108" s="3" t="s">
        <v>153</v>
      </c>
      <c r="J108" s="8" t="s">
        <v>154</v>
      </c>
      <c r="K108" s="3" t="s">
        <v>155</v>
      </c>
      <c r="L108" s="3" t="s">
        <v>156</v>
      </c>
      <c r="M108" s="8" t="s">
        <v>157</v>
      </c>
      <c r="N108" s="8" t="s">
        <v>158</v>
      </c>
      <c r="O108" s="8" t="s">
        <v>159</v>
      </c>
      <c r="P108" s="8" t="s">
        <v>160</v>
      </c>
      <c r="Q108" s="8" t="s">
        <v>161</v>
      </c>
      <c r="R108" s="19" t="s">
        <v>162</v>
      </c>
      <c r="S108" s="19" t="s">
        <v>163</v>
      </c>
      <c r="T108" s="8" t="s">
        <v>164</v>
      </c>
      <c r="U108" s="3" t="s">
        <v>165</v>
      </c>
    </row>
    <row r="109" s="1" customFormat="1" spans="1:21">
      <c r="A109" s="4" t="s">
        <v>302</v>
      </c>
      <c r="B109" s="4" t="s">
        <v>330</v>
      </c>
      <c r="C109" s="5" t="s">
        <v>168</v>
      </c>
      <c r="D109" s="4" t="s">
        <v>331</v>
      </c>
      <c r="E109" s="5" t="s">
        <v>234</v>
      </c>
      <c r="F109" s="4" t="s">
        <v>397</v>
      </c>
      <c r="G109" s="5" t="s">
        <v>172</v>
      </c>
      <c r="H109" s="5" t="s">
        <v>398</v>
      </c>
      <c r="I109" s="5" t="s">
        <v>175</v>
      </c>
      <c r="J109" s="9">
        <v>1</v>
      </c>
      <c r="K109" s="5" t="s">
        <v>168</v>
      </c>
      <c r="L109" s="5" t="s">
        <v>175</v>
      </c>
      <c r="M109" s="10">
        <v>45280</v>
      </c>
      <c r="N109" s="11">
        <v>110</v>
      </c>
      <c r="O109" s="12">
        <v>0</v>
      </c>
      <c r="P109" s="13">
        <v>0.539</v>
      </c>
      <c r="Q109" s="20">
        <v>0.539</v>
      </c>
      <c r="R109" s="21">
        <v>0.539</v>
      </c>
      <c r="S109" s="22">
        <f t="shared" ref="S109:S115" si="4">J109*R109</f>
        <v>0.539</v>
      </c>
      <c r="T109" s="10"/>
      <c r="U109" s="5" t="s">
        <v>234</v>
      </c>
    </row>
    <row r="110" s="1" customFormat="1" spans="1:21">
      <c r="A110" s="6" t="s">
        <v>302</v>
      </c>
      <c r="B110" s="6" t="s">
        <v>330</v>
      </c>
      <c r="C110" s="7" t="s">
        <v>168</v>
      </c>
      <c r="D110" s="6" t="s">
        <v>331</v>
      </c>
      <c r="E110" s="7" t="s">
        <v>234</v>
      </c>
      <c r="F110" s="6" t="s">
        <v>399</v>
      </c>
      <c r="G110" s="7" t="s">
        <v>172</v>
      </c>
      <c r="H110" s="7" t="s">
        <v>400</v>
      </c>
      <c r="I110" s="7" t="s">
        <v>401</v>
      </c>
      <c r="J110" s="14">
        <v>1.1109</v>
      </c>
      <c r="K110" s="7" t="s">
        <v>319</v>
      </c>
      <c r="L110" s="7" t="s">
        <v>175</v>
      </c>
      <c r="M110" s="15">
        <v>44746</v>
      </c>
      <c r="N110" s="16">
        <v>110</v>
      </c>
      <c r="O110" s="17">
        <v>0</v>
      </c>
      <c r="P110" s="18">
        <v>5.15929</v>
      </c>
      <c r="Q110" s="23">
        <v>5.73146</v>
      </c>
      <c r="R110" s="21">
        <v>5.23894</v>
      </c>
      <c r="S110" s="22">
        <f t="shared" si="4"/>
        <v>5.819938446</v>
      </c>
      <c r="T110" s="15"/>
      <c r="U110" s="7" t="s">
        <v>234</v>
      </c>
    </row>
    <row r="111" spans="19:19">
      <c r="S111" s="2">
        <f>SUM(S109:S110)</f>
        <v>6.358938446</v>
      </c>
    </row>
    <row r="113" s="1" customFormat="1" ht="18" customHeight="1" spans="1:21">
      <c r="A113" s="3" t="s">
        <v>145</v>
      </c>
      <c r="B113" s="3" t="s">
        <v>146</v>
      </c>
      <c r="C113" s="3" t="s">
        <v>147</v>
      </c>
      <c r="D113" s="3" t="s">
        <v>148</v>
      </c>
      <c r="E113" s="3" t="s">
        <v>149</v>
      </c>
      <c r="F113" s="3" t="s">
        <v>150</v>
      </c>
      <c r="G113" s="3" t="s">
        <v>151</v>
      </c>
      <c r="H113" s="3" t="s">
        <v>152</v>
      </c>
      <c r="I113" s="3" t="s">
        <v>153</v>
      </c>
      <c r="J113" s="8" t="s">
        <v>154</v>
      </c>
      <c r="K113" s="3" t="s">
        <v>155</v>
      </c>
      <c r="L113" s="3" t="s">
        <v>156</v>
      </c>
      <c r="M113" s="8" t="s">
        <v>157</v>
      </c>
      <c r="N113" s="8" t="s">
        <v>158</v>
      </c>
      <c r="O113" s="8" t="s">
        <v>159</v>
      </c>
      <c r="P113" s="8" t="s">
        <v>160</v>
      </c>
      <c r="Q113" s="8" t="s">
        <v>161</v>
      </c>
      <c r="R113" s="19" t="s">
        <v>162</v>
      </c>
      <c r="S113" s="19" t="s">
        <v>163</v>
      </c>
      <c r="T113" s="8" t="s">
        <v>164</v>
      </c>
      <c r="U113" s="3" t="s">
        <v>165</v>
      </c>
    </row>
    <row r="114" s="1" customFormat="1" spans="1:21">
      <c r="A114" s="4" t="s">
        <v>302</v>
      </c>
      <c r="B114" s="4" t="s">
        <v>337</v>
      </c>
      <c r="C114" s="5" t="s">
        <v>168</v>
      </c>
      <c r="D114" s="4" t="s">
        <v>338</v>
      </c>
      <c r="E114" s="5" t="s">
        <v>234</v>
      </c>
      <c r="F114" s="4" t="s">
        <v>397</v>
      </c>
      <c r="G114" s="5" t="s">
        <v>172</v>
      </c>
      <c r="H114" s="5" t="s">
        <v>398</v>
      </c>
      <c r="I114" s="5" t="s">
        <v>175</v>
      </c>
      <c r="J114" s="9">
        <v>1</v>
      </c>
      <c r="K114" s="5" t="s">
        <v>168</v>
      </c>
      <c r="L114" s="5" t="s">
        <v>175</v>
      </c>
      <c r="M114" s="10">
        <v>44915</v>
      </c>
      <c r="N114" s="11">
        <v>110</v>
      </c>
      <c r="O114" s="12">
        <v>0</v>
      </c>
      <c r="P114" s="13">
        <v>0.539</v>
      </c>
      <c r="Q114" s="20">
        <v>0.539</v>
      </c>
      <c r="R114" s="21">
        <v>0.539</v>
      </c>
      <c r="S114" s="22">
        <f t="shared" si="4"/>
        <v>0.539</v>
      </c>
      <c r="T114" s="10"/>
      <c r="U114" s="5" t="s">
        <v>234</v>
      </c>
    </row>
    <row r="115" s="1" customFormat="1" spans="1:21">
      <c r="A115" s="6" t="s">
        <v>302</v>
      </c>
      <c r="B115" s="6" t="s">
        <v>337</v>
      </c>
      <c r="C115" s="7" t="s">
        <v>168</v>
      </c>
      <c r="D115" s="6" t="s">
        <v>338</v>
      </c>
      <c r="E115" s="7" t="s">
        <v>234</v>
      </c>
      <c r="F115" s="6" t="s">
        <v>399</v>
      </c>
      <c r="G115" s="7" t="s">
        <v>172</v>
      </c>
      <c r="H115" s="7" t="s">
        <v>400</v>
      </c>
      <c r="I115" s="7" t="s">
        <v>401</v>
      </c>
      <c r="J115" s="14">
        <v>1.1109</v>
      </c>
      <c r="K115" s="7" t="s">
        <v>319</v>
      </c>
      <c r="L115" s="7" t="s">
        <v>175</v>
      </c>
      <c r="M115" s="15">
        <v>44746</v>
      </c>
      <c r="N115" s="16">
        <v>110</v>
      </c>
      <c r="O115" s="17">
        <v>0</v>
      </c>
      <c r="P115" s="18">
        <v>5.15929</v>
      </c>
      <c r="Q115" s="23">
        <v>5.73146</v>
      </c>
      <c r="R115" s="21">
        <v>5.23894</v>
      </c>
      <c r="S115" s="22">
        <f t="shared" si="4"/>
        <v>5.819938446</v>
      </c>
      <c r="T115" s="15"/>
      <c r="U115" s="7" t="s">
        <v>234</v>
      </c>
    </row>
    <row r="116" spans="19:19">
      <c r="S116" s="2">
        <f>SUM(S114:S115)</f>
        <v>6.358938446</v>
      </c>
    </row>
    <row r="118" s="1" customFormat="1" spans="1:21">
      <c r="A118" s="3" t="s">
        <v>145</v>
      </c>
      <c r="B118" s="3" t="s">
        <v>146</v>
      </c>
      <c r="C118" s="3" t="s">
        <v>147</v>
      </c>
      <c r="D118" s="3" t="s">
        <v>148</v>
      </c>
      <c r="E118" s="3" t="s">
        <v>149</v>
      </c>
      <c r="F118" s="3" t="s">
        <v>150</v>
      </c>
      <c r="G118" s="3" t="s">
        <v>151</v>
      </c>
      <c r="H118" s="3" t="s">
        <v>152</v>
      </c>
      <c r="I118" s="3" t="s">
        <v>153</v>
      </c>
      <c r="J118" s="8" t="s">
        <v>154</v>
      </c>
      <c r="K118" s="3" t="s">
        <v>155</v>
      </c>
      <c r="L118" s="3" t="s">
        <v>156</v>
      </c>
      <c r="M118" s="8" t="s">
        <v>157</v>
      </c>
      <c r="N118" s="8" t="s">
        <v>158</v>
      </c>
      <c r="O118" s="8" t="s">
        <v>159</v>
      </c>
      <c r="P118" s="8" t="s">
        <v>160</v>
      </c>
      <c r="Q118" s="8" t="s">
        <v>161</v>
      </c>
      <c r="R118" s="19" t="s">
        <v>162</v>
      </c>
      <c r="S118" s="19" t="s">
        <v>163</v>
      </c>
      <c r="T118" s="8" t="s">
        <v>164</v>
      </c>
      <c r="U118" s="3" t="s">
        <v>165</v>
      </c>
    </row>
    <row r="119" s="1" customFormat="1" spans="1:21">
      <c r="A119" s="4" t="s">
        <v>302</v>
      </c>
      <c r="B119" s="4" t="s">
        <v>341</v>
      </c>
      <c r="C119" s="5" t="s">
        <v>168</v>
      </c>
      <c r="D119" s="4" t="s">
        <v>342</v>
      </c>
      <c r="E119" s="5" t="s">
        <v>234</v>
      </c>
      <c r="F119" s="4" t="s">
        <v>402</v>
      </c>
      <c r="G119" s="5" t="s">
        <v>172</v>
      </c>
      <c r="H119" s="5" t="s">
        <v>403</v>
      </c>
      <c r="I119" s="5" t="s">
        <v>404</v>
      </c>
      <c r="J119" s="9">
        <v>0.0519</v>
      </c>
      <c r="K119" s="5" t="s">
        <v>319</v>
      </c>
      <c r="L119" s="5" t="s">
        <v>175</v>
      </c>
      <c r="M119" s="10">
        <v>44499</v>
      </c>
      <c r="N119" s="11">
        <v>110</v>
      </c>
      <c r="O119" s="12">
        <v>0</v>
      </c>
      <c r="P119" s="13">
        <v>4.44248</v>
      </c>
      <c r="Q119" s="20">
        <v>0.23056</v>
      </c>
      <c r="R119" s="21">
        <v>4.44248</v>
      </c>
      <c r="S119" s="22">
        <f>J119*R119</f>
        <v>0.230564712</v>
      </c>
      <c r="T119" s="10"/>
      <c r="U119" s="5" t="s">
        <v>234</v>
      </c>
    </row>
    <row r="120" spans="19:19">
      <c r="S120" s="2">
        <f>SUM(S119:S119)</f>
        <v>0.230564712</v>
      </c>
    </row>
    <row r="122" s="1" customFormat="1" ht="18" customHeight="1" spans="1:21">
      <c r="A122" s="3" t="s">
        <v>145</v>
      </c>
      <c r="B122" s="3" t="s">
        <v>146</v>
      </c>
      <c r="C122" s="3" t="s">
        <v>147</v>
      </c>
      <c r="D122" s="3" t="s">
        <v>148</v>
      </c>
      <c r="E122" s="3" t="s">
        <v>149</v>
      </c>
      <c r="F122" s="3" t="s">
        <v>150</v>
      </c>
      <c r="G122" s="3" t="s">
        <v>151</v>
      </c>
      <c r="H122" s="3" t="s">
        <v>152</v>
      </c>
      <c r="I122" s="3" t="s">
        <v>153</v>
      </c>
      <c r="J122" s="8" t="s">
        <v>154</v>
      </c>
      <c r="K122" s="3" t="s">
        <v>155</v>
      </c>
      <c r="L122" s="3" t="s">
        <v>156</v>
      </c>
      <c r="M122" s="8" t="s">
        <v>157</v>
      </c>
      <c r="N122" s="8" t="s">
        <v>158</v>
      </c>
      <c r="O122" s="8" t="s">
        <v>159</v>
      </c>
      <c r="P122" s="8" t="s">
        <v>160</v>
      </c>
      <c r="Q122" s="8" t="s">
        <v>161</v>
      </c>
      <c r="R122" s="19" t="s">
        <v>162</v>
      </c>
      <c r="S122" s="19" t="s">
        <v>163</v>
      </c>
      <c r="T122" s="8" t="s">
        <v>164</v>
      </c>
      <c r="U122" s="3" t="s">
        <v>165</v>
      </c>
    </row>
    <row r="123" s="1" customFormat="1" spans="1:21">
      <c r="A123" s="4" t="s">
        <v>302</v>
      </c>
      <c r="B123" s="4" t="s">
        <v>345</v>
      </c>
      <c r="C123" s="5" t="s">
        <v>168</v>
      </c>
      <c r="D123" s="4" t="s">
        <v>346</v>
      </c>
      <c r="E123" s="5" t="s">
        <v>234</v>
      </c>
      <c r="F123" s="4" t="s">
        <v>405</v>
      </c>
      <c r="G123" s="5" t="s">
        <v>172</v>
      </c>
      <c r="H123" s="5" t="s">
        <v>403</v>
      </c>
      <c r="I123" s="5" t="s">
        <v>406</v>
      </c>
      <c r="J123" s="9">
        <v>0.0699</v>
      </c>
      <c r="K123" s="5" t="s">
        <v>319</v>
      </c>
      <c r="L123" s="5" t="s">
        <v>175</v>
      </c>
      <c r="M123" s="10">
        <v>44499</v>
      </c>
      <c r="N123" s="11">
        <v>110</v>
      </c>
      <c r="O123" s="12">
        <v>0</v>
      </c>
      <c r="P123" s="13">
        <v>4.382</v>
      </c>
      <c r="Q123" s="20">
        <v>0.3063</v>
      </c>
      <c r="R123" s="21">
        <v>4.36283</v>
      </c>
      <c r="S123" s="22">
        <f>J123*R123</f>
        <v>0.304961817</v>
      </c>
      <c r="T123" s="10"/>
      <c r="U123" s="5" t="s">
        <v>234</v>
      </c>
    </row>
    <row r="124" spans="19:19">
      <c r="S124" s="2">
        <f>SUM(S123:S123)</f>
        <v>0.304961817</v>
      </c>
    </row>
    <row r="126" s="1" customFormat="1" ht="18" customHeight="1" spans="1:21">
      <c r="A126" s="3" t="s">
        <v>145</v>
      </c>
      <c r="B126" s="3" t="s">
        <v>146</v>
      </c>
      <c r="C126" s="3" t="s">
        <v>147</v>
      </c>
      <c r="D126" s="3" t="s">
        <v>148</v>
      </c>
      <c r="E126" s="3" t="s">
        <v>149</v>
      </c>
      <c r="F126" s="3" t="s">
        <v>150</v>
      </c>
      <c r="G126" s="3" t="s">
        <v>151</v>
      </c>
      <c r="H126" s="3" t="s">
        <v>152</v>
      </c>
      <c r="I126" s="3" t="s">
        <v>153</v>
      </c>
      <c r="J126" s="8" t="s">
        <v>154</v>
      </c>
      <c r="K126" s="3" t="s">
        <v>155</v>
      </c>
      <c r="L126" s="3" t="s">
        <v>156</v>
      </c>
      <c r="M126" s="8" t="s">
        <v>157</v>
      </c>
      <c r="N126" s="8" t="s">
        <v>158</v>
      </c>
      <c r="O126" s="8" t="s">
        <v>159</v>
      </c>
      <c r="P126" s="8" t="s">
        <v>160</v>
      </c>
      <c r="Q126" s="8" t="s">
        <v>161</v>
      </c>
      <c r="R126" s="19" t="s">
        <v>162</v>
      </c>
      <c r="S126" s="19" t="s">
        <v>163</v>
      </c>
      <c r="T126" s="8" t="s">
        <v>164</v>
      </c>
      <c r="U126" s="3" t="s">
        <v>165</v>
      </c>
    </row>
    <row r="127" s="1" customFormat="1" spans="1:21">
      <c r="A127" s="4" t="s">
        <v>302</v>
      </c>
      <c r="B127" s="4" t="s">
        <v>366</v>
      </c>
      <c r="C127" s="5" t="s">
        <v>168</v>
      </c>
      <c r="D127" s="4" t="s">
        <v>367</v>
      </c>
      <c r="E127" s="5" t="s">
        <v>234</v>
      </c>
      <c r="F127" s="4" t="s">
        <v>407</v>
      </c>
      <c r="G127" s="5" t="s">
        <v>172</v>
      </c>
      <c r="H127" s="5" t="s">
        <v>408</v>
      </c>
      <c r="I127" s="5" t="s">
        <v>409</v>
      </c>
      <c r="J127" s="9">
        <v>0.0327</v>
      </c>
      <c r="K127" s="5" t="s">
        <v>319</v>
      </c>
      <c r="L127" s="5" t="s">
        <v>175</v>
      </c>
      <c r="M127" s="10">
        <v>45232</v>
      </c>
      <c r="N127" s="11">
        <v>110</v>
      </c>
      <c r="O127" s="12">
        <v>0</v>
      </c>
      <c r="P127" s="13">
        <v>4.58761</v>
      </c>
      <c r="Q127" s="20">
        <v>0.15001</v>
      </c>
      <c r="R127" s="21">
        <v>4.56637</v>
      </c>
      <c r="S127" s="22">
        <f>J127*R127</f>
        <v>0.149320299</v>
      </c>
      <c r="T127" s="10"/>
      <c r="U127" s="5" t="s">
        <v>234</v>
      </c>
    </row>
    <row r="128" spans="19:19">
      <c r="S128" s="2">
        <f>SUM(S127:S127)</f>
        <v>0.149320299</v>
      </c>
    </row>
    <row r="130" s="1" customFormat="1" ht="18" customHeight="1" spans="1:21">
      <c r="A130" s="3" t="s">
        <v>145</v>
      </c>
      <c r="B130" s="3" t="s">
        <v>146</v>
      </c>
      <c r="C130" s="3" t="s">
        <v>147</v>
      </c>
      <c r="D130" s="3" t="s">
        <v>148</v>
      </c>
      <c r="E130" s="3" t="s">
        <v>149</v>
      </c>
      <c r="F130" s="3" t="s">
        <v>150</v>
      </c>
      <c r="G130" s="3" t="s">
        <v>151</v>
      </c>
      <c r="H130" s="3" t="s">
        <v>152</v>
      </c>
      <c r="I130" s="3" t="s">
        <v>153</v>
      </c>
      <c r="J130" s="8" t="s">
        <v>154</v>
      </c>
      <c r="K130" s="3" t="s">
        <v>155</v>
      </c>
      <c r="L130" s="3" t="s">
        <v>156</v>
      </c>
      <c r="M130" s="8" t="s">
        <v>157</v>
      </c>
      <c r="N130" s="8" t="s">
        <v>158</v>
      </c>
      <c r="O130" s="8" t="s">
        <v>159</v>
      </c>
      <c r="P130" s="8" t="s">
        <v>160</v>
      </c>
      <c r="Q130" s="8" t="s">
        <v>161</v>
      </c>
      <c r="R130" s="19" t="s">
        <v>162</v>
      </c>
      <c r="S130" s="19" t="s">
        <v>163</v>
      </c>
      <c r="T130" s="8" t="s">
        <v>164</v>
      </c>
      <c r="U130" s="3" t="s">
        <v>165</v>
      </c>
    </row>
    <row r="131" s="1" customFormat="1" spans="1:21">
      <c r="A131" s="4" t="s">
        <v>302</v>
      </c>
      <c r="B131" s="4" t="s">
        <v>372</v>
      </c>
      <c r="C131" s="5" t="s">
        <v>168</v>
      </c>
      <c r="D131" s="4" t="s">
        <v>373</v>
      </c>
      <c r="E131" s="5" t="s">
        <v>234</v>
      </c>
      <c r="F131" s="4" t="s">
        <v>410</v>
      </c>
      <c r="G131" s="5" t="s">
        <v>172</v>
      </c>
      <c r="H131" s="5" t="s">
        <v>411</v>
      </c>
      <c r="I131" s="5" t="s">
        <v>412</v>
      </c>
      <c r="J131" s="9">
        <v>0.3547</v>
      </c>
      <c r="K131" s="5" t="s">
        <v>319</v>
      </c>
      <c r="L131" s="5" t="s">
        <v>175</v>
      </c>
      <c r="M131" s="10">
        <v>44891</v>
      </c>
      <c r="N131" s="11">
        <v>60</v>
      </c>
      <c r="O131" s="12">
        <v>0</v>
      </c>
      <c r="P131" s="13">
        <v>4.59292</v>
      </c>
      <c r="Q131" s="20">
        <v>1.62911</v>
      </c>
      <c r="R131" s="21">
        <v>4.46903</v>
      </c>
      <c r="S131" s="22">
        <f>J131*R131</f>
        <v>1.585164941</v>
      </c>
      <c r="T131" s="10"/>
      <c r="U131" s="5" t="s">
        <v>234</v>
      </c>
    </row>
    <row r="132" spans="19:19">
      <c r="S132" s="2">
        <f>SUM(S131:S131)</f>
        <v>1.585164941</v>
      </c>
    </row>
    <row r="134" s="1" customFormat="1" spans="1:21">
      <c r="A134" s="3" t="s">
        <v>145</v>
      </c>
      <c r="B134" s="3" t="s">
        <v>146</v>
      </c>
      <c r="C134" s="3" t="s">
        <v>147</v>
      </c>
      <c r="D134" s="3" t="s">
        <v>148</v>
      </c>
      <c r="E134" s="3" t="s">
        <v>149</v>
      </c>
      <c r="F134" s="3" t="s">
        <v>150</v>
      </c>
      <c r="G134" s="3" t="s">
        <v>151</v>
      </c>
      <c r="H134" s="3" t="s">
        <v>152</v>
      </c>
      <c r="I134" s="3" t="s">
        <v>153</v>
      </c>
      <c r="J134" s="8" t="s">
        <v>154</v>
      </c>
      <c r="K134" s="3" t="s">
        <v>155</v>
      </c>
      <c r="L134" s="3" t="s">
        <v>156</v>
      </c>
      <c r="M134" s="8" t="s">
        <v>157</v>
      </c>
      <c r="N134" s="8" t="s">
        <v>158</v>
      </c>
      <c r="O134" s="8" t="s">
        <v>159</v>
      </c>
      <c r="P134" s="8" t="s">
        <v>160</v>
      </c>
      <c r="Q134" s="8" t="s">
        <v>161</v>
      </c>
      <c r="R134" s="19" t="s">
        <v>162</v>
      </c>
      <c r="S134" s="19" t="s">
        <v>163</v>
      </c>
      <c r="T134" s="8" t="s">
        <v>164</v>
      </c>
      <c r="U134" s="3" t="s">
        <v>165</v>
      </c>
    </row>
    <row r="135" s="1" customFormat="1" spans="1:21">
      <c r="A135" s="4" t="s">
        <v>302</v>
      </c>
      <c r="B135" s="4" t="s">
        <v>374</v>
      </c>
      <c r="C135" s="5" t="s">
        <v>168</v>
      </c>
      <c r="D135" s="4" t="s">
        <v>375</v>
      </c>
      <c r="E135" s="5" t="s">
        <v>234</v>
      </c>
      <c r="F135" s="4" t="s">
        <v>413</v>
      </c>
      <c r="G135" s="5" t="s">
        <v>172</v>
      </c>
      <c r="H135" s="5" t="s">
        <v>414</v>
      </c>
      <c r="I135" s="5" t="s">
        <v>415</v>
      </c>
      <c r="J135" s="9">
        <v>1.134</v>
      </c>
      <c r="K135" s="5" t="s">
        <v>319</v>
      </c>
      <c r="L135" s="5" t="s">
        <v>175</v>
      </c>
      <c r="M135" s="10">
        <v>45007</v>
      </c>
      <c r="N135" s="11">
        <v>60</v>
      </c>
      <c r="O135" s="12">
        <v>0</v>
      </c>
      <c r="P135" s="13">
        <v>6.46018</v>
      </c>
      <c r="Q135" s="20">
        <v>7.32584</v>
      </c>
      <c r="R135" s="21">
        <v>6.32743</v>
      </c>
      <c r="S135" s="22">
        <f>J135*R135</f>
        <v>7.17530562</v>
      </c>
      <c r="T135" s="10"/>
      <c r="U135" s="5" t="s">
        <v>234</v>
      </c>
    </row>
    <row r="136" spans="19:19">
      <c r="S136" s="2">
        <f>SUM(S135:S135)</f>
        <v>7.17530562</v>
      </c>
    </row>
    <row r="138" s="1" customFormat="1" ht="18" customHeight="1" spans="1:21">
      <c r="A138" s="3" t="s">
        <v>145</v>
      </c>
      <c r="B138" s="3" t="s">
        <v>146</v>
      </c>
      <c r="C138" s="3" t="s">
        <v>147</v>
      </c>
      <c r="D138" s="3" t="s">
        <v>148</v>
      </c>
      <c r="E138" s="3" t="s">
        <v>149</v>
      </c>
      <c r="F138" s="3" t="s">
        <v>150</v>
      </c>
      <c r="G138" s="3" t="s">
        <v>151</v>
      </c>
      <c r="H138" s="3" t="s">
        <v>152</v>
      </c>
      <c r="I138" s="3" t="s">
        <v>153</v>
      </c>
      <c r="J138" s="8" t="s">
        <v>154</v>
      </c>
      <c r="K138" s="3" t="s">
        <v>155</v>
      </c>
      <c r="L138" s="3" t="s">
        <v>156</v>
      </c>
      <c r="M138" s="8" t="s">
        <v>157</v>
      </c>
      <c r="N138" s="8" t="s">
        <v>158</v>
      </c>
      <c r="O138" s="8" t="s">
        <v>159</v>
      </c>
      <c r="P138" s="8" t="s">
        <v>160</v>
      </c>
      <c r="Q138" s="8" t="s">
        <v>161</v>
      </c>
      <c r="R138" s="19" t="s">
        <v>162</v>
      </c>
      <c r="S138" s="19" t="s">
        <v>163</v>
      </c>
      <c r="T138" s="8" t="s">
        <v>164</v>
      </c>
      <c r="U138" s="3" t="s">
        <v>165</v>
      </c>
    </row>
    <row r="139" s="1" customFormat="1" spans="1:21">
      <c r="A139" s="4" t="s">
        <v>302</v>
      </c>
      <c r="B139" s="4" t="s">
        <v>380</v>
      </c>
      <c r="C139" s="5" t="s">
        <v>168</v>
      </c>
      <c r="D139" s="4" t="s">
        <v>381</v>
      </c>
      <c r="E139" s="5" t="s">
        <v>234</v>
      </c>
      <c r="F139" s="4" t="s">
        <v>416</v>
      </c>
      <c r="G139" s="5" t="s">
        <v>172</v>
      </c>
      <c r="H139" s="5" t="s">
        <v>408</v>
      </c>
      <c r="I139" s="5" t="s">
        <v>417</v>
      </c>
      <c r="J139" s="9">
        <v>0.03</v>
      </c>
      <c r="K139" s="5" t="s">
        <v>319</v>
      </c>
      <c r="L139" s="5" t="s">
        <v>175</v>
      </c>
      <c r="M139" s="10">
        <v>45234</v>
      </c>
      <c r="N139" s="11">
        <v>110</v>
      </c>
      <c r="O139" s="12">
        <v>0</v>
      </c>
      <c r="P139" s="13">
        <v>4.76311</v>
      </c>
      <c r="Q139" s="20">
        <v>0.14289</v>
      </c>
      <c r="R139" s="21">
        <v>5</v>
      </c>
      <c r="S139" s="22">
        <f>J139*R139</f>
        <v>0.15</v>
      </c>
      <c r="T139" s="10"/>
      <c r="U139" s="5" t="s">
        <v>234</v>
      </c>
    </row>
    <row r="140" spans="19:19">
      <c r="S140" s="2">
        <f>SUM(S139:S139)</f>
        <v>0.15</v>
      </c>
    </row>
    <row r="142" s="1" customFormat="1" ht="18" customHeight="1" spans="1:21">
      <c r="A142" s="3" t="s">
        <v>145</v>
      </c>
      <c r="B142" s="3" t="s">
        <v>146</v>
      </c>
      <c r="C142" s="3" t="s">
        <v>147</v>
      </c>
      <c r="D142" s="3" t="s">
        <v>148</v>
      </c>
      <c r="E142" s="3" t="s">
        <v>149</v>
      </c>
      <c r="F142" s="3" t="s">
        <v>150</v>
      </c>
      <c r="G142" s="3" t="s">
        <v>151</v>
      </c>
      <c r="H142" s="3" t="s">
        <v>152</v>
      </c>
      <c r="I142" s="3" t="s">
        <v>153</v>
      </c>
      <c r="J142" s="8" t="s">
        <v>154</v>
      </c>
      <c r="K142" s="3" t="s">
        <v>155</v>
      </c>
      <c r="L142" s="3" t="s">
        <v>156</v>
      </c>
      <c r="M142" s="8" t="s">
        <v>157</v>
      </c>
      <c r="N142" s="8" t="s">
        <v>158</v>
      </c>
      <c r="O142" s="8" t="s">
        <v>159</v>
      </c>
      <c r="P142" s="8" t="s">
        <v>160</v>
      </c>
      <c r="Q142" s="8" t="s">
        <v>161</v>
      </c>
      <c r="R142" s="19" t="s">
        <v>162</v>
      </c>
      <c r="S142" s="19" t="s">
        <v>163</v>
      </c>
      <c r="T142" s="8" t="s">
        <v>164</v>
      </c>
      <c r="U142" s="3" t="s">
        <v>165</v>
      </c>
    </row>
    <row r="143" s="1" customFormat="1" spans="1:21">
      <c r="A143" s="4" t="s">
        <v>302</v>
      </c>
      <c r="B143" s="4" t="s">
        <v>386</v>
      </c>
      <c r="C143" s="5" t="s">
        <v>168</v>
      </c>
      <c r="D143" s="4" t="s">
        <v>387</v>
      </c>
      <c r="E143" s="5" t="s">
        <v>234</v>
      </c>
      <c r="F143" s="4" t="s">
        <v>418</v>
      </c>
      <c r="G143" s="5" t="s">
        <v>172</v>
      </c>
      <c r="H143" s="5" t="s">
        <v>419</v>
      </c>
      <c r="I143" s="5" t="s">
        <v>420</v>
      </c>
      <c r="J143" s="9">
        <v>1.41</v>
      </c>
      <c r="K143" s="5" t="s">
        <v>319</v>
      </c>
      <c r="L143" s="5" t="s">
        <v>175</v>
      </c>
      <c r="M143" s="10">
        <v>44908</v>
      </c>
      <c r="N143" s="11">
        <v>110</v>
      </c>
      <c r="O143" s="12">
        <v>0</v>
      </c>
      <c r="P143" s="13">
        <v>5.151</v>
      </c>
      <c r="Q143" s="20">
        <v>7.26291</v>
      </c>
      <c r="R143" s="21">
        <v>4.8495</v>
      </c>
      <c r="S143" s="22">
        <f t="shared" ref="S143:S148" si="5">J143*R143</f>
        <v>6.837795</v>
      </c>
      <c r="T143" s="10"/>
      <c r="U143" s="5" t="s">
        <v>234</v>
      </c>
    </row>
    <row r="144" spans="19:19">
      <c r="S144" s="2">
        <f>SUM(S143:S143)</f>
        <v>6.837795</v>
      </c>
    </row>
    <row r="146" s="1" customFormat="1" ht="21" customHeight="1" spans="1:21">
      <c r="A146" s="3" t="s">
        <v>145</v>
      </c>
      <c r="B146" s="3" t="s">
        <v>146</v>
      </c>
      <c r="C146" s="3" t="s">
        <v>147</v>
      </c>
      <c r="D146" s="3" t="s">
        <v>148</v>
      </c>
      <c r="E146" s="3" t="s">
        <v>149</v>
      </c>
      <c r="F146" s="3" t="s">
        <v>150</v>
      </c>
      <c r="G146" s="3" t="s">
        <v>151</v>
      </c>
      <c r="H146" s="3" t="s">
        <v>152</v>
      </c>
      <c r="I146" s="3" t="s">
        <v>153</v>
      </c>
      <c r="J146" s="8" t="s">
        <v>154</v>
      </c>
      <c r="K146" s="3" t="s">
        <v>155</v>
      </c>
      <c r="L146" s="3" t="s">
        <v>156</v>
      </c>
      <c r="M146" s="8" t="s">
        <v>157</v>
      </c>
      <c r="N146" s="8" t="s">
        <v>158</v>
      </c>
      <c r="O146" s="8" t="s">
        <v>159</v>
      </c>
      <c r="P146" s="8" t="s">
        <v>160</v>
      </c>
      <c r="Q146" s="8" t="s">
        <v>161</v>
      </c>
      <c r="R146" s="19" t="s">
        <v>162</v>
      </c>
      <c r="S146" s="19" t="s">
        <v>163</v>
      </c>
      <c r="T146" s="8" t="s">
        <v>164</v>
      </c>
      <c r="U146" s="3" t="s">
        <v>165</v>
      </c>
    </row>
    <row r="147" s="1" customFormat="1" spans="1:21">
      <c r="A147" s="4" t="s">
        <v>302</v>
      </c>
      <c r="B147" s="4" t="s">
        <v>390</v>
      </c>
      <c r="C147" s="5" t="s">
        <v>168</v>
      </c>
      <c r="D147" s="4" t="s">
        <v>391</v>
      </c>
      <c r="E147" s="5" t="s">
        <v>175</v>
      </c>
      <c r="F147" s="4" t="s">
        <v>421</v>
      </c>
      <c r="G147" s="5" t="s">
        <v>172</v>
      </c>
      <c r="H147" s="5" t="s">
        <v>422</v>
      </c>
      <c r="I147" s="5" t="s">
        <v>175</v>
      </c>
      <c r="J147" s="9">
        <v>1</v>
      </c>
      <c r="K147" s="5" t="s">
        <v>168</v>
      </c>
      <c r="L147" s="5" t="s">
        <v>175</v>
      </c>
      <c r="M147" s="10">
        <v>45531</v>
      </c>
      <c r="N147" s="11">
        <v>110</v>
      </c>
      <c r="O147" s="12">
        <v>0</v>
      </c>
      <c r="P147" s="13">
        <v>0.735</v>
      </c>
      <c r="Q147" s="20">
        <v>0.735</v>
      </c>
      <c r="R147" s="21">
        <v>0.32</v>
      </c>
      <c r="S147" s="22">
        <f t="shared" si="5"/>
        <v>0.32</v>
      </c>
      <c r="T147" s="10"/>
      <c r="U147" s="5" t="s">
        <v>175</v>
      </c>
    </row>
    <row r="148" s="1" customFormat="1" spans="1:21">
      <c r="A148" s="6" t="s">
        <v>302</v>
      </c>
      <c r="B148" s="6" t="s">
        <v>390</v>
      </c>
      <c r="C148" s="7" t="s">
        <v>168</v>
      </c>
      <c r="D148" s="6" t="s">
        <v>391</v>
      </c>
      <c r="E148" s="7" t="s">
        <v>175</v>
      </c>
      <c r="F148" s="6" t="s">
        <v>423</v>
      </c>
      <c r="G148" s="7" t="s">
        <v>172</v>
      </c>
      <c r="H148" s="7" t="s">
        <v>408</v>
      </c>
      <c r="I148" s="7" t="s">
        <v>424</v>
      </c>
      <c r="J148" s="14">
        <v>0.7</v>
      </c>
      <c r="K148" s="7" t="s">
        <v>319</v>
      </c>
      <c r="L148" s="7" t="s">
        <v>175</v>
      </c>
      <c r="M148" s="15">
        <v>45527</v>
      </c>
      <c r="N148" s="16">
        <v>110</v>
      </c>
      <c r="O148" s="17">
        <v>0</v>
      </c>
      <c r="P148" s="18">
        <v>4.7325</v>
      </c>
      <c r="Q148" s="23">
        <v>3.31275</v>
      </c>
      <c r="R148" s="21">
        <v>4.75221</v>
      </c>
      <c r="S148" s="22">
        <f t="shared" si="5"/>
        <v>3.326547</v>
      </c>
      <c r="T148" s="15"/>
      <c r="U148" s="7" t="s">
        <v>175</v>
      </c>
    </row>
    <row r="149" spans="19:19">
      <c r="S149" s="2">
        <f>SUM(S147:S148)</f>
        <v>3.646547</v>
      </c>
    </row>
    <row r="151" s="1" customFormat="1" ht="18" customHeight="1" spans="1:21">
      <c r="A151" s="3" t="s">
        <v>145</v>
      </c>
      <c r="B151" s="3" t="s">
        <v>146</v>
      </c>
      <c r="C151" s="3" t="s">
        <v>147</v>
      </c>
      <c r="D151" s="3" t="s">
        <v>148</v>
      </c>
      <c r="E151" s="3" t="s">
        <v>149</v>
      </c>
      <c r="F151" s="3" t="s">
        <v>150</v>
      </c>
      <c r="G151" s="3" t="s">
        <v>151</v>
      </c>
      <c r="H151" s="3" t="s">
        <v>152</v>
      </c>
      <c r="I151" s="3" t="s">
        <v>153</v>
      </c>
      <c r="J151" s="8" t="s">
        <v>154</v>
      </c>
      <c r="K151" s="3" t="s">
        <v>155</v>
      </c>
      <c r="L151" s="3" t="s">
        <v>156</v>
      </c>
      <c r="M151" s="8" t="s">
        <v>157</v>
      </c>
      <c r="N151" s="8" t="s">
        <v>158</v>
      </c>
      <c r="O151" s="8" t="s">
        <v>159</v>
      </c>
      <c r="P151" s="8" t="s">
        <v>160</v>
      </c>
      <c r="Q151" s="8" t="s">
        <v>161</v>
      </c>
      <c r="R151" s="19" t="s">
        <v>162</v>
      </c>
      <c r="S151" s="19" t="s">
        <v>163</v>
      </c>
      <c r="T151" s="8" t="s">
        <v>164</v>
      </c>
      <c r="U151" s="3" t="s">
        <v>165</v>
      </c>
    </row>
    <row r="152" s="1" customFormat="1" spans="1:21">
      <c r="A152" s="4" t="s">
        <v>302</v>
      </c>
      <c r="B152" s="4" t="s">
        <v>392</v>
      </c>
      <c r="C152" s="5" t="s">
        <v>168</v>
      </c>
      <c r="D152" s="4" t="s">
        <v>393</v>
      </c>
      <c r="E152" s="5" t="s">
        <v>175</v>
      </c>
      <c r="F152" s="4" t="s">
        <v>425</v>
      </c>
      <c r="G152" s="5" t="s">
        <v>172</v>
      </c>
      <c r="H152" s="5" t="s">
        <v>426</v>
      </c>
      <c r="I152" s="5" t="s">
        <v>234</v>
      </c>
      <c r="J152" s="9">
        <v>1</v>
      </c>
      <c r="K152" s="5" t="s">
        <v>168</v>
      </c>
      <c r="L152" s="5" t="s">
        <v>175</v>
      </c>
      <c r="M152" s="10">
        <v>45397</v>
      </c>
      <c r="N152" s="11">
        <v>110</v>
      </c>
      <c r="O152" s="12">
        <v>0</v>
      </c>
      <c r="P152" s="13">
        <v>0.3497</v>
      </c>
      <c r="Q152" s="20">
        <v>0.3497</v>
      </c>
      <c r="R152" s="21">
        <v>0.35</v>
      </c>
      <c r="S152" s="22">
        <f t="shared" ref="S152:S154" si="6">J152*R152</f>
        <v>0.35</v>
      </c>
      <c r="T152" s="10"/>
      <c r="U152" s="5" t="s">
        <v>175</v>
      </c>
    </row>
    <row r="153" s="1" customFormat="1" spans="1:21">
      <c r="A153" s="6" t="s">
        <v>302</v>
      </c>
      <c r="B153" s="6" t="s">
        <v>392</v>
      </c>
      <c r="C153" s="7" t="s">
        <v>168</v>
      </c>
      <c r="D153" s="6" t="s">
        <v>393</v>
      </c>
      <c r="E153" s="7" t="s">
        <v>175</v>
      </c>
      <c r="F153" s="6" t="s">
        <v>427</v>
      </c>
      <c r="G153" s="7" t="s">
        <v>177</v>
      </c>
      <c r="H153" s="7" t="s">
        <v>428</v>
      </c>
      <c r="I153" s="7" t="s">
        <v>234</v>
      </c>
      <c r="J153" s="14">
        <v>1</v>
      </c>
      <c r="K153" s="7" t="s">
        <v>168</v>
      </c>
      <c r="L153" s="7" t="s">
        <v>322</v>
      </c>
      <c r="M153" s="15">
        <v>45397</v>
      </c>
      <c r="N153" s="16">
        <v>110</v>
      </c>
      <c r="O153" s="17">
        <v>0</v>
      </c>
      <c r="P153" s="18">
        <v>2.67768</v>
      </c>
      <c r="Q153" s="23">
        <v>2.67768</v>
      </c>
      <c r="R153" s="21">
        <f>S159</f>
        <v>1.99962</v>
      </c>
      <c r="S153" s="22">
        <f t="shared" si="6"/>
        <v>1.99962</v>
      </c>
      <c r="T153" s="15"/>
      <c r="U153" s="7" t="s">
        <v>175</v>
      </c>
    </row>
    <row r="154" s="1" customFormat="1" spans="1:21">
      <c r="A154" s="4" t="s">
        <v>302</v>
      </c>
      <c r="B154" s="4" t="s">
        <v>392</v>
      </c>
      <c r="C154" s="5" t="s">
        <v>168</v>
      </c>
      <c r="D154" s="4" t="s">
        <v>393</v>
      </c>
      <c r="E154" s="5" t="s">
        <v>175</v>
      </c>
      <c r="F154" s="4" t="s">
        <v>332</v>
      </c>
      <c r="G154" s="5" t="s">
        <v>172</v>
      </c>
      <c r="H154" s="5" t="s">
        <v>333</v>
      </c>
      <c r="I154" s="5" t="s">
        <v>175</v>
      </c>
      <c r="J154" s="9">
        <v>0.001</v>
      </c>
      <c r="K154" s="5" t="s">
        <v>319</v>
      </c>
      <c r="L154" s="5" t="s">
        <v>175</v>
      </c>
      <c r="M154" s="10">
        <v>45400</v>
      </c>
      <c r="N154" s="11">
        <v>110</v>
      </c>
      <c r="O154" s="12">
        <v>0</v>
      </c>
      <c r="P154" s="13">
        <v>5.96786</v>
      </c>
      <c r="Q154" s="20">
        <v>0.00597</v>
      </c>
      <c r="R154" s="21">
        <v>5.6637</v>
      </c>
      <c r="S154" s="22">
        <f t="shared" si="6"/>
        <v>0.0056637</v>
      </c>
      <c r="T154" s="10"/>
      <c r="U154" s="5" t="s">
        <v>175</v>
      </c>
    </row>
    <row r="155" spans="19:19">
      <c r="S155" s="2">
        <f>SUM(S152:S154)</f>
        <v>2.3552837</v>
      </c>
    </row>
    <row r="157" s="1" customFormat="1" ht="18" customHeight="1" spans="1:21">
      <c r="A157" s="3" t="s">
        <v>145</v>
      </c>
      <c r="B157" s="3" t="s">
        <v>146</v>
      </c>
      <c r="C157" s="3" t="s">
        <v>147</v>
      </c>
      <c r="D157" s="3" t="s">
        <v>148</v>
      </c>
      <c r="E157" s="3" t="s">
        <v>149</v>
      </c>
      <c r="F157" s="3" t="s">
        <v>150</v>
      </c>
      <c r="G157" s="3" t="s">
        <v>151</v>
      </c>
      <c r="H157" s="3" t="s">
        <v>152</v>
      </c>
      <c r="I157" s="3" t="s">
        <v>153</v>
      </c>
      <c r="J157" s="8" t="s">
        <v>154</v>
      </c>
      <c r="K157" s="3" t="s">
        <v>155</v>
      </c>
      <c r="L157" s="3" t="s">
        <v>156</v>
      </c>
      <c r="M157" s="8" t="s">
        <v>157</v>
      </c>
      <c r="N157" s="8" t="s">
        <v>158</v>
      </c>
      <c r="O157" s="8" t="s">
        <v>159</v>
      </c>
      <c r="P157" s="8" t="s">
        <v>160</v>
      </c>
      <c r="Q157" s="8" t="s">
        <v>161</v>
      </c>
      <c r="R157" s="19" t="s">
        <v>162</v>
      </c>
      <c r="S157" s="19" t="s">
        <v>163</v>
      </c>
      <c r="T157" s="8" t="s">
        <v>164</v>
      </c>
      <c r="U157" s="3" t="s">
        <v>165</v>
      </c>
    </row>
    <row r="158" s="1" customFormat="1" spans="1:21">
      <c r="A158" s="4" t="s">
        <v>302</v>
      </c>
      <c r="B158" s="4" t="s">
        <v>427</v>
      </c>
      <c r="C158" s="5" t="s">
        <v>168</v>
      </c>
      <c r="D158" s="4" t="s">
        <v>428</v>
      </c>
      <c r="E158" s="5" t="s">
        <v>234</v>
      </c>
      <c r="F158" s="4" t="s">
        <v>429</v>
      </c>
      <c r="G158" s="5" t="s">
        <v>172</v>
      </c>
      <c r="H158" s="5" t="s">
        <v>400</v>
      </c>
      <c r="I158" s="5" t="s">
        <v>424</v>
      </c>
      <c r="J158" s="9">
        <v>0.42</v>
      </c>
      <c r="K158" s="5" t="s">
        <v>319</v>
      </c>
      <c r="L158" s="5" t="s">
        <v>175</v>
      </c>
      <c r="M158" s="10">
        <v>45260</v>
      </c>
      <c r="N158" s="11">
        <v>110</v>
      </c>
      <c r="O158" s="12">
        <v>0</v>
      </c>
      <c r="P158" s="13">
        <v>4.92256</v>
      </c>
      <c r="Q158" s="20">
        <v>2.06748</v>
      </c>
      <c r="R158" s="21">
        <v>4.761</v>
      </c>
      <c r="S158" s="22">
        <f t="shared" ref="S158:S174" si="7">J158*R158</f>
        <v>1.99962</v>
      </c>
      <c r="T158" s="10"/>
      <c r="U158" s="5" t="s">
        <v>234</v>
      </c>
    </row>
    <row r="159" spans="19:19">
      <c r="S159" s="2">
        <f>SUM(S158:S158)</f>
        <v>1.99962</v>
      </c>
    </row>
    <row r="161" s="1" customFormat="1" ht="18" customHeight="1" spans="1:21">
      <c r="A161" s="3" t="s">
        <v>145</v>
      </c>
      <c r="B161" s="3" t="s">
        <v>146</v>
      </c>
      <c r="C161" s="3" t="s">
        <v>147</v>
      </c>
      <c r="D161" s="3" t="s">
        <v>148</v>
      </c>
      <c r="E161" s="3" t="s">
        <v>149</v>
      </c>
      <c r="F161" s="3" t="s">
        <v>150</v>
      </c>
      <c r="G161" s="3" t="s">
        <v>151</v>
      </c>
      <c r="H161" s="3" t="s">
        <v>152</v>
      </c>
      <c r="I161" s="3" t="s">
        <v>153</v>
      </c>
      <c r="J161" s="8" t="s">
        <v>154</v>
      </c>
      <c r="K161" s="3" t="s">
        <v>155</v>
      </c>
      <c r="L161" s="3" t="s">
        <v>156</v>
      </c>
      <c r="M161" s="8" t="s">
        <v>157</v>
      </c>
      <c r="N161" s="8" t="s">
        <v>158</v>
      </c>
      <c r="O161" s="8" t="s">
        <v>159</v>
      </c>
      <c r="P161" s="8" t="s">
        <v>160</v>
      </c>
      <c r="Q161" s="8" t="s">
        <v>161</v>
      </c>
      <c r="R161" s="19" t="s">
        <v>162</v>
      </c>
      <c r="S161" s="19" t="s">
        <v>163</v>
      </c>
      <c r="T161" s="8" t="s">
        <v>164</v>
      </c>
      <c r="U161" s="3" t="s">
        <v>165</v>
      </c>
    </row>
    <row r="162" s="1" customFormat="1" spans="1:21">
      <c r="A162" s="4" t="s">
        <v>430</v>
      </c>
      <c r="B162" s="4" t="s">
        <v>197</v>
      </c>
      <c r="C162" s="5" t="s">
        <v>182</v>
      </c>
      <c r="D162" s="4" t="s">
        <v>198</v>
      </c>
      <c r="E162" s="5" t="s">
        <v>175</v>
      </c>
      <c r="F162" s="4" t="s">
        <v>431</v>
      </c>
      <c r="G162" s="5" t="s">
        <v>177</v>
      </c>
      <c r="H162" s="5" t="s">
        <v>432</v>
      </c>
      <c r="I162" s="5" t="s">
        <v>433</v>
      </c>
      <c r="J162" s="9">
        <v>1</v>
      </c>
      <c r="K162" s="5" t="s">
        <v>182</v>
      </c>
      <c r="L162" s="5" t="s">
        <v>175</v>
      </c>
      <c r="M162" s="10">
        <v>44499</v>
      </c>
      <c r="N162" s="11">
        <v>10</v>
      </c>
      <c r="O162" s="12">
        <v>0</v>
      </c>
      <c r="P162" s="13">
        <v>1.70873</v>
      </c>
      <c r="Q162" s="20">
        <v>1.70873</v>
      </c>
      <c r="R162" s="21">
        <f>S180</f>
        <v>0.03001416</v>
      </c>
      <c r="S162" s="22">
        <f t="shared" si="7"/>
        <v>0.03001416</v>
      </c>
      <c r="T162" s="10"/>
      <c r="U162" s="5" t="s">
        <v>234</v>
      </c>
    </row>
    <row r="163" s="1" customFormat="1" spans="1:21">
      <c r="A163" s="6" t="s">
        <v>430</v>
      </c>
      <c r="B163" s="6" t="s">
        <v>197</v>
      </c>
      <c r="C163" s="7" t="s">
        <v>182</v>
      </c>
      <c r="D163" s="6" t="s">
        <v>198</v>
      </c>
      <c r="E163" s="7" t="s">
        <v>175</v>
      </c>
      <c r="F163" s="6" t="s">
        <v>434</v>
      </c>
      <c r="G163" s="7" t="s">
        <v>177</v>
      </c>
      <c r="H163" s="7" t="s">
        <v>435</v>
      </c>
      <c r="I163" s="7" t="s">
        <v>433</v>
      </c>
      <c r="J163" s="14">
        <v>1</v>
      </c>
      <c r="K163" s="7" t="s">
        <v>182</v>
      </c>
      <c r="L163" s="7" t="s">
        <v>175</v>
      </c>
      <c r="M163" s="15">
        <v>44499</v>
      </c>
      <c r="N163" s="16">
        <v>10</v>
      </c>
      <c r="O163" s="17">
        <v>0</v>
      </c>
      <c r="P163" s="18">
        <v>1.7554</v>
      </c>
      <c r="Q163" s="23">
        <v>1.7554</v>
      </c>
      <c r="R163" s="21">
        <f>S185</f>
        <v>0.0750354</v>
      </c>
      <c r="S163" s="22">
        <f t="shared" si="7"/>
        <v>0.0750354</v>
      </c>
      <c r="T163" s="15"/>
      <c r="U163" s="7" t="s">
        <v>234</v>
      </c>
    </row>
    <row r="164" s="1" customFormat="1" spans="1:21">
      <c r="A164" s="4" t="s">
        <v>430</v>
      </c>
      <c r="B164" s="4" t="s">
        <v>197</v>
      </c>
      <c r="C164" s="5" t="s">
        <v>182</v>
      </c>
      <c r="D164" s="4" t="s">
        <v>198</v>
      </c>
      <c r="E164" s="5" t="s">
        <v>175</v>
      </c>
      <c r="F164" s="4" t="s">
        <v>436</v>
      </c>
      <c r="G164" s="5" t="s">
        <v>177</v>
      </c>
      <c r="H164" s="5" t="s">
        <v>437</v>
      </c>
      <c r="I164" s="5" t="s">
        <v>263</v>
      </c>
      <c r="J164" s="9">
        <v>1</v>
      </c>
      <c r="K164" s="5" t="s">
        <v>182</v>
      </c>
      <c r="L164" s="5" t="s">
        <v>175</v>
      </c>
      <c r="M164" s="10">
        <v>44499</v>
      </c>
      <c r="N164" s="11">
        <v>10</v>
      </c>
      <c r="O164" s="12">
        <v>0</v>
      </c>
      <c r="P164" s="13">
        <v>6.32206</v>
      </c>
      <c r="Q164" s="20">
        <v>6.32206</v>
      </c>
      <c r="R164" s="21">
        <f>S189</f>
        <v>4.5402608</v>
      </c>
      <c r="S164" s="22">
        <f t="shared" si="7"/>
        <v>4.5402608</v>
      </c>
      <c r="T164" s="10"/>
      <c r="U164" s="5" t="s">
        <v>234</v>
      </c>
    </row>
    <row r="165" s="1" customFormat="1" spans="1:21">
      <c r="A165" s="6" t="s">
        <v>430</v>
      </c>
      <c r="B165" s="6" t="s">
        <v>197</v>
      </c>
      <c r="C165" s="7" t="s">
        <v>182</v>
      </c>
      <c r="D165" s="6" t="s">
        <v>198</v>
      </c>
      <c r="E165" s="7" t="s">
        <v>175</v>
      </c>
      <c r="F165" s="6" t="s">
        <v>438</v>
      </c>
      <c r="G165" s="7" t="s">
        <v>172</v>
      </c>
      <c r="H165" s="7" t="s">
        <v>439</v>
      </c>
      <c r="I165" s="7" t="s">
        <v>175</v>
      </c>
      <c r="J165" s="14">
        <v>1</v>
      </c>
      <c r="K165" s="7" t="s">
        <v>168</v>
      </c>
      <c r="L165" s="7" t="s">
        <v>175</v>
      </c>
      <c r="M165" s="15">
        <v>45459</v>
      </c>
      <c r="N165" s="16">
        <v>10</v>
      </c>
      <c r="O165" s="17">
        <v>0</v>
      </c>
      <c r="P165" s="18">
        <v>0.13</v>
      </c>
      <c r="Q165" s="23">
        <v>0.13</v>
      </c>
      <c r="R165" s="21">
        <v>0.13</v>
      </c>
      <c r="S165" s="22">
        <f t="shared" si="7"/>
        <v>0.13</v>
      </c>
      <c r="T165" s="15"/>
      <c r="U165" s="7" t="s">
        <v>234</v>
      </c>
    </row>
    <row r="166" s="1" customFormat="1" spans="1:21">
      <c r="A166" s="4" t="s">
        <v>430</v>
      </c>
      <c r="B166" s="4" t="s">
        <v>197</v>
      </c>
      <c r="C166" s="5" t="s">
        <v>182</v>
      </c>
      <c r="D166" s="4" t="s">
        <v>198</v>
      </c>
      <c r="E166" s="5" t="s">
        <v>175</v>
      </c>
      <c r="F166" s="4" t="s">
        <v>440</v>
      </c>
      <c r="G166" s="5" t="s">
        <v>172</v>
      </c>
      <c r="H166" s="5" t="s">
        <v>441</v>
      </c>
      <c r="I166" s="5" t="s">
        <v>442</v>
      </c>
      <c r="J166" s="9">
        <v>3</v>
      </c>
      <c r="K166" s="5" t="s">
        <v>182</v>
      </c>
      <c r="L166" s="5" t="s">
        <v>175</v>
      </c>
      <c r="M166" s="10">
        <v>45182</v>
      </c>
      <c r="N166" s="11">
        <v>10</v>
      </c>
      <c r="O166" s="12">
        <v>0</v>
      </c>
      <c r="P166" s="13">
        <v>0.02</v>
      </c>
      <c r="Q166" s="20">
        <v>0.06</v>
      </c>
      <c r="R166" s="21">
        <v>0.02</v>
      </c>
      <c r="S166" s="22">
        <f t="shared" si="7"/>
        <v>0.06</v>
      </c>
      <c r="T166" s="10"/>
      <c r="U166" s="5" t="s">
        <v>234</v>
      </c>
    </row>
    <row r="167" s="1" customFormat="1" spans="1:21">
      <c r="A167" s="6" t="s">
        <v>430</v>
      </c>
      <c r="B167" s="6" t="s">
        <v>197</v>
      </c>
      <c r="C167" s="7" t="s">
        <v>182</v>
      </c>
      <c r="D167" s="6" t="s">
        <v>198</v>
      </c>
      <c r="E167" s="7" t="s">
        <v>175</v>
      </c>
      <c r="F167" s="6" t="s">
        <v>443</v>
      </c>
      <c r="G167" s="7" t="s">
        <v>172</v>
      </c>
      <c r="H167" s="7" t="s">
        <v>444</v>
      </c>
      <c r="I167" s="7" t="s">
        <v>175</v>
      </c>
      <c r="J167" s="14">
        <v>1</v>
      </c>
      <c r="K167" s="7" t="s">
        <v>182</v>
      </c>
      <c r="L167" s="7" t="s">
        <v>175</v>
      </c>
      <c r="M167" s="15">
        <v>44499</v>
      </c>
      <c r="N167" s="16">
        <v>10</v>
      </c>
      <c r="O167" s="17">
        <v>0</v>
      </c>
      <c r="P167" s="18">
        <v>0.323</v>
      </c>
      <c r="Q167" s="23">
        <v>0.323</v>
      </c>
      <c r="R167" s="21">
        <v>0.34</v>
      </c>
      <c r="S167" s="22">
        <f t="shared" si="7"/>
        <v>0.34</v>
      </c>
      <c r="T167" s="15"/>
      <c r="U167" s="7" t="s">
        <v>234</v>
      </c>
    </row>
    <row r="168" s="1" customFormat="1" spans="1:21">
      <c r="A168" s="4" t="s">
        <v>430</v>
      </c>
      <c r="B168" s="4" t="s">
        <v>197</v>
      </c>
      <c r="C168" s="5" t="s">
        <v>182</v>
      </c>
      <c r="D168" s="4" t="s">
        <v>198</v>
      </c>
      <c r="E168" s="5" t="s">
        <v>175</v>
      </c>
      <c r="F168" s="4" t="s">
        <v>445</v>
      </c>
      <c r="G168" s="5" t="s">
        <v>172</v>
      </c>
      <c r="H168" s="5" t="s">
        <v>446</v>
      </c>
      <c r="I168" s="5" t="s">
        <v>447</v>
      </c>
      <c r="J168" s="9">
        <v>1</v>
      </c>
      <c r="K168" s="5" t="s">
        <v>182</v>
      </c>
      <c r="L168" s="5" t="s">
        <v>175</v>
      </c>
      <c r="M168" s="10">
        <v>44499</v>
      </c>
      <c r="N168" s="11">
        <v>10</v>
      </c>
      <c r="O168" s="12">
        <v>0</v>
      </c>
      <c r="P168" s="13">
        <v>0.38938</v>
      </c>
      <c r="Q168" s="20">
        <v>0.38938</v>
      </c>
      <c r="R168" s="21">
        <v>0.38938</v>
      </c>
      <c r="S168" s="22">
        <f t="shared" si="7"/>
        <v>0.38938</v>
      </c>
      <c r="T168" s="10"/>
      <c r="U168" s="5" t="s">
        <v>234</v>
      </c>
    </row>
    <row r="169" s="1" customFormat="1" spans="1:21">
      <c r="A169" s="6" t="s">
        <v>430</v>
      </c>
      <c r="B169" s="6" t="s">
        <v>197</v>
      </c>
      <c r="C169" s="7" t="s">
        <v>182</v>
      </c>
      <c r="D169" s="6" t="s">
        <v>198</v>
      </c>
      <c r="E169" s="7" t="s">
        <v>175</v>
      </c>
      <c r="F169" s="6" t="s">
        <v>448</v>
      </c>
      <c r="G169" s="7" t="s">
        <v>172</v>
      </c>
      <c r="H169" s="7" t="s">
        <v>449</v>
      </c>
      <c r="I169" s="7" t="s">
        <v>450</v>
      </c>
      <c r="J169" s="14">
        <v>1</v>
      </c>
      <c r="K169" s="7" t="s">
        <v>168</v>
      </c>
      <c r="L169" s="7" t="s">
        <v>175</v>
      </c>
      <c r="M169" s="15">
        <v>45225</v>
      </c>
      <c r="N169" s="16">
        <v>10</v>
      </c>
      <c r="O169" s="17">
        <v>0</v>
      </c>
      <c r="P169" s="18">
        <v>0.8</v>
      </c>
      <c r="Q169" s="23">
        <v>0.8</v>
      </c>
      <c r="R169" s="21">
        <v>0.8</v>
      </c>
      <c r="S169" s="22">
        <f t="shared" si="7"/>
        <v>0.8</v>
      </c>
      <c r="T169" s="15"/>
      <c r="U169" s="7" t="s">
        <v>234</v>
      </c>
    </row>
    <row r="170" s="1" customFormat="1" spans="1:21">
      <c r="A170" s="4" t="s">
        <v>430</v>
      </c>
      <c r="B170" s="4" t="s">
        <v>197</v>
      </c>
      <c r="C170" s="5" t="s">
        <v>182</v>
      </c>
      <c r="D170" s="4" t="s">
        <v>198</v>
      </c>
      <c r="E170" s="5" t="s">
        <v>175</v>
      </c>
      <c r="F170" s="4" t="s">
        <v>451</v>
      </c>
      <c r="G170" s="5" t="s">
        <v>172</v>
      </c>
      <c r="H170" s="5" t="s">
        <v>452</v>
      </c>
      <c r="I170" s="5" t="s">
        <v>453</v>
      </c>
      <c r="J170" s="9">
        <v>1</v>
      </c>
      <c r="K170" s="5" t="s">
        <v>182</v>
      </c>
      <c r="L170" s="5" t="s">
        <v>175</v>
      </c>
      <c r="M170" s="10">
        <v>44499</v>
      </c>
      <c r="N170" s="11">
        <v>10</v>
      </c>
      <c r="O170" s="12">
        <v>0</v>
      </c>
      <c r="P170" s="13">
        <v>4.248</v>
      </c>
      <c r="Q170" s="20">
        <v>4.248</v>
      </c>
      <c r="R170" s="21">
        <v>4.248</v>
      </c>
      <c r="S170" s="22">
        <f t="shared" si="7"/>
        <v>4.248</v>
      </c>
      <c r="T170" s="10"/>
      <c r="U170" s="5" t="s">
        <v>234</v>
      </c>
    </row>
    <row r="171" s="1" customFormat="1" spans="1:21">
      <c r="A171" s="6" t="s">
        <v>430</v>
      </c>
      <c r="B171" s="6" t="s">
        <v>197</v>
      </c>
      <c r="C171" s="7" t="s">
        <v>182</v>
      </c>
      <c r="D171" s="6" t="s">
        <v>198</v>
      </c>
      <c r="E171" s="7" t="s">
        <v>175</v>
      </c>
      <c r="F171" s="6" t="s">
        <v>454</v>
      </c>
      <c r="G171" s="7" t="s">
        <v>177</v>
      </c>
      <c r="H171" s="7" t="s">
        <v>455</v>
      </c>
      <c r="I171" s="7" t="s">
        <v>456</v>
      </c>
      <c r="J171" s="14">
        <v>1</v>
      </c>
      <c r="K171" s="7" t="s">
        <v>182</v>
      </c>
      <c r="L171" s="7" t="s">
        <v>175</v>
      </c>
      <c r="M171" s="15">
        <v>44499</v>
      </c>
      <c r="N171" s="16">
        <v>10</v>
      </c>
      <c r="O171" s="17">
        <v>0</v>
      </c>
      <c r="P171" s="18">
        <v>2.3252</v>
      </c>
      <c r="Q171" s="23">
        <v>2.3252</v>
      </c>
      <c r="R171" s="21">
        <f>S194</f>
        <v>0.6170010478</v>
      </c>
      <c r="S171" s="22">
        <f t="shared" si="7"/>
        <v>0.6170010478</v>
      </c>
      <c r="T171" s="15"/>
      <c r="U171" s="7" t="s">
        <v>234</v>
      </c>
    </row>
    <row r="172" s="1" customFormat="1" spans="1:21">
      <c r="A172" s="4" t="s">
        <v>430</v>
      </c>
      <c r="B172" s="4" t="s">
        <v>197</v>
      </c>
      <c r="C172" s="5" t="s">
        <v>182</v>
      </c>
      <c r="D172" s="4" t="s">
        <v>198</v>
      </c>
      <c r="E172" s="5" t="s">
        <v>175</v>
      </c>
      <c r="F172" s="4" t="s">
        <v>457</v>
      </c>
      <c r="G172" s="5" t="s">
        <v>172</v>
      </c>
      <c r="H172" s="5" t="s">
        <v>458</v>
      </c>
      <c r="I172" s="5" t="s">
        <v>175</v>
      </c>
      <c r="J172" s="9">
        <v>1</v>
      </c>
      <c r="K172" s="5" t="s">
        <v>168</v>
      </c>
      <c r="L172" s="5" t="s">
        <v>175</v>
      </c>
      <c r="M172" s="10">
        <v>45316</v>
      </c>
      <c r="N172" s="11">
        <v>10</v>
      </c>
      <c r="O172" s="12">
        <v>0</v>
      </c>
      <c r="P172" s="13">
        <v>0.049</v>
      </c>
      <c r="Q172" s="20">
        <v>0.049</v>
      </c>
      <c r="R172" s="21">
        <v>0.049</v>
      </c>
      <c r="S172" s="22">
        <f t="shared" si="7"/>
        <v>0.049</v>
      </c>
      <c r="T172" s="10"/>
      <c r="U172" s="5" t="s">
        <v>234</v>
      </c>
    </row>
    <row r="173" s="1" customFormat="1" spans="1:21">
      <c r="A173" s="6" t="s">
        <v>430</v>
      </c>
      <c r="B173" s="6" t="s">
        <v>197</v>
      </c>
      <c r="C173" s="7" t="s">
        <v>182</v>
      </c>
      <c r="D173" s="6" t="s">
        <v>198</v>
      </c>
      <c r="E173" s="7" t="s">
        <v>175</v>
      </c>
      <c r="F173" s="6" t="s">
        <v>459</v>
      </c>
      <c r="G173" s="7" t="s">
        <v>175</v>
      </c>
      <c r="H173" s="7" t="s">
        <v>175</v>
      </c>
      <c r="I173" s="7" t="s">
        <v>175</v>
      </c>
      <c r="J173" s="14">
        <v>1</v>
      </c>
      <c r="K173" s="7" t="s">
        <v>175</v>
      </c>
      <c r="L173" s="7" t="s">
        <v>460</v>
      </c>
      <c r="M173" s="15"/>
      <c r="N173" s="16">
        <v>0</v>
      </c>
      <c r="O173" s="17">
        <v>0</v>
      </c>
      <c r="P173" s="18">
        <v>0</v>
      </c>
      <c r="Q173" s="23">
        <v>0</v>
      </c>
      <c r="R173" s="21"/>
      <c r="S173" s="22">
        <f t="shared" si="7"/>
        <v>0</v>
      </c>
      <c r="T173" s="15"/>
      <c r="U173" s="7" t="s">
        <v>234</v>
      </c>
    </row>
    <row r="174" s="1" customFormat="1" spans="1:21">
      <c r="A174" s="4" t="s">
        <v>430</v>
      </c>
      <c r="B174" s="4" t="s">
        <v>197</v>
      </c>
      <c r="C174" s="5" t="s">
        <v>182</v>
      </c>
      <c r="D174" s="4" t="s">
        <v>198</v>
      </c>
      <c r="E174" s="5" t="s">
        <v>175</v>
      </c>
      <c r="F174" s="4" t="s">
        <v>461</v>
      </c>
      <c r="G174" s="5" t="s">
        <v>177</v>
      </c>
      <c r="H174" s="5" t="s">
        <v>462</v>
      </c>
      <c r="I174" s="5" t="s">
        <v>175</v>
      </c>
      <c r="J174" s="9">
        <v>1</v>
      </c>
      <c r="K174" s="5" t="s">
        <v>182</v>
      </c>
      <c r="L174" s="5" t="s">
        <v>175</v>
      </c>
      <c r="M174" s="10">
        <v>44499</v>
      </c>
      <c r="N174" s="11">
        <v>10</v>
      </c>
      <c r="O174" s="12">
        <v>0</v>
      </c>
      <c r="P174" s="13">
        <v>12.89002</v>
      </c>
      <c r="Q174" s="20">
        <v>12.89002</v>
      </c>
      <c r="R174" s="21">
        <f>S203</f>
        <v>0.806177204</v>
      </c>
      <c r="S174" s="22">
        <f t="shared" si="7"/>
        <v>0.806177204</v>
      </c>
      <c r="T174" s="10"/>
      <c r="U174" s="5" t="s">
        <v>234</v>
      </c>
    </row>
    <row r="175" spans="19:19">
      <c r="S175" s="2">
        <f>SUM(S162:S174)</f>
        <v>12.0848686118</v>
      </c>
    </row>
    <row r="177" s="1" customFormat="1" ht="18" customHeight="1" spans="1:21">
      <c r="A177" s="3" t="s">
        <v>145</v>
      </c>
      <c r="B177" s="3" t="s">
        <v>146</v>
      </c>
      <c r="C177" s="3" t="s">
        <v>147</v>
      </c>
      <c r="D177" s="3" t="s">
        <v>148</v>
      </c>
      <c r="E177" s="3" t="s">
        <v>149</v>
      </c>
      <c r="F177" s="3" t="s">
        <v>150</v>
      </c>
      <c r="G177" s="3" t="s">
        <v>151</v>
      </c>
      <c r="H177" s="3" t="s">
        <v>152</v>
      </c>
      <c r="I177" s="3" t="s">
        <v>153</v>
      </c>
      <c r="J177" s="8" t="s">
        <v>154</v>
      </c>
      <c r="K177" s="3" t="s">
        <v>155</v>
      </c>
      <c r="L177" s="3" t="s">
        <v>156</v>
      </c>
      <c r="M177" s="8" t="s">
        <v>157</v>
      </c>
      <c r="N177" s="8" t="s">
        <v>158</v>
      </c>
      <c r="O177" s="8" t="s">
        <v>159</v>
      </c>
      <c r="P177" s="8" t="s">
        <v>160</v>
      </c>
      <c r="Q177" s="8" t="s">
        <v>161</v>
      </c>
      <c r="R177" s="19" t="s">
        <v>162</v>
      </c>
      <c r="S177" s="19" t="s">
        <v>163</v>
      </c>
      <c r="T177" s="8" t="s">
        <v>164</v>
      </c>
      <c r="U177" s="3" t="s">
        <v>165</v>
      </c>
    </row>
    <row r="178" s="1" customFormat="1" spans="1:21">
      <c r="A178" s="4" t="s">
        <v>430</v>
      </c>
      <c r="B178" s="4" t="s">
        <v>431</v>
      </c>
      <c r="C178" s="5" t="s">
        <v>182</v>
      </c>
      <c r="D178" s="4" t="s">
        <v>432</v>
      </c>
      <c r="E178" s="5" t="s">
        <v>463</v>
      </c>
      <c r="F178" s="4" t="s">
        <v>464</v>
      </c>
      <c r="G178" s="5" t="s">
        <v>172</v>
      </c>
      <c r="H178" s="5" t="s">
        <v>465</v>
      </c>
      <c r="I178" s="5" t="s">
        <v>175</v>
      </c>
      <c r="J178" s="9">
        <v>4e-5</v>
      </c>
      <c r="K178" s="5" t="s">
        <v>319</v>
      </c>
      <c r="L178" s="5" t="s">
        <v>175</v>
      </c>
      <c r="M178" s="10">
        <v>45470</v>
      </c>
      <c r="N178" s="11">
        <v>90</v>
      </c>
      <c r="O178" s="12">
        <v>0</v>
      </c>
      <c r="P178" s="13">
        <v>20.354</v>
      </c>
      <c r="Q178" s="20">
        <v>0.00081</v>
      </c>
      <c r="R178" s="21">
        <v>20.354</v>
      </c>
      <c r="S178" s="22">
        <f t="shared" ref="S178:S184" si="8">J178*R178</f>
        <v>0.00081416</v>
      </c>
      <c r="T178" s="10"/>
      <c r="U178" s="5" t="s">
        <v>234</v>
      </c>
    </row>
    <row r="179" s="1" customFormat="1" spans="1:21">
      <c r="A179" s="6" t="s">
        <v>430</v>
      </c>
      <c r="B179" s="6" t="s">
        <v>431</v>
      </c>
      <c r="C179" s="7" t="s">
        <v>182</v>
      </c>
      <c r="D179" s="6" t="s">
        <v>432</v>
      </c>
      <c r="E179" s="7" t="s">
        <v>463</v>
      </c>
      <c r="F179" s="6" t="s">
        <v>466</v>
      </c>
      <c r="G179" s="7" t="s">
        <v>172</v>
      </c>
      <c r="H179" s="7" t="s">
        <v>467</v>
      </c>
      <c r="I179" s="7" t="s">
        <v>468</v>
      </c>
      <c r="J179" s="14">
        <v>0.002</v>
      </c>
      <c r="K179" s="7" t="s">
        <v>319</v>
      </c>
      <c r="L179" s="7" t="s">
        <v>175</v>
      </c>
      <c r="M179" s="15">
        <v>45470</v>
      </c>
      <c r="N179" s="16">
        <v>90</v>
      </c>
      <c r="O179" s="17">
        <v>0</v>
      </c>
      <c r="P179" s="18">
        <v>15.1505</v>
      </c>
      <c r="Q179" s="23">
        <v>0.0303</v>
      </c>
      <c r="R179" s="21">
        <v>14.6</v>
      </c>
      <c r="S179" s="22">
        <f t="shared" si="8"/>
        <v>0.0292</v>
      </c>
      <c r="T179" s="15"/>
      <c r="U179" s="7" t="s">
        <v>234</v>
      </c>
    </row>
    <row r="180" spans="19:19">
      <c r="S180" s="2">
        <f>SUM(S178:S179)</f>
        <v>0.03001416</v>
      </c>
    </row>
    <row r="182" s="1" customFormat="1" ht="18" customHeight="1" spans="1:21">
      <c r="A182" s="3" t="s">
        <v>145</v>
      </c>
      <c r="B182" s="3" t="s">
        <v>146</v>
      </c>
      <c r="C182" s="3" t="s">
        <v>147</v>
      </c>
      <c r="D182" s="3" t="s">
        <v>148</v>
      </c>
      <c r="E182" s="3" t="s">
        <v>149</v>
      </c>
      <c r="F182" s="3" t="s">
        <v>150</v>
      </c>
      <c r="G182" s="3" t="s">
        <v>151</v>
      </c>
      <c r="H182" s="3" t="s">
        <v>152</v>
      </c>
      <c r="I182" s="3" t="s">
        <v>153</v>
      </c>
      <c r="J182" s="8" t="s">
        <v>154</v>
      </c>
      <c r="K182" s="3" t="s">
        <v>155</v>
      </c>
      <c r="L182" s="3" t="s">
        <v>156</v>
      </c>
      <c r="M182" s="8" t="s">
        <v>157</v>
      </c>
      <c r="N182" s="8" t="s">
        <v>158</v>
      </c>
      <c r="O182" s="8" t="s">
        <v>159</v>
      </c>
      <c r="P182" s="8" t="s">
        <v>160</v>
      </c>
      <c r="Q182" s="8" t="s">
        <v>161</v>
      </c>
      <c r="R182" s="19" t="s">
        <v>162</v>
      </c>
      <c r="S182" s="19" t="s">
        <v>163</v>
      </c>
      <c r="T182" s="8" t="s">
        <v>164</v>
      </c>
      <c r="U182" s="3" t="s">
        <v>165</v>
      </c>
    </row>
    <row r="183" s="1" customFormat="1" spans="1:21">
      <c r="A183" s="4" t="s">
        <v>430</v>
      </c>
      <c r="B183" s="4" t="s">
        <v>434</v>
      </c>
      <c r="C183" s="5" t="s">
        <v>182</v>
      </c>
      <c r="D183" s="4" t="s">
        <v>435</v>
      </c>
      <c r="E183" s="5" t="s">
        <v>463</v>
      </c>
      <c r="F183" s="4" t="s">
        <v>464</v>
      </c>
      <c r="G183" s="5" t="s">
        <v>172</v>
      </c>
      <c r="H183" s="5" t="s">
        <v>465</v>
      </c>
      <c r="I183" s="5" t="s">
        <v>175</v>
      </c>
      <c r="J183" s="9">
        <v>0.0001</v>
      </c>
      <c r="K183" s="5" t="s">
        <v>319</v>
      </c>
      <c r="L183" s="5" t="s">
        <v>175</v>
      </c>
      <c r="M183" s="10">
        <v>45470</v>
      </c>
      <c r="N183" s="11">
        <v>90</v>
      </c>
      <c r="O183" s="12">
        <v>0</v>
      </c>
      <c r="P183" s="13">
        <v>20.354</v>
      </c>
      <c r="Q183" s="20">
        <v>0.00204</v>
      </c>
      <c r="R183" s="21">
        <v>20.354</v>
      </c>
      <c r="S183" s="22">
        <f t="shared" si="8"/>
        <v>0.0020354</v>
      </c>
      <c r="T183" s="10"/>
      <c r="U183" s="5" t="s">
        <v>234</v>
      </c>
    </row>
    <row r="184" s="1" customFormat="1" spans="1:21">
      <c r="A184" s="6" t="s">
        <v>430</v>
      </c>
      <c r="B184" s="6" t="s">
        <v>434</v>
      </c>
      <c r="C184" s="7" t="s">
        <v>182</v>
      </c>
      <c r="D184" s="6" t="s">
        <v>435</v>
      </c>
      <c r="E184" s="7" t="s">
        <v>463</v>
      </c>
      <c r="F184" s="6" t="s">
        <v>466</v>
      </c>
      <c r="G184" s="7" t="s">
        <v>172</v>
      </c>
      <c r="H184" s="7" t="s">
        <v>467</v>
      </c>
      <c r="I184" s="7" t="s">
        <v>468</v>
      </c>
      <c r="J184" s="14">
        <v>0.005</v>
      </c>
      <c r="K184" s="7" t="s">
        <v>319</v>
      </c>
      <c r="L184" s="7" t="s">
        <v>175</v>
      </c>
      <c r="M184" s="15">
        <v>45470</v>
      </c>
      <c r="N184" s="16">
        <v>90</v>
      </c>
      <c r="O184" s="17">
        <v>0</v>
      </c>
      <c r="P184" s="18">
        <v>15.1505</v>
      </c>
      <c r="Q184" s="23">
        <v>0.07575</v>
      </c>
      <c r="R184" s="21">
        <v>14.6</v>
      </c>
      <c r="S184" s="22">
        <f t="shared" si="8"/>
        <v>0.073</v>
      </c>
      <c r="T184" s="15"/>
      <c r="U184" s="7" t="s">
        <v>234</v>
      </c>
    </row>
    <row r="185" spans="19:19">
      <c r="S185" s="2">
        <f>SUM(S183:S184)</f>
        <v>0.0750354</v>
      </c>
    </row>
    <row r="187" s="1" customFormat="1" ht="18" customHeight="1" spans="1:21">
      <c r="A187" s="3" t="s">
        <v>145</v>
      </c>
      <c r="B187" s="3" t="s">
        <v>146</v>
      </c>
      <c r="C187" s="3" t="s">
        <v>147</v>
      </c>
      <c r="D187" s="3" t="s">
        <v>148</v>
      </c>
      <c r="E187" s="3" t="s">
        <v>149</v>
      </c>
      <c r="F187" s="3" t="s">
        <v>150</v>
      </c>
      <c r="G187" s="3" t="s">
        <v>151</v>
      </c>
      <c r="H187" s="3" t="s">
        <v>152</v>
      </c>
      <c r="I187" s="3" t="s">
        <v>153</v>
      </c>
      <c r="J187" s="8" t="s">
        <v>154</v>
      </c>
      <c r="K187" s="3" t="s">
        <v>155</v>
      </c>
      <c r="L187" s="3" t="s">
        <v>156</v>
      </c>
      <c r="M187" s="8" t="s">
        <v>157</v>
      </c>
      <c r="N187" s="8" t="s">
        <v>158</v>
      </c>
      <c r="O187" s="8" t="s">
        <v>159</v>
      </c>
      <c r="P187" s="8" t="s">
        <v>160</v>
      </c>
      <c r="Q187" s="8" t="s">
        <v>161</v>
      </c>
      <c r="R187" s="19" t="s">
        <v>162</v>
      </c>
      <c r="S187" s="19" t="s">
        <v>163</v>
      </c>
      <c r="T187" s="8" t="s">
        <v>164</v>
      </c>
      <c r="U187" s="3" t="s">
        <v>165</v>
      </c>
    </row>
    <row r="188" s="1" customFormat="1" spans="1:21">
      <c r="A188" s="4" t="s">
        <v>430</v>
      </c>
      <c r="B188" s="4" t="s">
        <v>436</v>
      </c>
      <c r="C188" s="5" t="s">
        <v>182</v>
      </c>
      <c r="D188" s="4" t="s">
        <v>437</v>
      </c>
      <c r="E188" s="5" t="s">
        <v>469</v>
      </c>
      <c r="F188" s="4" t="s">
        <v>470</v>
      </c>
      <c r="G188" s="5" t="s">
        <v>172</v>
      </c>
      <c r="H188" s="5" t="s">
        <v>471</v>
      </c>
      <c r="I188" s="5" t="s">
        <v>472</v>
      </c>
      <c r="J188" s="9">
        <v>0.331</v>
      </c>
      <c r="K188" s="5" t="s">
        <v>319</v>
      </c>
      <c r="L188" s="5" t="s">
        <v>175</v>
      </c>
      <c r="M188" s="10">
        <v>44720</v>
      </c>
      <c r="N188" s="11">
        <v>90</v>
      </c>
      <c r="O188" s="12">
        <v>0</v>
      </c>
      <c r="P188" s="13">
        <v>13.71681</v>
      </c>
      <c r="Q188" s="20">
        <v>4.54026</v>
      </c>
      <c r="R188" s="21">
        <v>13.7168</v>
      </c>
      <c r="S188" s="22">
        <f t="shared" ref="S188:S193" si="9">J188*R188</f>
        <v>4.5402608</v>
      </c>
      <c r="T188" s="10"/>
      <c r="U188" s="5" t="s">
        <v>234</v>
      </c>
    </row>
    <row r="189" spans="19:19">
      <c r="S189" s="2">
        <f>SUM(S188:S188)</f>
        <v>4.5402608</v>
      </c>
    </row>
    <row r="191" s="1" customFormat="1" ht="18" customHeight="1" spans="1:21">
      <c r="A191" s="3" t="s">
        <v>145</v>
      </c>
      <c r="B191" s="3" t="s">
        <v>146</v>
      </c>
      <c r="C191" s="3" t="s">
        <v>147</v>
      </c>
      <c r="D191" s="3" t="s">
        <v>148</v>
      </c>
      <c r="E191" s="3" t="s">
        <v>149</v>
      </c>
      <c r="F191" s="3" t="s">
        <v>150</v>
      </c>
      <c r="G191" s="3" t="s">
        <v>151</v>
      </c>
      <c r="H191" s="3" t="s">
        <v>152</v>
      </c>
      <c r="I191" s="3" t="s">
        <v>153</v>
      </c>
      <c r="J191" s="8" t="s">
        <v>154</v>
      </c>
      <c r="K191" s="3" t="s">
        <v>155</v>
      </c>
      <c r="L191" s="3" t="s">
        <v>156</v>
      </c>
      <c r="M191" s="8" t="s">
        <v>157</v>
      </c>
      <c r="N191" s="8" t="s">
        <v>158</v>
      </c>
      <c r="O191" s="8" t="s">
        <v>159</v>
      </c>
      <c r="P191" s="8" t="s">
        <v>160</v>
      </c>
      <c r="Q191" s="8" t="s">
        <v>161</v>
      </c>
      <c r="R191" s="19" t="s">
        <v>162</v>
      </c>
      <c r="S191" s="19" t="s">
        <v>163</v>
      </c>
      <c r="T191" s="8" t="s">
        <v>164</v>
      </c>
      <c r="U191" s="3" t="s">
        <v>165</v>
      </c>
    </row>
    <row r="192" s="1" customFormat="1" spans="1:21">
      <c r="A192" s="4" t="s">
        <v>430</v>
      </c>
      <c r="B192" s="4" t="s">
        <v>454</v>
      </c>
      <c r="C192" s="5" t="s">
        <v>182</v>
      </c>
      <c r="D192" s="4" t="s">
        <v>455</v>
      </c>
      <c r="E192" s="5" t="s">
        <v>456</v>
      </c>
      <c r="F192" s="4" t="s">
        <v>473</v>
      </c>
      <c r="G192" s="5" t="s">
        <v>172</v>
      </c>
      <c r="H192" s="5" t="s">
        <v>474</v>
      </c>
      <c r="I192" s="5" t="s">
        <v>468</v>
      </c>
      <c r="J192" s="9">
        <v>0.06139</v>
      </c>
      <c r="K192" s="5" t="s">
        <v>319</v>
      </c>
      <c r="L192" s="5" t="s">
        <v>175</v>
      </c>
      <c r="M192" s="10">
        <v>44499</v>
      </c>
      <c r="N192" s="11">
        <v>90</v>
      </c>
      <c r="O192" s="12">
        <v>0</v>
      </c>
      <c r="P192" s="13">
        <v>10.16895</v>
      </c>
      <c r="Q192" s="20">
        <v>0.62427</v>
      </c>
      <c r="R192" s="21">
        <v>9.64602</v>
      </c>
      <c r="S192" s="22">
        <f t="shared" si="9"/>
        <v>0.5921691678</v>
      </c>
      <c r="T192" s="10"/>
      <c r="U192" s="5" t="s">
        <v>234</v>
      </c>
    </row>
    <row r="193" s="1" customFormat="1" spans="1:21">
      <c r="A193" s="6" t="s">
        <v>430</v>
      </c>
      <c r="B193" s="6" t="s">
        <v>454</v>
      </c>
      <c r="C193" s="7" t="s">
        <v>182</v>
      </c>
      <c r="D193" s="6" t="s">
        <v>455</v>
      </c>
      <c r="E193" s="7" t="s">
        <v>456</v>
      </c>
      <c r="F193" s="6" t="s">
        <v>464</v>
      </c>
      <c r="G193" s="7" t="s">
        <v>172</v>
      </c>
      <c r="H193" s="7" t="s">
        <v>465</v>
      </c>
      <c r="I193" s="7" t="s">
        <v>175</v>
      </c>
      <c r="J193" s="14">
        <v>0.00122</v>
      </c>
      <c r="K193" s="7" t="s">
        <v>319</v>
      </c>
      <c r="L193" s="7" t="s">
        <v>175</v>
      </c>
      <c r="M193" s="15">
        <v>45348</v>
      </c>
      <c r="N193" s="16">
        <v>90</v>
      </c>
      <c r="O193" s="17">
        <v>0</v>
      </c>
      <c r="P193" s="18">
        <v>20.354</v>
      </c>
      <c r="Q193" s="23">
        <v>0.02483</v>
      </c>
      <c r="R193" s="21">
        <v>20.354</v>
      </c>
      <c r="S193" s="22">
        <f t="shared" si="9"/>
        <v>0.02483188</v>
      </c>
      <c r="T193" s="15"/>
      <c r="U193" s="7" t="s">
        <v>234</v>
      </c>
    </row>
    <row r="194" spans="19:19">
      <c r="S194" s="2">
        <f>SUM(S192:S193)</f>
        <v>0.6170010478</v>
      </c>
    </row>
    <row r="196" s="1" customFormat="1" ht="18" customHeight="1" spans="1:21">
      <c r="A196" s="3" t="s">
        <v>145</v>
      </c>
      <c r="B196" s="3" t="s">
        <v>146</v>
      </c>
      <c r="C196" s="3" t="s">
        <v>147</v>
      </c>
      <c r="D196" s="3" t="s">
        <v>148</v>
      </c>
      <c r="E196" s="3" t="s">
        <v>149</v>
      </c>
      <c r="F196" s="3" t="s">
        <v>150</v>
      </c>
      <c r="G196" s="3" t="s">
        <v>151</v>
      </c>
      <c r="H196" s="3" t="s">
        <v>152</v>
      </c>
      <c r="I196" s="3" t="s">
        <v>153</v>
      </c>
      <c r="J196" s="8" t="s">
        <v>154</v>
      </c>
      <c r="K196" s="3" t="s">
        <v>155</v>
      </c>
      <c r="L196" s="3" t="s">
        <v>156</v>
      </c>
      <c r="M196" s="8" t="s">
        <v>157</v>
      </c>
      <c r="N196" s="8" t="s">
        <v>158</v>
      </c>
      <c r="O196" s="8" t="s">
        <v>159</v>
      </c>
      <c r="P196" s="8" t="s">
        <v>160</v>
      </c>
      <c r="Q196" s="8" t="s">
        <v>161</v>
      </c>
      <c r="R196" s="19" t="s">
        <v>162</v>
      </c>
      <c r="S196" s="19" t="s">
        <v>163</v>
      </c>
      <c r="T196" s="8" t="s">
        <v>164</v>
      </c>
      <c r="U196" s="3" t="s">
        <v>165</v>
      </c>
    </row>
    <row r="197" s="1" customFormat="1" spans="1:21">
      <c r="A197" s="4" t="s">
        <v>430</v>
      </c>
      <c r="B197" s="4" t="s">
        <v>461</v>
      </c>
      <c r="C197" s="5" t="s">
        <v>182</v>
      </c>
      <c r="D197" s="4" t="s">
        <v>462</v>
      </c>
      <c r="E197" s="5" t="s">
        <v>175</v>
      </c>
      <c r="F197" s="4" t="s">
        <v>475</v>
      </c>
      <c r="G197" s="5" t="s">
        <v>177</v>
      </c>
      <c r="H197" s="5" t="s">
        <v>476</v>
      </c>
      <c r="I197" s="5" t="s">
        <v>477</v>
      </c>
      <c r="J197" s="9">
        <v>1</v>
      </c>
      <c r="K197" s="5" t="s">
        <v>182</v>
      </c>
      <c r="L197" s="5" t="s">
        <v>175</v>
      </c>
      <c r="M197" s="10">
        <v>44499</v>
      </c>
      <c r="N197" s="11">
        <v>990</v>
      </c>
      <c r="O197" s="12">
        <v>0</v>
      </c>
      <c r="P197" s="13">
        <v>1.89002</v>
      </c>
      <c r="Q197" s="20">
        <v>1.89002</v>
      </c>
      <c r="R197" s="21">
        <f>S203</f>
        <v>0.806177204</v>
      </c>
      <c r="S197" s="22">
        <f t="shared" ref="S197:S202" si="10">J197*R197</f>
        <v>0.806177204</v>
      </c>
      <c r="T197" s="10"/>
      <c r="U197" s="5" t="s">
        <v>234</v>
      </c>
    </row>
    <row r="198" spans="19:19">
      <c r="S198" s="2">
        <f>SUM(S197:S197)</f>
        <v>0.806177204</v>
      </c>
    </row>
    <row r="200" s="1" customFormat="1" ht="18" customHeight="1" spans="1:21">
      <c r="A200" s="3" t="s">
        <v>145</v>
      </c>
      <c r="B200" s="3" t="s">
        <v>146</v>
      </c>
      <c r="C200" s="3" t="s">
        <v>147</v>
      </c>
      <c r="D200" s="3" t="s">
        <v>148</v>
      </c>
      <c r="E200" s="3" t="s">
        <v>149</v>
      </c>
      <c r="F200" s="3" t="s">
        <v>150</v>
      </c>
      <c r="G200" s="3" t="s">
        <v>151</v>
      </c>
      <c r="H200" s="3" t="s">
        <v>152</v>
      </c>
      <c r="I200" s="3" t="s">
        <v>153</v>
      </c>
      <c r="J200" s="8" t="s">
        <v>154</v>
      </c>
      <c r="K200" s="3" t="s">
        <v>155</v>
      </c>
      <c r="L200" s="3" t="s">
        <v>156</v>
      </c>
      <c r="M200" s="8" t="s">
        <v>157</v>
      </c>
      <c r="N200" s="8" t="s">
        <v>158</v>
      </c>
      <c r="O200" s="8" t="s">
        <v>159</v>
      </c>
      <c r="P200" s="8" t="s">
        <v>160</v>
      </c>
      <c r="Q200" s="8" t="s">
        <v>161</v>
      </c>
      <c r="R200" s="19" t="s">
        <v>162</v>
      </c>
      <c r="S200" s="19" t="s">
        <v>163</v>
      </c>
      <c r="T200" s="8" t="s">
        <v>164</v>
      </c>
      <c r="U200" s="3" t="s">
        <v>165</v>
      </c>
    </row>
    <row r="201" s="1" customFormat="1" spans="1:21">
      <c r="A201" s="4" t="s">
        <v>430</v>
      </c>
      <c r="B201" s="4" t="s">
        <v>475</v>
      </c>
      <c r="C201" s="5" t="s">
        <v>182</v>
      </c>
      <c r="D201" s="4" t="s">
        <v>476</v>
      </c>
      <c r="E201" s="5" t="s">
        <v>477</v>
      </c>
      <c r="F201" s="4" t="s">
        <v>473</v>
      </c>
      <c r="G201" s="5" t="s">
        <v>172</v>
      </c>
      <c r="H201" s="5" t="s">
        <v>474</v>
      </c>
      <c r="I201" s="5" t="s">
        <v>468</v>
      </c>
      <c r="J201" s="9">
        <v>0.0802</v>
      </c>
      <c r="K201" s="5" t="s">
        <v>319</v>
      </c>
      <c r="L201" s="5" t="s">
        <v>175</v>
      </c>
      <c r="M201" s="10">
        <v>44499</v>
      </c>
      <c r="N201" s="11">
        <v>90</v>
      </c>
      <c r="O201" s="12">
        <v>0</v>
      </c>
      <c r="P201" s="13">
        <v>10.16895</v>
      </c>
      <c r="Q201" s="20">
        <v>0.81555</v>
      </c>
      <c r="R201" s="21">
        <v>9.64602</v>
      </c>
      <c r="S201" s="22">
        <f t="shared" si="10"/>
        <v>0.773610804</v>
      </c>
      <c r="T201" s="10"/>
      <c r="U201" s="5" t="s">
        <v>234</v>
      </c>
    </row>
    <row r="202" s="1" customFormat="1" spans="1:21">
      <c r="A202" s="6" t="s">
        <v>430</v>
      </c>
      <c r="B202" s="6" t="s">
        <v>475</v>
      </c>
      <c r="C202" s="7" t="s">
        <v>182</v>
      </c>
      <c r="D202" s="6" t="s">
        <v>476</v>
      </c>
      <c r="E202" s="7" t="s">
        <v>477</v>
      </c>
      <c r="F202" s="6" t="s">
        <v>464</v>
      </c>
      <c r="G202" s="7" t="s">
        <v>172</v>
      </c>
      <c r="H202" s="7" t="s">
        <v>465</v>
      </c>
      <c r="I202" s="7" t="s">
        <v>175</v>
      </c>
      <c r="J202" s="14">
        <v>0.0016</v>
      </c>
      <c r="K202" s="7" t="s">
        <v>319</v>
      </c>
      <c r="L202" s="7" t="s">
        <v>175</v>
      </c>
      <c r="M202" s="15">
        <v>45349</v>
      </c>
      <c r="N202" s="16">
        <v>90</v>
      </c>
      <c r="O202" s="17">
        <v>0</v>
      </c>
      <c r="P202" s="18">
        <v>20.354</v>
      </c>
      <c r="Q202" s="23">
        <v>0.03257</v>
      </c>
      <c r="R202" s="21">
        <v>20.354</v>
      </c>
      <c r="S202" s="22">
        <f t="shared" si="10"/>
        <v>0.0325664</v>
      </c>
      <c r="T202" s="15"/>
      <c r="U202" s="7" t="s">
        <v>234</v>
      </c>
    </row>
    <row r="203" spans="19:19">
      <c r="S203" s="2">
        <f>SUM(S201:S202)</f>
        <v>0.806177204</v>
      </c>
    </row>
    <row r="205" s="1" customFormat="1" ht="18" customHeight="1" spans="1:21">
      <c r="A205" s="3" t="s">
        <v>145</v>
      </c>
      <c r="B205" s="3" t="s">
        <v>146</v>
      </c>
      <c r="C205" s="3" t="s">
        <v>147</v>
      </c>
      <c r="D205" s="3" t="s">
        <v>148</v>
      </c>
      <c r="E205" s="3" t="s">
        <v>149</v>
      </c>
      <c r="F205" s="3" t="s">
        <v>150</v>
      </c>
      <c r="G205" s="3" t="s">
        <v>151</v>
      </c>
      <c r="H205" s="3" t="s">
        <v>152</v>
      </c>
      <c r="I205" s="3" t="s">
        <v>153</v>
      </c>
      <c r="J205" s="8" t="s">
        <v>154</v>
      </c>
      <c r="K205" s="3" t="s">
        <v>155</v>
      </c>
      <c r="L205" s="3" t="s">
        <v>156</v>
      </c>
      <c r="M205" s="8" t="s">
        <v>157</v>
      </c>
      <c r="N205" s="8" t="s">
        <v>158</v>
      </c>
      <c r="O205" s="8" t="s">
        <v>159</v>
      </c>
      <c r="P205" s="8" t="s">
        <v>160</v>
      </c>
      <c r="Q205" s="8" t="s">
        <v>161</v>
      </c>
      <c r="R205" s="19" t="s">
        <v>162</v>
      </c>
      <c r="S205" s="19" t="s">
        <v>163</v>
      </c>
      <c r="T205" s="8" t="s">
        <v>164</v>
      </c>
      <c r="U205" s="3" t="s">
        <v>165</v>
      </c>
    </row>
    <row r="206" s="1" customFormat="1" spans="1:21">
      <c r="A206" s="4" t="s">
        <v>430</v>
      </c>
      <c r="B206" s="4" t="s">
        <v>214</v>
      </c>
      <c r="C206" s="5" t="s">
        <v>168</v>
      </c>
      <c r="D206" s="4" t="s">
        <v>215</v>
      </c>
      <c r="E206" s="5" t="s">
        <v>175</v>
      </c>
      <c r="F206" s="4" t="s">
        <v>478</v>
      </c>
      <c r="G206" s="5" t="s">
        <v>172</v>
      </c>
      <c r="H206" s="5" t="s">
        <v>479</v>
      </c>
      <c r="I206" s="5" t="s">
        <v>472</v>
      </c>
      <c r="J206" s="9">
        <v>0.372</v>
      </c>
      <c r="K206" s="5" t="s">
        <v>319</v>
      </c>
      <c r="L206" s="5" t="s">
        <v>175</v>
      </c>
      <c r="M206" s="10">
        <v>45408</v>
      </c>
      <c r="N206" s="11">
        <v>90</v>
      </c>
      <c r="O206" s="12">
        <v>0</v>
      </c>
      <c r="P206" s="13">
        <v>10.3</v>
      </c>
      <c r="Q206" s="20">
        <v>3.8316</v>
      </c>
      <c r="R206" s="21">
        <v>10.3</v>
      </c>
      <c r="S206" s="22">
        <f t="shared" ref="S206:S214" si="11">J206*R206</f>
        <v>3.8316</v>
      </c>
      <c r="T206" s="10"/>
      <c r="U206" s="5" t="s">
        <v>175</v>
      </c>
    </row>
    <row r="207" spans="19:19">
      <c r="S207" s="2">
        <f>SUM(S206:S206)</f>
        <v>3.8316</v>
      </c>
    </row>
    <row r="209" s="1" customFormat="1" ht="18" customHeight="1" spans="1:21">
      <c r="A209" s="3" t="s">
        <v>145</v>
      </c>
      <c r="B209" s="3" t="s">
        <v>146</v>
      </c>
      <c r="C209" s="3" t="s">
        <v>147</v>
      </c>
      <c r="D209" s="3" t="s">
        <v>148</v>
      </c>
      <c r="E209" s="3" t="s">
        <v>149</v>
      </c>
      <c r="F209" s="3" t="s">
        <v>150</v>
      </c>
      <c r="G209" s="3" t="s">
        <v>151</v>
      </c>
      <c r="H209" s="3" t="s">
        <v>152</v>
      </c>
      <c r="I209" s="3" t="s">
        <v>153</v>
      </c>
      <c r="J209" s="8" t="s">
        <v>154</v>
      </c>
      <c r="K209" s="3" t="s">
        <v>155</v>
      </c>
      <c r="L209" s="3" t="s">
        <v>156</v>
      </c>
      <c r="M209" s="8" t="s">
        <v>157</v>
      </c>
      <c r="N209" s="8" t="s">
        <v>158</v>
      </c>
      <c r="O209" s="8" t="s">
        <v>159</v>
      </c>
      <c r="P209" s="8" t="s">
        <v>160</v>
      </c>
      <c r="Q209" s="8" t="s">
        <v>161</v>
      </c>
      <c r="R209" s="19" t="s">
        <v>162</v>
      </c>
      <c r="S209" s="19" t="s">
        <v>163</v>
      </c>
      <c r="T209" s="8" t="s">
        <v>164</v>
      </c>
      <c r="U209" s="3" t="s">
        <v>165</v>
      </c>
    </row>
    <row r="210" s="1" customFormat="1" spans="1:21">
      <c r="A210" s="4" t="s">
        <v>430</v>
      </c>
      <c r="B210" s="4" t="s">
        <v>218</v>
      </c>
      <c r="C210" s="5" t="s">
        <v>168</v>
      </c>
      <c r="D210" s="4" t="s">
        <v>219</v>
      </c>
      <c r="E210" s="5" t="s">
        <v>179</v>
      </c>
      <c r="F210" s="4" t="s">
        <v>480</v>
      </c>
      <c r="G210" s="5" t="s">
        <v>172</v>
      </c>
      <c r="H210" s="5" t="s">
        <v>481</v>
      </c>
      <c r="I210" s="5" t="s">
        <v>179</v>
      </c>
      <c r="J210" s="9">
        <v>2</v>
      </c>
      <c r="K210" s="5" t="s">
        <v>168</v>
      </c>
      <c r="L210" s="5" t="s">
        <v>175</v>
      </c>
      <c r="M210" s="10">
        <v>45523</v>
      </c>
      <c r="N210" s="11">
        <v>30</v>
      </c>
      <c r="O210" s="12">
        <v>0</v>
      </c>
      <c r="P210" s="13">
        <v>0</v>
      </c>
      <c r="Q210" s="20">
        <v>0</v>
      </c>
      <c r="R210" s="21">
        <v>2.45</v>
      </c>
      <c r="S210" s="22">
        <f t="shared" si="11"/>
        <v>4.9</v>
      </c>
      <c r="T210" s="10"/>
      <c r="U210" s="5" t="s">
        <v>175</v>
      </c>
    </row>
    <row r="211" s="1" customFormat="1" spans="1:21">
      <c r="A211" s="6" t="s">
        <v>430</v>
      </c>
      <c r="B211" s="6" t="s">
        <v>218</v>
      </c>
      <c r="C211" s="7" t="s">
        <v>168</v>
      </c>
      <c r="D211" s="6" t="s">
        <v>219</v>
      </c>
      <c r="E211" s="7" t="s">
        <v>179</v>
      </c>
      <c r="F211" s="6" t="s">
        <v>482</v>
      </c>
      <c r="G211" s="7" t="s">
        <v>172</v>
      </c>
      <c r="H211" s="7" t="s">
        <v>483</v>
      </c>
      <c r="I211" s="7" t="s">
        <v>484</v>
      </c>
      <c r="J211" s="14">
        <v>0.03</v>
      </c>
      <c r="K211" s="7" t="s">
        <v>319</v>
      </c>
      <c r="L211" s="7" t="s">
        <v>175</v>
      </c>
      <c r="M211" s="15">
        <v>45523</v>
      </c>
      <c r="N211" s="16">
        <v>30</v>
      </c>
      <c r="O211" s="17">
        <v>0</v>
      </c>
      <c r="P211" s="18">
        <v>0</v>
      </c>
      <c r="Q211" s="23">
        <v>0</v>
      </c>
      <c r="R211" s="21">
        <v>17.3347</v>
      </c>
      <c r="S211" s="22">
        <f t="shared" si="11"/>
        <v>0.520041</v>
      </c>
      <c r="T211" s="15"/>
      <c r="U211" s="7" t="s">
        <v>175</v>
      </c>
    </row>
    <row r="212" s="1" customFormat="1" spans="1:21">
      <c r="A212" s="4" t="s">
        <v>430</v>
      </c>
      <c r="B212" s="4" t="s">
        <v>218</v>
      </c>
      <c r="C212" s="5" t="s">
        <v>168</v>
      </c>
      <c r="D212" s="4" t="s">
        <v>219</v>
      </c>
      <c r="E212" s="5" t="s">
        <v>179</v>
      </c>
      <c r="F212" s="4" t="s">
        <v>485</v>
      </c>
      <c r="G212" s="5" t="s">
        <v>172</v>
      </c>
      <c r="H212" s="5" t="s">
        <v>486</v>
      </c>
      <c r="I212" s="5" t="s">
        <v>179</v>
      </c>
      <c r="J212" s="9">
        <v>1</v>
      </c>
      <c r="K212" s="5" t="s">
        <v>168</v>
      </c>
      <c r="L212" s="5" t="s">
        <v>175</v>
      </c>
      <c r="M212" s="10">
        <v>45523</v>
      </c>
      <c r="N212" s="11">
        <v>30</v>
      </c>
      <c r="O212" s="12">
        <v>0</v>
      </c>
      <c r="P212" s="13">
        <v>0</v>
      </c>
      <c r="Q212" s="20">
        <v>0</v>
      </c>
      <c r="R212" s="21">
        <v>1.925</v>
      </c>
      <c r="S212" s="22">
        <f t="shared" si="11"/>
        <v>1.925</v>
      </c>
      <c r="T212" s="10"/>
      <c r="U212" s="5" t="s">
        <v>175</v>
      </c>
    </row>
    <row r="213" s="1" customFormat="1" spans="1:21">
      <c r="A213" s="6" t="s">
        <v>430</v>
      </c>
      <c r="B213" s="6" t="s">
        <v>218</v>
      </c>
      <c r="C213" s="7" t="s">
        <v>168</v>
      </c>
      <c r="D213" s="6" t="s">
        <v>219</v>
      </c>
      <c r="E213" s="7" t="s">
        <v>179</v>
      </c>
      <c r="F213" s="6" t="s">
        <v>487</v>
      </c>
      <c r="G213" s="7" t="s">
        <v>172</v>
      </c>
      <c r="H213" s="7" t="s">
        <v>488</v>
      </c>
      <c r="I213" s="7" t="s">
        <v>175</v>
      </c>
      <c r="J213" s="14">
        <v>0.3367</v>
      </c>
      <c r="K213" s="7" t="s">
        <v>319</v>
      </c>
      <c r="L213" s="7" t="s">
        <v>175</v>
      </c>
      <c r="M213" s="15">
        <v>45523</v>
      </c>
      <c r="N213" s="16">
        <v>30</v>
      </c>
      <c r="O213" s="17">
        <v>0</v>
      </c>
      <c r="P213" s="18">
        <v>19.02655</v>
      </c>
      <c r="Q213" s="23">
        <v>6.40624</v>
      </c>
      <c r="R213" s="21">
        <v>17.52</v>
      </c>
      <c r="S213" s="22">
        <f t="shared" si="11"/>
        <v>5.898984</v>
      </c>
      <c r="T213" s="15"/>
      <c r="U213" s="7" t="s">
        <v>175</v>
      </c>
    </row>
    <row r="214" s="1" customFormat="1" spans="1:21">
      <c r="A214" s="4" t="s">
        <v>430</v>
      </c>
      <c r="B214" s="4" t="s">
        <v>218</v>
      </c>
      <c r="C214" s="5" t="s">
        <v>168</v>
      </c>
      <c r="D214" s="4" t="s">
        <v>219</v>
      </c>
      <c r="E214" s="5" t="s">
        <v>179</v>
      </c>
      <c r="F214" s="4" t="s">
        <v>489</v>
      </c>
      <c r="G214" s="5" t="s">
        <v>177</v>
      </c>
      <c r="H214" s="5" t="s">
        <v>490</v>
      </c>
      <c r="I214" s="5" t="s">
        <v>175</v>
      </c>
      <c r="J214" s="9">
        <v>0.6733</v>
      </c>
      <c r="K214" s="5" t="s">
        <v>319</v>
      </c>
      <c r="L214" s="5" t="s">
        <v>175</v>
      </c>
      <c r="M214" s="10">
        <v>45523</v>
      </c>
      <c r="N214" s="11">
        <v>30</v>
      </c>
      <c r="O214" s="12">
        <v>0</v>
      </c>
      <c r="P214" s="13">
        <v>6.6374</v>
      </c>
      <c r="Q214" s="20">
        <v>4.46896</v>
      </c>
      <c r="R214" s="21">
        <f>S227</f>
        <v>10.47295354132</v>
      </c>
      <c r="S214" s="22">
        <f t="shared" si="11"/>
        <v>7.05143961937076</v>
      </c>
      <c r="T214" s="10"/>
      <c r="U214" s="5" t="s">
        <v>175</v>
      </c>
    </row>
    <row r="215" spans="19:19">
      <c r="S215" s="2">
        <f>SUM(S210:S214)</f>
        <v>20.2954646193708</v>
      </c>
    </row>
    <row r="217" s="1" customFormat="1" ht="18" customHeight="1" spans="1:21">
      <c r="A217" s="3" t="s">
        <v>145</v>
      </c>
      <c r="B217" s="3" t="s">
        <v>146</v>
      </c>
      <c r="C217" s="3" t="s">
        <v>147</v>
      </c>
      <c r="D217" s="3" t="s">
        <v>148</v>
      </c>
      <c r="E217" s="3" t="s">
        <v>149</v>
      </c>
      <c r="F217" s="3" t="s">
        <v>150</v>
      </c>
      <c r="G217" s="3" t="s">
        <v>151</v>
      </c>
      <c r="H217" s="3" t="s">
        <v>152</v>
      </c>
      <c r="I217" s="3" t="s">
        <v>153</v>
      </c>
      <c r="J217" s="8" t="s">
        <v>154</v>
      </c>
      <c r="K217" s="3" t="s">
        <v>155</v>
      </c>
      <c r="L217" s="3" t="s">
        <v>156</v>
      </c>
      <c r="M217" s="8" t="s">
        <v>157</v>
      </c>
      <c r="N217" s="8" t="s">
        <v>158</v>
      </c>
      <c r="O217" s="8" t="s">
        <v>159</v>
      </c>
      <c r="P217" s="8" t="s">
        <v>160</v>
      </c>
      <c r="Q217" s="8" t="s">
        <v>161</v>
      </c>
      <c r="R217" s="19" t="s">
        <v>162</v>
      </c>
      <c r="S217" s="19" t="s">
        <v>163</v>
      </c>
      <c r="T217" s="8" t="s">
        <v>164</v>
      </c>
      <c r="U217" s="3" t="s">
        <v>165</v>
      </c>
    </row>
    <row r="218" s="1" customFormat="1" spans="1:21">
      <c r="A218" s="4" t="s">
        <v>430</v>
      </c>
      <c r="B218" s="4" t="s">
        <v>489</v>
      </c>
      <c r="C218" s="5" t="s">
        <v>319</v>
      </c>
      <c r="D218" s="4" t="s">
        <v>490</v>
      </c>
      <c r="E218" s="5" t="s">
        <v>175</v>
      </c>
      <c r="F218" s="4" t="s">
        <v>491</v>
      </c>
      <c r="G218" s="5" t="s">
        <v>172</v>
      </c>
      <c r="H218" s="5" t="s">
        <v>492</v>
      </c>
      <c r="I218" s="5" t="s">
        <v>175</v>
      </c>
      <c r="J218" s="9">
        <v>0.63322</v>
      </c>
      <c r="K218" s="5" t="s">
        <v>319</v>
      </c>
      <c r="L218" s="5" t="s">
        <v>175</v>
      </c>
      <c r="M218" s="10">
        <v>44918</v>
      </c>
      <c r="N218" s="11">
        <v>30</v>
      </c>
      <c r="O218" s="12">
        <v>0</v>
      </c>
      <c r="P218" s="13">
        <v>0</v>
      </c>
      <c r="Q218" s="20">
        <v>0</v>
      </c>
      <c r="R218" s="21">
        <v>9.46902</v>
      </c>
      <c r="S218" s="22">
        <f t="shared" ref="S218:S226" si="12">J218*R218</f>
        <v>5.9959728444</v>
      </c>
      <c r="T218" s="10"/>
      <c r="U218" s="5" t="s">
        <v>175</v>
      </c>
    </row>
    <row r="219" s="1" customFormat="1" spans="1:21">
      <c r="A219" s="6" t="s">
        <v>430</v>
      </c>
      <c r="B219" s="6" t="s">
        <v>489</v>
      </c>
      <c r="C219" s="7" t="s">
        <v>319</v>
      </c>
      <c r="D219" s="6" t="s">
        <v>490</v>
      </c>
      <c r="E219" s="7" t="s">
        <v>175</v>
      </c>
      <c r="F219" s="6" t="s">
        <v>493</v>
      </c>
      <c r="G219" s="7" t="s">
        <v>172</v>
      </c>
      <c r="H219" s="7" t="s">
        <v>494</v>
      </c>
      <c r="I219" s="7" t="s">
        <v>175</v>
      </c>
      <c r="J219" s="14">
        <v>0.293336</v>
      </c>
      <c r="K219" s="7" t="s">
        <v>319</v>
      </c>
      <c r="L219" s="7" t="s">
        <v>175</v>
      </c>
      <c r="M219" s="15">
        <v>44918</v>
      </c>
      <c r="N219" s="16">
        <v>30</v>
      </c>
      <c r="O219" s="17">
        <v>0</v>
      </c>
      <c r="P219" s="18">
        <v>0</v>
      </c>
      <c r="Q219" s="23">
        <v>0</v>
      </c>
      <c r="R219" s="21">
        <v>10.53097</v>
      </c>
      <c r="S219" s="22">
        <f t="shared" si="12"/>
        <v>3.08911261592</v>
      </c>
      <c r="T219" s="15"/>
      <c r="U219" s="7" t="s">
        <v>175</v>
      </c>
    </row>
    <row r="220" s="1" customFormat="1" spans="1:21">
      <c r="A220" s="4" t="s">
        <v>430</v>
      </c>
      <c r="B220" s="4" t="s">
        <v>489</v>
      </c>
      <c r="C220" s="5" t="s">
        <v>319</v>
      </c>
      <c r="D220" s="4" t="s">
        <v>490</v>
      </c>
      <c r="E220" s="5" t="s">
        <v>175</v>
      </c>
      <c r="F220" s="4" t="s">
        <v>495</v>
      </c>
      <c r="G220" s="5" t="s">
        <v>172</v>
      </c>
      <c r="H220" s="5" t="s">
        <v>496</v>
      </c>
      <c r="I220" s="5" t="s">
        <v>497</v>
      </c>
      <c r="J220" s="9">
        <v>0.00271</v>
      </c>
      <c r="K220" s="5" t="s">
        <v>319</v>
      </c>
      <c r="L220" s="5" t="s">
        <v>175</v>
      </c>
      <c r="M220" s="10">
        <v>44918</v>
      </c>
      <c r="N220" s="11">
        <v>30</v>
      </c>
      <c r="O220" s="12">
        <v>0</v>
      </c>
      <c r="P220" s="13">
        <v>0</v>
      </c>
      <c r="Q220" s="20">
        <v>0</v>
      </c>
      <c r="R220" s="21">
        <v>46.2682</v>
      </c>
      <c r="S220" s="22">
        <f t="shared" si="12"/>
        <v>0.125386822</v>
      </c>
      <c r="T220" s="10"/>
      <c r="U220" s="5" t="s">
        <v>175</v>
      </c>
    </row>
    <row r="221" s="1" customFormat="1" spans="1:21">
      <c r="A221" s="6" t="s">
        <v>430</v>
      </c>
      <c r="B221" s="6" t="s">
        <v>489</v>
      </c>
      <c r="C221" s="7" t="s">
        <v>319</v>
      </c>
      <c r="D221" s="6" t="s">
        <v>490</v>
      </c>
      <c r="E221" s="7" t="s">
        <v>175</v>
      </c>
      <c r="F221" s="6" t="s">
        <v>498</v>
      </c>
      <c r="G221" s="7" t="s">
        <v>172</v>
      </c>
      <c r="H221" s="7" t="s">
        <v>499</v>
      </c>
      <c r="I221" s="7" t="s">
        <v>500</v>
      </c>
      <c r="J221" s="14">
        <v>0.001944</v>
      </c>
      <c r="K221" s="7" t="s">
        <v>319</v>
      </c>
      <c r="L221" s="7" t="s">
        <v>175</v>
      </c>
      <c r="M221" s="15">
        <v>44918</v>
      </c>
      <c r="N221" s="16">
        <v>30</v>
      </c>
      <c r="O221" s="17">
        <v>0</v>
      </c>
      <c r="P221" s="18">
        <v>0</v>
      </c>
      <c r="Q221" s="23">
        <v>0</v>
      </c>
      <c r="R221" s="21">
        <v>95.9292</v>
      </c>
      <c r="S221" s="22">
        <f t="shared" si="12"/>
        <v>0.1864863648</v>
      </c>
      <c r="T221" s="15"/>
      <c r="U221" s="7" t="s">
        <v>175</v>
      </c>
    </row>
    <row r="222" s="1" customFormat="1" spans="1:21">
      <c r="A222" s="4" t="s">
        <v>430</v>
      </c>
      <c r="B222" s="4" t="s">
        <v>489</v>
      </c>
      <c r="C222" s="5" t="s">
        <v>319</v>
      </c>
      <c r="D222" s="4" t="s">
        <v>490</v>
      </c>
      <c r="E222" s="5" t="s">
        <v>175</v>
      </c>
      <c r="F222" s="4" t="s">
        <v>501</v>
      </c>
      <c r="G222" s="5" t="s">
        <v>172</v>
      </c>
      <c r="H222" s="5" t="s">
        <v>502</v>
      </c>
      <c r="I222" s="5" t="s">
        <v>175</v>
      </c>
      <c r="J222" s="9">
        <v>0.018849</v>
      </c>
      <c r="K222" s="5" t="s">
        <v>319</v>
      </c>
      <c r="L222" s="5" t="s">
        <v>175</v>
      </c>
      <c r="M222" s="10">
        <v>44918</v>
      </c>
      <c r="N222" s="11">
        <v>30</v>
      </c>
      <c r="O222" s="12">
        <v>0</v>
      </c>
      <c r="P222" s="13">
        <v>0</v>
      </c>
      <c r="Q222" s="20">
        <v>0</v>
      </c>
      <c r="R222" s="21">
        <v>18.469</v>
      </c>
      <c r="S222" s="22">
        <f t="shared" si="12"/>
        <v>0.348122181</v>
      </c>
      <c r="T222" s="10"/>
      <c r="U222" s="5" t="s">
        <v>175</v>
      </c>
    </row>
    <row r="223" s="1" customFormat="1" spans="1:21">
      <c r="A223" s="6" t="s">
        <v>430</v>
      </c>
      <c r="B223" s="6" t="s">
        <v>489</v>
      </c>
      <c r="C223" s="7" t="s">
        <v>319</v>
      </c>
      <c r="D223" s="6" t="s">
        <v>490</v>
      </c>
      <c r="E223" s="7" t="s">
        <v>175</v>
      </c>
      <c r="F223" s="6" t="s">
        <v>503</v>
      </c>
      <c r="G223" s="7" t="s">
        <v>172</v>
      </c>
      <c r="H223" s="7" t="s">
        <v>504</v>
      </c>
      <c r="I223" s="7" t="s">
        <v>505</v>
      </c>
      <c r="J223" s="14">
        <v>0.002356</v>
      </c>
      <c r="K223" s="7" t="s">
        <v>319</v>
      </c>
      <c r="L223" s="7" t="s">
        <v>175</v>
      </c>
      <c r="M223" s="15">
        <v>44918</v>
      </c>
      <c r="N223" s="16">
        <v>30</v>
      </c>
      <c r="O223" s="17">
        <v>0</v>
      </c>
      <c r="P223" s="18">
        <v>0</v>
      </c>
      <c r="Q223" s="23">
        <v>0</v>
      </c>
      <c r="R223" s="21">
        <v>111.6814</v>
      </c>
      <c r="S223" s="22">
        <f t="shared" si="12"/>
        <v>0.2631213784</v>
      </c>
      <c r="T223" s="15"/>
      <c r="U223" s="7" t="s">
        <v>175</v>
      </c>
    </row>
    <row r="224" s="1" customFormat="1" spans="1:21">
      <c r="A224" s="4" t="s">
        <v>430</v>
      </c>
      <c r="B224" s="4" t="s">
        <v>489</v>
      </c>
      <c r="C224" s="5" t="s">
        <v>319</v>
      </c>
      <c r="D224" s="4" t="s">
        <v>490</v>
      </c>
      <c r="E224" s="5" t="s">
        <v>175</v>
      </c>
      <c r="F224" s="4" t="s">
        <v>506</v>
      </c>
      <c r="G224" s="5" t="s">
        <v>172</v>
      </c>
      <c r="H224" s="5" t="s">
        <v>507</v>
      </c>
      <c r="I224" s="5" t="s">
        <v>508</v>
      </c>
      <c r="J224" s="9">
        <v>0.01838</v>
      </c>
      <c r="K224" s="5" t="s">
        <v>319</v>
      </c>
      <c r="L224" s="5" t="s">
        <v>175</v>
      </c>
      <c r="M224" s="10">
        <v>44918</v>
      </c>
      <c r="N224" s="11">
        <v>30</v>
      </c>
      <c r="O224" s="12">
        <v>0</v>
      </c>
      <c r="P224" s="13">
        <v>0</v>
      </c>
      <c r="Q224" s="20">
        <v>0</v>
      </c>
      <c r="R224" s="21">
        <v>12.804</v>
      </c>
      <c r="S224" s="22">
        <f t="shared" si="12"/>
        <v>0.23533752</v>
      </c>
      <c r="T224" s="10"/>
      <c r="U224" s="5" t="s">
        <v>175</v>
      </c>
    </row>
    <row r="225" s="1" customFormat="1" spans="1:21">
      <c r="A225" s="6" t="s">
        <v>430</v>
      </c>
      <c r="B225" s="6" t="s">
        <v>489</v>
      </c>
      <c r="C225" s="7" t="s">
        <v>319</v>
      </c>
      <c r="D225" s="6" t="s">
        <v>490</v>
      </c>
      <c r="E225" s="7" t="s">
        <v>175</v>
      </c>
      <c r="F225" s="6" t="s">
        <v>509</v>
      </c>
      <c r="G225" s="7" t="s">
        <v>172</v>
      </c>
      <c r="H225" s="7" t="s">
        <v>510</v>
      </c>
      <c r="I225" s="7" t="s">
        <v>497</v>
      </c>
      <c r="J225" s="14">
        <v>0.003174</v>
      </c>
      <c r="K225" s="7" t="s">
        <v>319</v>
      </c>
      <c r="L225" s="7" t="s">
        <v>175</v>
      </c>
      <c r="M225" s="15">
        <v>44918</v>
      </c>
      <c r="N225" s="16">
        <v>30</v>
      </c>
      <c r="O225" s="17">
        <v>0</v>
      </c>
      <c r="P225" s="18">
        <v>0</v>
      </c>
      <c r="Q225" s="23">
        <v>0</v>
      </c>
      <c r="R225" s="21">
        <v>48.7918</v>
      </c>
      <c r="S225" s="22">
        <f t="shared" si="12"/>
        <v>0.1548651732</v>
      </c>
      <c r="T225" s="15"/>
      <c r="U225" s="7" t="s">
        <v>175</v>
      </c>
    </row>
    <row r="226" s="1" customFormat="1" spans="1:21">
      <c r="A226" s="4" t="s">
        <v>430</v>
      </c>
      <c r="B226" s="4" t="s">
        <v>489</v>
      </c>
      <c r="C226" s="5" t="s">
        <v>319</v>
      </c>
      <c r="D226" s="4" t="s">
        <v>490</v>
      </c>
      <c r="E226" s="5" t="s">
        <v>175</v>
      </c>
      <c r="F226" s="4" t="s">
        <v>511</v>
      </c>
      <c r="G226" s="5" t="s">
        <v>172</v>
      </c>
      <c r="H226" s="5" t="s">
        <v>512</v>
      </c>
      <c r="I226" s="5" t="s">
        <v>513</v>
      </c>
      <c r="J226" s="9">
        <v>0.001296</v>
      </c>
      <c r="K226" s="5" t="s">
        <v>319</v>
      </c>
      <c r="L226" s="5" t="s">
        <v>175</v>
      </c>
      <c r="M226" s="10">
        <v>44918</v>
      </c>
      <c r="N226" s="11">
        <v>30</v>
      </c>
      <c r="O226" s="12">
        <v>0</v>
      </c>
      <c r="P226" s="13">
        <v>0</v>
      </c>
      <c r="Q226" s="20">
        <v>0</v>
      </c>
      <c r="R226" s="21">
        <v>57.5221</v>
      </c>
      <c r="S226" s="22">
        <f t="shared" si="12"/>
        <v>0.0745486416</v>
      </c>
      <c r="T226" s="10"/>
      <c r="U226" s="5" t="s">
        <v>175</v>
      </c>
    </row>
    <row r="227" spans="19:19">
      <c r="S227" s="2">
        <f>SUM(S218:S226)</f>
        <v>10.47295354132</v>
      </c>
    </row>
    <row r="229" s="1" customFormat="1" ht="18" customHeight="1" spans="1:21">
      <c r="A229" s="3" t="s">
        <v>145</v>
      </c>
      <c r="B229" s="3" t="s">
        <v>146</v>
      </c>
      <c r="C229" s="3" t="s">
        <v>147</v>
      </c>
      <c r="D229" s="3" t="s">
        <v>148</v>
      </c>
      <c r="E229" s="3" t="s">
        <v>149</v>
      </c>
      <c r="F229" s="3" t="s">
        <v>150</v>
      </c>
      <c r="G229" s="3" t="s">
        <v>151</v>
      </c>
      <c r="H229" s="3" t="s">
        <v>152</v>
      </c>
      <c r="I229" s="3" t="s">
        <v>153</v>
      </c>
      <c r="J229" s="8" t="s">
        <v>154</v>
      </c>
      <c r="K229" s="3" t="s">
        <v>155</v>
      </c>
      <c r="L229" s="3" t="s">
        <v>156</v>
      </c>
      <c r="M229" s="8" t="s">
        <v>157</v>
      </c>
      <c r="N229" s="8" t="s">
        <v>158</v>
      </c>
      <c r="O229" s="8" t="s">
        <v>159</v>
      </c>
      <c r="P229" s="8" t="s">
        <v>160</v>
      </c>
      <c r="Q229" s="8" t="s">
        <v>161</v>
      </c>
      <c r="R229" s="19" t="s">
        <v>162</v>
      </c>
      <c r="S229" s="19" t="s">
        <v>163</v>
      </c>
      <c r="T229" s="8" t="s">
        <v>164</v>
      </c>
      <c r="U229" s="3" t="s">
        <v>165</v>
      </c>
    </row>
    <row r="230" s="1" customFormat="1" spans="1:21">
      <c r="A230" s="4" t="s">
        <v>430</v>
      </c>
      <c r="B230" s="4" t="s">
        <v>222</v>
      </c>
      <c r="C230" s="5" t="s">
        <v>168</v>
      </c>
      <c r="D230" s="4" t="s">
        <v>223</v>
      </c>
      <c r="E230" s="5" t="s">
        <v>175</v>
      </c>
      <c r="F230" s="4" t="s">
        <v>514</v>
      </c>
      <c r="G230" s="5" t="s">
        <v>172</v>
      </c>
      <c r="H230" s="5" t="s">
        <v>515</v>
      </c>
      <c r="I230" s="5" t="s">
        <v>516</v>
      </c>
      <c r="J230" s="9">
        <v>0.0078</v>
      </c>
      <c r="K230" s="5" t="s">
        <v>319</v>
      </c>
      <c r="L230" s="5" t="s">
        <v>175</v>
      </c>
      <c r="M230" s="10">
        <v>45243</v>
      </c>
      <c r="N230" s="11">
        <v>90</v>
      </c>
      <c r="O230" s="12">
        <v>0</v>
      </c>
      <c r="P230" s="13">
        <v>15.66372</v>
      </c>
      <c r="Q230" s="20">
        <v>0.12218</v>
      </c>
      <c r="R230" s="21">
        <v>15.48</v>
      </c>
      <c r="S230" s="22">
        <f t="shared" ref="S230:S236" si="13">J230*R230</f>
        <v>0.120744</v>
      </c>
      <c r="T230" s="10"/>
      <c r="U230" s="5" t="s">
        <v>234</v>
      </c>
    </row>
    <row r="231" s="1" customFormat="1" spans="1:21">
      <c r="A231" s="6" t="s">
        <v>430</v>
      </c>
      <c r="B231" s="6" t="s">
        <v>222</v>
      </c>
      <c r="C231" s="7" t="s">
        <v>168</v>
      </c>
      <c r="D231" s="6" t="s">
        <v>223</v>
      </c>
      <c r="E231" s="7" t="s">
        <v>175</v>
      </c>
      <c r="F231" s="6" t="s">
        <v>464</v>
      </c>
      <c r="G231" s="7" t="s">
        <v>172</v>
      </c>
      <c r="H231" s="7" t="s">
        <v>465</v>
      </c>
      <c r="I231" s="7" t="s">
        <v>175</v>
      </c>
      <c r="J231" s="14">
        <v>0.00016</v>
      </c>
      <c r="K231" s="7" t="s">
        <v>319</v>
      </c>
      <c r="L231" s="7" t="s">
        <v>175</v>
      </c>
      <c r="M231" s="15">
        <v>45348</v>
      </c>
      <c r="N231" s="16">
        <v>90</v>
      </c>
      <c r="O231" s="17">
        <v>0</v>
      </c>
      <c r="P231" s="18">
        <v>20.354</v>
      </c>
      <c r="Q231" s="23">
        <v>0.00326</v>
      </c>
      <c r="R231" s="21">
        <v>20.354</v>
      </c>
      <c r="S231" s="22">
        <f t="shared" si="13"/>
        <v>0.00325664</v>
      </c>
      <c r="T231" s="15"/>
      <c r="U231" s="7" t="s">
        <v>234</v>
      </c>
    </row>
    <row r="232" spans="19:19">
      <c r="S232" s="2">
        <f>SUM(S230:S231)</f>
        <v>0.12400064</v>
      </c>
    </row>
    <row r="234" s="1" customFormat="1" ht="18" customHeight="1" spans="1:21">
      <c r="A234" s="3" t="s">
        <v>145</v>
      </c>
      <c r="B234" s="3" t="s">
        <v>146</v>
      </c>
      <c r="C234" s="3" t="s">
        <v>147</v>
      </c>
      <c r="D234" s="3" t="s">
        <v>148</v>
      </c>
      <c r="E234" s="3" t="s">
        <v>149</v>
      </c>
      <c r="F234" s="3" t="s">
        <v>150</v>
      </c>
      <c r="G234" s="3" t="s">
        <v>151</v>
      </c>
      <c r="H234" s="3" t="s">
        <v>152</v>
      </c>
      <c r="I234" s="3" t="s">
        <v>153</v>
      </c>
      <c r="J234" s="8" t="s">
        <v>154</v>
      </c>
      <c r="K234" s="3" t="s">
        <v>155</v>
      </c>
      <c r="L234" s="3" t="s">
        <v>156</v>
      </c>
      <c r="M234" s="8" t="s">
        <v>157</v>
      </c>
      <c r="N234" s="8" t="s">
        <v>158</v>
      </c>
      <c r="O234" s="8" t="s">
        <v>159</v>
      </c>
      <c r="P234" s="8" t="s">
        <v>160</v>
      </c>
      <c r="Q234" s="8" t="s">
        <v>161</v>
      </c>
      <c r="R234" s="19" t="s">
        <v>162</v>
      </c>
      <c r="S234" s="19" t="s">
        <v>163</v>
      </c>
      <c r="T234" s="8" t="s">
        <v>164</v>
      </c>
      <c r="U234" s="3" t="s">
        <v>165</v>
      </c>
    </row>
    <row r="235" s="1" customFormat="1" spans="1:21">
      <c r="A235" s="4" t="s">
        <v>430</v>
      </c>
      <c r="B235" s="4" t="s">
        <v>232</v>
      </c>
      <c r="C235" s="5" t="s">
        <v>168</v>
      </c>
      <c r="D235" s="4" t="s">
        <v>233</v>
      </c>
      <c r="E235" s="5" t="s">
        <v>234</v>
      </c>
      <c r="F235" s="4" t="s">
        <v>517</v>
      </c>
      <c r="G235" s="5" t="s">
        <v>172</v>
      </c>
      <c r="H235" s="5" t="s">
        <v>518</v>
      </c>
      <c r="I235" s="5" t="s">
        <v>175</v>
      </c>
      <c r="J235" s="9">
        <v>1</v>
      </c>
      <c r="K235" s="5" t="s">
        <v>168</v>
      </c>
      <c r="L235" s="5" t="s">
        <v>208</v>
      </c>
      <c r="M235" s="10">
        <v>44967</v>
      </c>
      <c r="N235" s="11">
        <v>90</v>
      </c>
      <c r="O235" s="12">
        <v>0</v>
      </c>
      <c r="P235" s="13">
        <v>0.1327</v>
      </c>
      <c r="Q235" s="20">
        <v>0.1327</v>
      </c>
      <c r="R235" s="21">
        <v>0.1327</v>
      </c>
      <c r="S235" s="22">
        <f t="shared" si="13"/>
        <v>0.1327</v>
      </c>
      <c r="T235" s="10"/>
      <c r="U235" s="5" t="s">
        <v>234</v>
      </c>
    </row>
    <row r="236" s="1" customFormat="1" spans="1:21">
      <c r="A236" s="6" t="s">
        <v>430</v>
      </c>
      <c r="B236" s="6" t="s">
        <v>232</v>
      </c>
      <c r="C236" s="7" t="s">
        <v>168</v>
      </c>
      <c r="D236" s="6" t="s">
        <v>233</v>
      </c>
      <c r="E236" s="7" t="s">
        <v>234</v>
      </c>
      <c r="F236" s="6" t="s">
        <v>470</v>
      </c>
      <c r="G236" s="7" t="s">
        <v>172</v>
      </c>
      <c r="H236" s="7" t="s">
        <v>471</v>
      </c>
      <c r="I236" s="7" t="s">
        <v>472</v>
      </c>
      <c r="J236" s="14">
        <v>0.183</v>
      </c>
      <c r="K236" s="7" t="s">
        <v>319</v>
      </c>
      <c r="L236" s="7" t="s">
        <v>175</v>
      </c>
      <c r="M236" s="15">
        <v>44746</v>
      </c>
      <c r="N236" s="16">
        <v>90</v>
      </c>
      <c r="O236" s="17">
        <v>0</v>
      </c>
      <c r="P236" s="18">
        <v>13.71681</v>
      </c>
      <c r="Q236" s="23">
        <v>2.51018</v>
      </c>
      <c r="R236" s="21">
        <v>13.7168</v>
      </c>
      <c r="S236" s="22">
        <f t="shared" si="13"/>
        <v>2.5101744</v>
      </c>
      <c r="T236" s="15"/>
      <c r="U236" s="7" t="s">
        <v>234</v>
      </c>
    </row>
    <row r="237" spans="19:19">
      <c r="S237" s="2">
        <f>SUM(S235:S236)</f>
        <v>2.6428744</v>
      </c>
    </row>
    <row r="239" s="1" customFormat="1" ht="18" customHeight="1" spans="1:21">
      <c r="A239" s="3" t="s">
        <v>145</v>
      </c>
      <c r="B239" s="3" t="s">
        <v>146</v>
      </c>
      <c r="C239" s="3" t="s">
        <v>147</v>
      </c>
      <c r="D239" s="3" t="s">
        <v>148</v>
      </c>
      <c r="E239" s="3" t="s">
        <v>149</v>
      </c>
      <c r="F239" s="3" t="s">
        <v>150</v>
      </c>
      <c r="G239" s="3" t="s">
        <v>151</v>
      </c>
      <c r="H239" s="3" t="s">
        <v>152</v>
      </c>
      <c r="I239" s="3" t="s">
        <v>153</v>
      </c>
      <c r="J239" s="8" t="s">
        <v>154</v>
      </c>
      <c r="K239" s="3" t="s">
        <v>155</v>
      </c>
      <c r="L239" s="3" t="s">
        <v>156</v>
      </c>
      <c r="M239" s="8" t="s">
        <v>157</v>
      </c>
      <c r="N239" s="8" t="s">
        <v>158</v>
      </c>
      <c r="O239" s="8" t="s">
        <v>159</v>
      </c>
      <c r="P239" s="8" t="s">
        <v>160</v>
      </c>
      <c r="Q239" s="8" t="s">
        <v>161</v>
      </c>
      <c r="R239" s="19" t="s">
        <v>162</v>
      </c>
      <c r="S239" s="19" t="s">
        <v>163</v>
      </c>
      <c r="T239" s="8" t="s">
        <v>164</v>
      </c>
      <c r="U239" s="3" t="s">
        <v>165</v>
      </c>
    </row>
    <row r="240" s="1" customFormat="1" spans="1:21">
      <c r="A240" s="4" t="s">
        <v>430</v>
      </c>
      <c r="B240" s="4" t="s">
        <v>257</v>
      </c>
      <c r="C240" s="5" t="s">
        <v>168</v>
      </c>
      <c r="D240" s="4" t="s">
        <v>258</v>
      </c>
      <c r="E240" s="5" t="s">
        <v>175</v>
      </c>
      <c r="F240" s="4" t="s">
        <v>464</v>
      </c>
      <c r="G240" s="5" t="s">
        <v>172</v>
      </c>
      <c r="H240" s="5" t="s">
        <v>465</v>
      </c>
      <c r="I240" s="5" t="s">
        <v>175</v>
      </c>
      <c r="J240" s="9">
        <v>0.000336</v>
      </c>
      <c r="K240" s="5" t="s">
        <v>319</v>
      </c>
      <c r="L240" s="5" t="s">
        <v>175</v>
      </c>
      <c r="M240" s="10">
        <v>45623</v>
      </c>
      <c r="N240" s="11">
        <v>90</v>
      </c>
      <c r="O240" s="12">
        <v>0</v>
      </c>
      <c r="P240" s="13">
        <v>20.354</v>
      </c>
      <c r="Q240" s="20">
        <v>0.00684</v>
      </c>
      <c r="R240" s="21">
        <v>20.354</v>
      </c>
      <c r="S240" s="22">
        <f t="shared" ref="S240:S246" si="14">J240*R240</f>
        <v>0.006838944</v>
      </c>
      <c r="T240" s="10"/>
      <c r="U240" s="5" t="s">
        <v>175</v>
      </c>
    </row>
    <row r="241" s="1" customFormat="1" spans="1:21">
      <c r="A241" s="6" t="s">
        <v>430</v>
      </c>
      <c r="B241" s="6" t="s">
        <v>257</v>
      </c>
      <c r="C241" s="7" t="s">
        <v>168</v>
      </c>
      <c r="D241" s="6" t="s">
        <v>258</v>
      </c>
      <c r="E241" s="7" t="s">
        <v>175</v>
      </c>
      <c r="F241" s="6" t="s">
        <v>519</v>
      </c>
      <c r="G241" s="7" t="s">
        <v>172</v>
      </c>
      <c r="H241" s="7" t="s">
        <v>520</v>
      </c>
      <c r="I241" s="7" t="s">
        <v>175</v>
      </c>
      <c r="J241" s="14">
        <v>0.0168</v>
      </c>
      <c r="K241" s="7" t="s">
        <v>319</v>
      </c>
      <c r="L241" s="7" t="s">
        <v>175</v>
      </c>
      <c r="M241" s="15">
        <v>45623</v>
      </c>
      <c r="N241" s="16">
        <v>90</v>
      </c>
      <c r="O241" s="17">
        <v>0</v>
      </c>
      <c r="P241" s="18">
        <v>16.9027</v>
      </c>
      <c r="Q241" s="23">
        <v>0.28397</v>
      </c>
      <c r="R241" s="21">
        <v>18.5841</v>
      </c>
      <c r="S241" s="22">
        <f t="shared" si="14"/>
        <v>0.31221288</v>
      </c>
      <c r="T241" s="15"/>
      <c r="U241" s="7" t="s">
        <v>175</v>
      </c>
    </row>
    <row r="242" spans="19:19">
      <c r="S242" s="2">
        <f>SUM(S240:S241)</f>
        <v>0.319051824</v>
      </c>
    </row>
    <row r="244" s="1" customFormat="1" ht="18" customHeight="1" spans="1:21">
      <c r="A244" s="3" t="s">
        <v>145</v>
      </c>
      <c r="B244" s="3" t="s">
        <v>146</v>
      </c>
      <c r="C244" s="3" t="s">
        <v>147</v>
      </c>
      <c r="D244" s="3" t="s">
        <v>148</v>
      </c>
      <c r="E244" s="3" t="s">
        <v>149</v>
      </c>
      <c r="F244" s="3" t="s">
        <v>150</v>
      </c>
      <c r="G244" s="3" t="s">
        <v>151</v>
      </c>
      <c r="H244" s="3" t="s">
        <v>152</v>
      </c>
      <c r="I244" s="3" t="s">
        <v>153</v>
      </c>
      <c r="J244" s="8" t="s">
        <v>154</v>
      </c>
      <c r="K244" s="3" t="s">
        <v>155</v>
      </c>
      <c r="L244" s="3" t="s">
        <v>156</v>
      </c>
      <c r="M244" s="8" t="s">
        <v>157</v>
      </c>
      <c r="N244" s="8" t="s">
        <v>158</v>
      </c>
      <c r="O244" s="8" t="s">
        <v>159</v>
      </c>
      <c r="P244" s="8" t="s">
        <v>160</v>
      </c>
      <c r="Q244" s="8" t="s">
        <v>161</v>
      </c>
      <c r="R244" s="19" t="s">
        <v>162</v>
      </c>
      <c r="S244" s="19" t="s">
        <v>163</v>
      </c>
      <c r="T244" s="8" t="s">
        <v>164</v>
      </c>
      <c r="U244" s="3" t="s">
        <v>165</v>
      </c>
    </row>
    <row r="245" s="1" customFormat="1" spans="1:21">
      <c r="A245" s="4" t="s">
        <v>430</v>
      </c>
      <c r="B245" s="4" t="s">
        <v>261</v>
      </c>
      <c r="C245" s="5" t="s">
        <v>182</v>
      </c>
      <c r="D245" s="4" t="s">
        <v>262</v>
      </c>
      <c r="E245" s="5" t="s">
        <v>263</v>
      </c>
      <c r="F245" s="4" t="s">
        <v>521</v>
      </c>
      <c r="G245" s="5" t="s">
        <v>172</v>
      </c>
      <c r="H245" s="5" t="s">
        <v>522</v>
      </c>
      <c r="I245" s="5" t="s">
        <v>175</v>
      </c>
      <c r="J245" s="9">
        <v>0.02</v>
      </c>
      <c r="K245" s="5" t="s">
        <v>182</v>
      </c>
      <c r="L245" s="5" t="s">
        <v>208</v>
      </c>
      <c r="M245" s="10">
        <v>44967</v>
      </c>
      <c r="N245" s="11">
        <v>90</v>
      </c>
      <c r="O245" s="12">
        <v>0</v>
      </c>
      <c r="P245" s="13">
        <v>0.1307</v>
      </c>
      <c r="Q245" s="20">
        <v>0.00261</v>
      </c>
      <c r="R245" s="21">
        <v>0.1307</v>
      </c>
      <c r="S245" s="22">
        <f t="shared" si="14"/>
        <v>0.002614</v>
      </c>
      <c r="T245" s="10"/>
      <c r="U245" s="5" t="s">
        <v>234</v>
      </c>
    </row>
    <row r="246" s="1" customFormat="1" spans="1:21">
      <c r="A246" s="6" t="s">
        <v>430</v>
      </c>
      <c r="B246" s="6" t="s">
        <v>261</v>
      </c>
      <c r="C246" s="7" t="s">
        <v>182</v>
      </c>
      <c r="D246" s="6" t="s">
        <v>262</v>
      </c>
      <c r="E246" s="7" t="s">
        <v>263</v>
      </c>
      <c r="F246" s="6" t="s">
        <v>470</v>
      </c>
      <c r="G246" s="7" t="s">
        <v>172</v>
      </c>
      <c r="H246" s="7" t="s">
        <v>471</v>
      </c>
      <c r="I246" s="7" t="s">
        <v>472</v>
      </c>
      <c r="J246" s="14">
        <v>0.015</v>
      </c>
      <c r="K246" s="7" t="s">
        <v>319</v>
      </c>
      <c r="L246" s="7" t="s">
        <v>175</v>
      </c>
      <c r="M246" s="15">
        <v>45037</v>
      </c>
      <c r="N246" s="16">
        <v>90</v>
      </c>
      <c r="O246" s="17">
        <v>0</v>
      </c>
      <c r="P246" s="18">
        <v>13.71681</v>
      </c>
      <c r="Q246" s="23">
        <v>0.20575</v>
      </c>
      <c r="R246" s="21">
        <v>13.7168</v>
      </c>
      <c r="S246" s="22">
        <f t="shared" si="14"/>
        <v>0.205752</v>
      </c>
      <c r="T246" s="15"/>
      <c r="U246" s="7" t="s">
        <v>234</v>
      </c>
    </row>
    <row r="247" spans="19:19">
      <c r="S247" s="2">
        <f>SUM(S245:S246)</f>
        <v>0.208366</v>
      </c>
    </row>
    <row r="249" s="1" customFormat="1" ht="16" customHeight="1" spans="1:21">
      <c r="A249" s="3" t="s">
        <v>145</v>
      </c>
      <c r="B249" s="3" t="s">
        <v>146</v>
      </c>
      <c r="C249" s="3" t="s">
        <v>147</v>
      </c>
      <c r="D249" s="3" t="s">
        <v>148</v>
      </c>
      <c r="E249" s="3" t="s">
        <v>149</v>
      </c>
      <c r="F249" s="3" t="s">
        <v>150</v>
      </c>
      <c r="G249" s="3" t="s">
        <v>151</v>
      </c>
      <c r="H249" s="3" t="s">
        <v>152</v>
      </c>
      <c r="I249" s="3" t="s">
        <v>153</v>
      </c>
      <c r="J249" s="8" t="s">
        <v>154</v>
      </c>
      <c r="K249" s="3" t="s">
        <v>155</v>
      </c>
      <c r="L249" s="3" t="s">
        <v>156</v>
      </c>
      <c r="M249" s="8" t="s">
        <v>157</v>
      </c>
      <c r="N249" s="8" t="s">
        <v>158</v>
      </c>
      <c r="O249" s="8" t="s">
        <v>159</v>
      </c>
      <c r="P249" s="8" t="s">
        <v>160</v>
      </c>
      <c r="Q249" s="8" t="s">
        <v>161</v>
      </c>
      <c r="R249" s="19" t="s">
        <v>162</v>
      </c>
      <c r="S249" s="19" t="s">
        <v>163</v>
      </c>
      <c r="T249" s="8" t="s">
        <v>164</v>
      </c>
      <c r="U249" s="3" t="s">
        <v>165</v>
      </c>
    </row>
    <row r="250" s="1" customFormat="1" spans="1:21">
      <c r="A250" s="4" t="s">
        <v>430</v>
      </c>
      <c r="B250" s="4" t="s">
        <v>269</v>
      </c>
      <c r="C250" s="5" t="s">
        <v>168</v>
      </c>
      <c r="D250" s="4" t="s">
        <v>270</v>
      </c>
      <c r="E250" s="5" t="s">
        <v>234</v>
      </c>
      <c r="F250" s="4" t="s">
        <v>473</v>
      </c>
      <c r="G250" s="5" t="s">
        <v>172</v>
      </c>
      <c r="H250" s="5" t="s">
        <v>474</v>
      </c>
      <c r="I250" s="5" t="s">
        <v>468</v>
      </c>
      <c r="J250" s="9">
        <v>0.11847</v>
      </c>
      <c r="K250" s="5" t="s">
        <v>319</v>
      </c>
      <c r="L250" s="5" t="s">
        <v>175</v>
      </c>
      <c r="M250" s="10">
        <v>45243</v>
      </c>
      <c r="N250" s="11">
        <v>90</v>
      </c>
      <c r="O250" s="12">
        <v>0</v>
      </c>
      <c r="P250" s="13">
        <v>10.16895</v>
      </c>
      <c r="Q250" s="20">
        <v>1.20472</v>
      </c>
      <c r="R250" s="21">
        <v>9.64602</v>
      </c>
      <c r="S250" s="22">
        <f t="shared" ref="S250:S256" si="15">J250*R250</f>
        <v>1.1427639894</v>
      </c>
      <c r="T250" s="10"/>
      <c r="U250" s="5" t="s">
        <v>234</v>
      </c>
    </row>
    <row r="251" s="1" customFormat="1" spans="1:21">
      <c r="A251" s="6" t="s">
        <v>430</v>
      </c>
      <c r="B251" s="6" t="s">
        <v>269</v>
      </c>
      <c r="C251" s="7" t="s">
        <v>168</v>
      </c>
      <c r="D251" s="6" t="s">
        <v>270</v>
      </c>
      <c r="E251" s="7" t="s">
        <v>234</v>
      </c>
      <c r="F251" s="6" t="s">
        <v>464</v>
      </c>
      <c r="G251" s="7" t="s">
        <v>172</v>
      </c>
      <c r="H251" s="7" t="s">
        <v>465</v>
      </c>
      <c r="I251" s="7" t="s">
        <v>175</v>
      </c>
      <c r="J251" s="14">
        <v>0.00237</v>
      </c>
      <c r="K251" s="7" t="s">
        <v>319</v>
      </c>
      <c r="L251" s="7" t="s">
        <v>175</v>
      </c>
      <c r="M251" s="15">
        <v>45348</v>
      </c>
      <c r="N251" s="16">
        <v>90</v>
      </c>
      <c r="O251" s="17">
        <v>0</v>
      </c>
      <c r="P251" s="18">
        <v>20.354</v>
      </c>
      <c r="Q251" s="23">
        <v>0.04824</v>
      </c>
      <c r="R251" s="21">
        <v>20.354</v>
      </c>
      <c r="S251" s="22">
        <f t="shared" si="15"/>
        <v>0.04823898</v>
      </c>
      <c r="T251" s="15"/>
      <c r="U251" s="7" t="s">
        <v>234</v>
      </c>
    </row>
    <row r="252" spans="19:19">
      <c r="S252" s="2">
        <f>SUM(S250:S251)</f>
        <v>1.1910029694</v>
      </c>
    </row>
    <row r="254" s="1" customFormat="1" ht="18" customHeight="1" spans="1:21">
      <c r="A254" s="3" t="s">
        <v>145</v>
      </c>
      <c r="B254" s="3" t="s">
        <v>146</v>
      </c>
      <c r="C254" s="3" t="s">
        <v>147</v>
      </c>
      <c r="D254" s="3" t="s">
        <v>148</v>
      </c>
      <c r="E254" s="3" t="s">
        <v>149</v>
      </c>
      <c r="F254" s="3" t="s">
        <v>150</v>
      </c>
      <c r="G254" s="3" t="s">
        <v>151</v>
      </c>
      <c r="H254" s="3" t="s">
        <v>152</v>
      </c>
      <c r="I254" s="3" t="s">
        <v>153</v>
      </c>
      <c r="J254" s="8" t="s">
        <v>154</v>
      </c>
      <c r="K254" s="3" t="s">
        <v>155</v>
      </c>
      <c r="L254" s="3" t="s">
        <v>156</v>
      </c>
      <c r="M254" s="8" t="s">
        <v>157</v>
      </c>
      <c r="N254" s="8" t="s">
        <v>158</v>
      </c>
      <c r="O254" s="8" t="s">
        <v>159</v>
      </c>
      <c r="P254" s="8" t="s">
        <v>160</v>
      </c>
      <c r="Q254" s="8" t="s">
        <v>161</v>
      </c>
      <c r="R254" s="19" t="s">
        <v>162</v>
      </c>
      <c r="S254" s="19" t="s">
        <v>163</v>
      </c>
      <c r="T254" s="8" t="s">
        <v>164</v>
      </c>
      <c r="U254" s="3" t="s">
        <v>165</v>
      </c>
    </row>
    <row r="255" s="1" customFormat="1" spans="1:21">
      <c r="A255" s="4" t="s">
        <v>430</v>
      </c>
      <c r="B255" s="4" t="s">
        <v>271</v>
      </c>
      <c r="C255" s="5" t="s">
        <v>168</v>
      </c>
      <c r="D255" s="4" t="s">
        <v>272</v>
      </c>
      <c r="E255" s="5" t="s">
        <v>179</v>
      </c>
      <c r="F255" s="4" t="s">
        <v>523</v>
      </c>
      <c r="G255" s="5" t="s">
        <v>177</v>
      </c>
      <c r="H255" s="5" t="s">
        <v>524</v>
      </c>
      <c r="I255" s="5" t="s">
        <v>179</v>
      </c>
      <c r="J255" s="9">
        <v>1</v>
      </c>
      <c r="K255" s="5" t="s">
        <v>168</v>
      </c>
      <c r="L255" s="5" t="s">
        <v>322</v>
      </c>
      <c r="M255" s="10">
        <v>45518</v>
      </c>
      <c r="N255" s="11">
        <v>70</v>
      </c>
      <c r="O255" s="12">
        <v>0</v>
      </c>
      <c r="P255" s="13">
        <v>0</v>
      </c>
      <c r="Q255" s="20">
        <v>0</v>
      </c>
      <c r="R255" s="21">
        <f>S266</f>
        <v>33.337226674</v>
      </c>
      <c r="S255" s="22">
        <f t="shared" si="15"/>
        <v>33.337226674</v>
      </c>
      <c r="T255" s="10"/>
      <c r="U255" s="5" t="s">
        <v>175</v>
      </c>
    </row>
    <row r="256" s="1" customFormat="1" spans="1:21">
      <c r="A256" s="6" t="s">
        <v>430</v>
      </c>
      <c r="B256" s="6" t="s">
        <v>271</v>
      </c>
      <c r="C256" s="7" t="s">
        <v>168</v>
      </c>
      <c r="D256" s="6" t="s">
        <v>272</v>
      </c>
      <c r="E256" s="7" t="s">
        <v>179</v>
      </c>
      <c r="F256" s="6" t="s">
        <v>325</v>
      </c>
      <c r="G256" s="7" t="s">
        <v>177</v>
      </c>
      <c r="H256" s="7" t="s">
        <v>326</v>
      </c>
      <c r="I256" s="7" t="s">
        <v>175</v>
      </c>
      <c r="J256" s="14">
        <v>0.421</v>
      </c>
      <c r="K256" s="7" t="s">
        <v>327</v>
      </c>
      <c r="L256" s="7" t="s">
        <v>175</v>
      </c>
      <c r="M256" s="15">
        <v>45518</v>
      </c>
      <c r="N256" s="16">
        <v>70</v>
      </c>
      <c r="O256" s="17">
        <v>0</v>
      </c>
      <c r="P256" s="18">
        <v>7.2057</v>
      </c>
      <c r="Q256" s="23">
        <v>3.0336</v>
      </c>
      <c r="R256" s="21">
        <f>R70</f>
        <v>5.8632</v>
      </c>
      <c r="S256" s="22">
        <f t="shared" ref="S256:S265" si="16">J256*R256</f>
        <v>2.4684072</v>
      </c>
      <c r="T256" s="15"/>
      <c r="U256" s="7" t="s">
        <v>175</v>
      </c>
    </row>
    <row r="257" spans="19:19">
      <c r="S257" s="2">
        <f>SUM(S255:S256)</f>
        <v>35.805633874</v>
      </c>
    </row>
    <row r="259" s="1" customFormat="1" ht="18" customHeight="1" spans="1:21">
      <c r="A259" s="3" t="s">
        <v>145</v>
      </c>
      <c r="B259" s="3" t="s">
        <v>146</v>
      </c>
      <c r="C259" s="3" t="s">
        <v>147</v>
      </c>
      <c r="D259" s="3" t="s">
        <v>148</v>
      </c>
      <c r="E259" s="3" t="s">
        <v>149</v>
      </c>
      <c r="F259" s="3" t="s">
        <v>150</v>
      </c>
      <c r="G259" s="3" t="s">
        <v>151</v>
      </c>
      <c r="H259" s="3" t="s">
        <v>152</v>
      </c>
      <c r="I259" s="3" t="s">
        <v>153</v>
      </c>
      <c r="J259" s="8" t="s">
        <v>154</v>
      </c>
      <c r="K259" s="3" t="s">
        <v>155</v>
      </c>
      <c r="L259" s="3" t="s">
        <v>156</v>
      </c>
      <c r="M259" s="8" t="s">
        <v>157</v>
      </c>
      <c r="N259" s="8" t="s">
        <v>158</v>
      </c>
      <c r="O259" s="8" t="s">
        <v>159</v>
      </c>
      <c r="P259" s="8" t="s">
        <v>160</v>
      </c>
      <c r="Q259" s="8" t="s">
        <v>161</v>
      </c>
      <c r="R259" s="19" t="s">
        <v>162</v>
      </c>
      <c r="S259" s="19" t="s">
        <v>163</v>
      </c>
      <c r="T259" s="8" t="s">
        <v>164</v>
      </c>
      <c r="U259" s="3" t="s">
        <v>165</v>
      </c>
    </row>
    <row r="260" s="1" customFormat="1" spans="1:21">
      <c r="A260" s="4" t="s">
        <v>430</v>
      </c>
      <c r="B260" s="4" t="s">
        <v>523</v>
      </c>
      <c r="C260" s="5" t="s">
        <v>168</v>
      </c>
      <c r="D260" s="4" t="s">
        <v>524</v>
      </c>
      <c r="E260" s="5" t="s">
        <v>179</v>
      </c>
      <c r="F260" s="4" t="s">
        <v>525</v>
      </c>
      <c r="G260" s="5" t="s">
        <v>177</v>
      </c>
      <c r="H260" s="5" t="s">
        <v>526</v>
      </c>
      <c r="I260" s="5" t="s">
        <v>179</v>
      </c>
      <c r="J260" s="9">
        <v>1</v>
      </c>
      <c r="K260" s="5" t="s">
        <v>168</v>
      </c>
      <c r="L260" s="5" t="s">
        <v>175</v>
      </c>
      <c r="M260" s="10">
        <v>45518</v>
      </c>
      <c r="N260" s="11">
        <v>20</v>
      </c>
      <c r="O260" s="12">
        <v>0</v>
      </c>
      <c r="P260" s="13">
        <v>0</v>
      </c>
      <c r="Q260" s="20">
        <v>0</v>
      </c>
      <c r="R260" s="21">
        <f>S270</f>
        <v>4.306961781</v>
      </c>
      <c r="S260" s="22">
        <f t="shared" si="16"/>
        <v>4.306961781</v>
      </c>
      <c r="T260" s="10"/>
      <c r="U260" s="5" t="s">
        <v>175</v>
      </c>
    </row>
    <row r="261" s="1" customFormat="1" spans="1:21">
      <c r="A261" s="6" t="s">
        <v>430</v>
      </c>
      <c r="B261" s="6" t="s">
        <v>523</v>
      </c>
      <c r="C261" s="7" t="s">
        <v>168</v>
      </c>
      <c r="D261" s="6" t="s">
        <v>524</v>
      </c>
      <c r="E261" s="7" t="s">
        <v>179</v>
      </c>
      <c r="F261" s="6" t="s">
        <v>527</v>
      </c>
      <c r="G261" s="7" t="s">
        <v>172</v>
      </c>
      <c r="H261" s="7" t="s">
        <v>528</v>
      </c>
      <c r="I261" s="7" t="s">
        <v>175</v>
      </c>
      <c r="J261" s="14">
        <v>0.0075</v>
      </c>
      <c r="K261" s="7" t="s">
        <v>319</v>
      </c>
      <c r="L261" s="7" t="s">
        <v>175</v>
      </c>
      <c r="M261" s="15">
        <v>45518</v>
      </c>
      <c r="N261" s="16">
        <v>20</v>
      </c>
      <c r="O261" s="17">
        <v>0</v>
      </c>
      <c r="P261" s="18">
        <v>0</v>
      </c>
      <c r="Q261" s="23">
        <v>0</v>
      </c>
      <c r="R261" s="21">
        <v>5.0442</v>
      </c>
      <c r="S261" s="22">
        <f t="shared" si="16"/>
        <v>0.0378315</v>
      </c>
      <c r="T261" s="15"/>
      <c r="U261" s="7" t="s">
        <v>175</v>
      </c>
    </row>
    <row r="262" s="1" customFormat="1" spans="1:21">
      <c r="A262" s="4" t="s">
        <v>430</v>
      </c>
      <c r="B262" s="4" t="s">
        <v>523</v>
      </c>
      <c r="C262" s="5" t="s">
        <v>168</v>
      </c>
      <c r="D262" s="4" t="s">
        <v>524</v>
      </c>
      <c r="E262" s="5" t="s">
        <v>179</v>
      </c>
      <c r="F262" s="4" t="s">
        <v>529</v>
      </c>
      <c r="G262" s="5" t="s">
        <v>177</v>
      </c>
      <c r="H262" s="5" t="s">
        <v>530</v>
      </c>
      <c r="I262" s="5" t="s">
        <v>179</v>
      </c>
      <c r="J262" s="9">
        <v>1</v>
      </c>
      <c r="K262" s="5" t="s">
        <v>168</v>
      </c>
      <c r="L262" s="5" t="s">
        <v>175</v>
      </c>
      <c r="M262" s="10">
        <v>45518</v>
      </c>
      <c r="N262" s="11">
        <v>20</v>
      </c>
      <c r="O262" s="12">
        <v>0</v>
      </c>
      <c r="P262" s="13">
        <v>0</v>
      </c>
      <c r="Q262" s="20">
        <v>0</v>
      </c>
      <c r="R262" s="21">
        <f>S274</f>
        <v>6.670405107</v>
      </c>
      <c r="S262" s="22">
        <f t="shared" si="16"/>
        <v>6.670405107</v>
      </c>
      <c r="T262" s="10"/>
      <c r="U262" s="5" t="s">
        <v>175</v>
      </c>
    </row>
    <row r="263" s="1" customFormat="1" spans="1:21">
      <c r="A263" s="6" t="s">
        <v>430</v>
      </c>
      <c r="B263" s="6" t="s">
        <v>523</v>
      </c>
      <c r="C263" s="7" t="s">
        <v>168</v>
      </c>
      <c r="D263" s="6" t="s">
        <v>524</v>
      </c>
      <c r="E263" s="7" t="s">
        <v>179</v>
      </c>
      <c r="F263" s="6" t="s">
        <v>531</v>
      </c>
      <c r="G263" s="7" t="s">
        <v>172</v>
      </c>
      <c r="H263" s="7" t="s">
        <v>532</v>
      </c>
      <c r="I263" s="7" t="s">
        <v>533</v>
      </c>
      <c r="J263" s="14">
        <v>4</v>
      </c>
      <c r="K263" s="7" t="s">
        <v>168</v>
      </c>
      <c r="L263" s="7" t="s">
        <v>175</v>
      </c>
      <c r="M263" s="15">
        <v>45518</v>
      </c>
      <c r="N263" s="16">
        <v>20</v>
      </c>
      <c r="O263" s="17">
        <v>0</v>
      </c>
      <c r="P263" s="18">
        <v>0</v>
      </c>
      <c r="Q263" s="23">
        <v>0</v>
      </c>
      <c r="R263" s="21">
        <v>1.3274</v>
      </c>
      <c r="S263" s="22">
        <f t="shared" si="16"/>
        <v>5.3096</v>
      </c>
      <c r="T263" s="15"/>
      <c r="U263" s="7" t="s">
        <v>175</v>
      </c>
    </row>
    <row r="264" s="1" customFormat="1" spans="1:21">
      <c r="A264" s="4" t="s">
        <v>430</v>
      </c>
      <c r="B264" s="4" t="s">
        <v>523</v>
      </c>
      <c r="C264" s="5" t="s">
        <v>168</v>
      </c>
      <c r="D264" s="4" t="s">
        <v>524</v>
      </c>
      <c r="E264" s="5" t="s">
        <v>179</v>
      </c>
      <c r="F264" s="4" t="s">
        <v>534</v>
      </c>
      <c r="G264" s="5" t="s">
        <v>177</v>
      </c>
      <c r="H264" s="5" t="s">
        <v>535</v>
      </c>
      <c r="I264" s="5" t="s">
        <v>179</v>
      </c>
      <c r="J264" s="9">
        <v>1</v>
      </c>
      <c r="K264" s="5" t="s">
        <v>168</v>
      </c>
      <c r="L264" s="5" t="s">
        <v>175</v>
      </c>
      <c r="M264" s="10">
        <v>45518</v>
      </c>
      <c r="N264" s="11">
        <v>20</v>
      </c>
      <c r="O264" s="12">
        <v>0</v>
      </c>
      <c r="P264" s="13">
        <v>0</v>
      </c>
      <c r="Q264" s="20">
        <v>0</v>
      </c>
      <c r="R264" s="21">
        <f>S281</f>
        <v>9.062214143</v>
      </c>
      <c r="S264" s="22">
        <f t="shared" si="16"/>
        <v>9.062214143</v>
      </c>
      <c r="T264" s="10"/>
      <c r="U264" s="5" t="s">
        <v>175</v>
      </c>
    </row>
    <row r="265" s="1" customFormat="1" spans="1:21">
      <c r="A265" s="6" t="s">
        <v>430</v>
      </c>
      <c r="B265" s="6" t="s">
        <v>523</v>
      </c>
      <c r="C265" s="7" t="s">
        <v>168</v>
      </c>
      <c r="D265" s="6" t="s">
        <v>524</v>
      </c>
      <c r="E265" s="7" t="s">
        <v>179</v>
      </c>
      <c r="F265" s="6" t="s">
        <v>536</v>
      </c>
      <c r="G265" s="7" t="s">
        <v>177</v>
      </c>
      <c r="H265" s="7" t="s">
        <v>537</v>
      </c>
      <c r="I265" s="7" t="s">
        <v>179</v>
      </c>
      <c r="J265" s="14">
        <v>1</v>
      </c>
      <c r="K265" s="7" t="s">
        <v>168</v>
      </c>
      <c r="L265" s="7" t="s">
        <v>175</v>
      </c>
      <c r="M265" s="15">
        <v>45518</v>
      </c>
      <c r="N265" s="16">
        <v>20</v>
      </c>
      <c r="O265" s="17">
        <v>0</v>
      </c>
      <c r="P265" s="18">
        <v>0</v>
      </c>
      <c r="Q265" s="23">
        <v>0</v>
      </c>
      <c r="R265" s="21">
        <f>S290</f>
        <v>7.950214143</v>
      </c>
      <c r="S265" s="22">
        <f t="shared" si="16"/>
        <v>7.950214143</v>
      </c>
      <c r="T265" s="15"/>
      <c r="U265" s="7" t="s">
        <v>175</v>
      </c>
    </row>
    <row r="266" spans="19:19">
      <c r="S266" s="2">
        <f>SUM(S260:S265)</f>
        <v>33.337226674</v>
      </c>
    </row>
    <row r="268" s="1" customFormat="1" ht="18" customHeight="1" spans="1:21">
      <c r="A268" s="3" t="s">
        <v>145</v>
      </c>
      <c r="B268" s="3" t="s">
        <v>146</v>
      </c>
      <c r="C268" s="3" t="s">
        <v>147</v>
      </c>
      <c r="D268" s="3" t="s">
        <v>148</v>
      </c>
      <c r="E268" s="3" t="s">
        <v>149</v>
      </c>
      <c r="F268" s="3" t="s">
        <v>150</v>
      </c>
      <c r="G268" s="3" t="s">
        <v>151</v>
      </c>
      <c r="H268" s="3" t="s">
        <v>152</v>
      </c>
      <c r="I268" s="3" t="s">
        <v>153</v>
      </c>
      <c r="J268" s="8" t="s">
        <v>154</v>
      </c>
      <c r="K268" s="3" t="s">
        <v>155</v>
      </c>
      <c r="L268" s="3" t="s">
        <v>156</v>
      </c>
      <c r="M268" s="8" t="s">
        <v>157</v>
      </c>
      <c r="N268" s="8" t="s">
        <v>158</v>
      </c>
      <c r="O268" s="8" t="s">
        <v>159</v>
      </c>
      <c r="P268" s="8" t="s">
        <v>160</v>
      </c>
      <c r="Q268" s="8" t="s">
        <v>161</v>
      </c>
      <c r="R268" s="19" t="s">
        <v>162</v>
      </c>
      <c r="S268" s="19" t="s">
        <v>163</v>
      </c>
      <c r="T268" s="8" t="s">
        <v>164</v>
      </c>
      <c r="U268" s="3" t="s">
        <v>165</v>
      </c>
    </row>
    <row r="269" s="1" customFormat="1" spans="1:21">
      <c r="A269" s="4" t="s">
        <v>430</v>
      </c>
      <c r="B269" s="4" t="s">
        <v>525</v>
      </c>
      <c r="C269" s="5" t="s">
        <v>168</v>
      </c>
      <c r="D269" s="4" t="s">
        <v>526</v>
      </c>
      <c r="E269" s="5" t="s">
        <v>179</v>
      </c>
      <c r="F269" s="4" t="s">
        <v>418</v>
      </c>
      <c r="G269" s="5" t="s">
        <v>172</v>
      </c>
      <c r="H269" s="5" t="s">
        <v>419</v>
      </c>
      <c r="I269" s="5" t="s">
        <v>420</v>
      </c>
      <c r="J269" s="9">
        <v>0.8277</v>
      </c>
      <c r="K269" s="5" t="s">
        <v>319</v>
      </c>
      <c r="L269" s="5" t="s">
        <v>175</v>
      </c>
      <c r="M269" s="10">
        <v>45518</v>
      </c>
      <c r="N269" s="11">
        <v>110</v>
      </c>
      <c r="O269" s="12">
        <v>0</v>
      </c>
      <c r="P269" s="13">
        <v>0</v>
      </c>
      <c r="Q269" s="20">
        <v>0</v>
      </c>
      <c r="R269" s="21">
        <v>5.20353</v>
      </c>
      <c r="S269" s="22">
        <f>J269*R269</f>
        <v>4.306961781</v>
      </c>
      <c r="T269" s="10"/>
      <c r="U269" s="5" t="s">
        <v>175</v>
      </c>
    </row>
    <row r="270" spans="19:19">
      <c r="S270" s="2">
        <f>SUM(S269:S269)</f>
        <v>4.306961781</v>
      </c>
    </row>
    <row r="272" s="1" customFormat="1" ht="18" customHeight="1" spans="1:21">
      <c r="A272" s="3" t="s">
        <v>145</v>
      </c>
      <c r="B272" s="3" t="s">
        <v>146</v>
      </c>
      <c r="C272" s="3" t="s">
        <v>147</v>
      </c>
      <c r="D272" s="3" t="s">
        <v>148</v>
      </c>
      <c r="E272" s="3" t="s">
        <v>149</v>
      </c>
      <c r="F272" s="3" t="s">
        <v>150</v>
      </c>
      <c r="G272" s="3" t="s">
        <v>151</v>
      </c>
      <c r="H272" s="3" t="s">
        <v>152</v>
      </c>
      <c r="I272" s="3" t="s">
        <v>153</v>
      </c>
      <c r="J272" s="8" t="s">
        <v>154</v>
      </c>
      <c r="K272" s="3" t="s">
        <v>155</v>
      </c>
      <c r="L272" s="3" t="s">
        <v>156</v>
      </c>
      <c r="M272" s="8" t="s">
        <v>157</v>
      </c>
      <c r="N272" s="8" t="s">
        <v>158</v>
      </c>
      <c r="O272" s="8" t="s">
        <v>159</v>
      </c>
      <c r="P272" s="8" t="s">
        <v>160</v>
      </c>
      <c r="Q272" s="8" t="s">
        <v>161</v>
      </c>
      <c r="R272" s="19" t="s">
        <v>162</v>
      </c>
      <c r="S272" s="19" t="s">
        <v>163</v>
      </c>
      <c r="T272" s="8" t="s">
        <v>164</v>
      </c>
      <c r="U272" s="3" t="s">
        <v>165</v>
      </c>
    </row>
    <row r="273" s="1" customFormat="1" spans="1:21">
      <c r="A273" s="4" t="s">
        <v>430</v>
      </c>
      <c r="B273" s="4" t="s">
        <v>529</v>
      </c>
      <c r="C273" s="5" t="s">
        <v>168</v>
      </c>
      <c r="D273" s="4" t="s">
        <v>530</v>
      </c>
      <c r="E273" s="5" t="s">
        <v>179</v>
      </c>
      <c r="F273" s="4" t="s">
        <v>418</v>
      </c>
      <c r="G273" s="5" t="s">
        <v>172</v>
      </c>
      <c r="H273" s="5" t="s">
        <v>419</v>
      </c>
      <c r="I273" s="5" t="s">
        <v>420</v>
      </c>
      <c r="J273" s="9">
        <v>1.2819</v>
      </c>
      <c r="K273" s="5" t="s">
        <v>319</v>
      </c>
      <c r="L273" s="5" t="s">
        <v>175</v>
      </c>
      <c r="M273" s="10">
        <v>45518</v>
      </c>
      <c r="N273" s="11">
        <v>110</v>
      </c>
      <c r="O273" s="12">
        <v>0</v>
      </c>
      <c r="P273" s="13">
        <v>0</v>
      </c>
      <c r="Q273" s="20">
        <v>0</v>
      </c>
      <c r="R273" s="21">
        <v>5.20353</v>
      </c>
      <c r="S273" s="22">
        <f t="shared" ref="S273:S280" si="17">J273*R273</f>
        <v>6.670405107</v>
      </c>
      <c r="T273" s="10"/>
      <c r="U273" s="5" t="s">
        <v>175</v>
      </c>
    </row>
    <row r="274" spans="19:19">
      <c r="S274" s="2">
        <f>SUM(S273:S273)</f>
        <v>6.670405107</v>
      </c>
    </row>
    <row r="276" s="1" customFormat="1" ht="22" customHeight="1" spans="1:21">
      <c r="A276" s="3" t="s">
        <v>145</v>
      </c>
      <c r="B276" s="3" t="s">
        <v>146</v>
      </c>
      <c r="C276" s="3" t="s">
        <v>147</v>
      </c>
      <c r="D276" s="3" t="s">
        <v>148</v>
      </c>
      <c r="E276" s="3" t="s">
        <v>149</v>
      </c>
      <c r="F276" s="3" t="s">
        <v>150</v>
      </c>
      <c r="G276" s="3" t="s">
        <v>151</v>
      </c>
      <c r="H276" s="3" t="s">
        <v>152</v>
      </c>
      <c r="I276" s="3" t="s">
        <v>153</v>
      </c>
      <c r="J276" s="8" t="s">
        <v>154</v>
      </c>
      <c r="K276" s="3" t="s">
        <v>155</v>
      </c>
      <c r="L276" s="3" t="s">
        <v>156</v>
      </c>
      <c r="M276" s="8" t="s">
        <v>157</v>
      </c>
      <c r="N276" s="8" t="s">
        <v>158</v>
      </c>
      <c r="O276" s="8" t="s">
        <v>159</v>
      </c>
      <c r="P276" s="8" t="s">
        <v>160</v>
      </c>
      <c r="Q276" s="8" t="s">
        <v>161</v>
      </c>
      <c r="R276" s="19" t="s">
        <v>162</v>
      </c>
      <c r="S276" s="19" t="s">
        <v>163</v>
      </c>
      <c r="T276" s="8" t="s">
        <v>164</v>
      </c>
      <c r="U276" s="3" t="s">
        <v>165</v>
      </c>
    </row>
    <row r="277" s="1" customFormat="1" spans="1:21">
      <c r="A277" s="4" t="s">
        <v>430</v>
      </c>
      <c r="B277" s="4" t="s">
        <v>534</v>
      </c>
      <c r="C277" s="5" t="s">
        <v>168</v>
      </c>
      <c r="D277" s="4" t="s">
        <v>535</v>
      </c>
      <c r="E277" s="5" t="s">
        <v>179</v>
      </c>
      <c r="F277" s="4" t="s">
        <v>538</v>
      </c>
      <c r="G277" s="5" t="s">
        <v>172</v>
      </c>
      <c r="H277" s="5" t="s">
        <v>539</v>
      </c>
      <c r="I277" s="5" t="s">
        <v>175</v>
      </c>
      <c r="J277" s="9">
        <v>2</v>
      </c>
      <c r="K277" s="5" t="s">
        <v>168</v>
      </c>
      <c r="L277" s="5" t="s">
        <v>175</v>
      </c>
      <c r="M277" s="10">
        <v>45518</v>
      </c>
      <c r="N277" s="11">
        <v>110</v>
      </c>
      <c r="O277" s="12">
        <v>0</v>
      </c>
      <c r="P277" s="13">
        <v>0</v>
      </c>
      <c r="Q277" s="20">
        <v>0</v>
      </c>
      <c r="R277" s="21">
        <v>0.49</v>
      </c>
      <c r="S277" s="22">
        <f t="shared" si="17"/>
        <v>0.98</v>
      </c>
      <c r="T277" s="10"/>
      <c r="U277" s="5" t="s">
        <v>175</v>
      </c>
    </row>
    <row r="278" s="1" customFormat="1" spans="1:21">
      <c r="A278" s="6" t="s">
        <v>430</v>
      </c>
      <c r="B278" s="6" t="s">
        <v>534</v>
      </c>
      <c r="C278" s="7" t="s">
        <v>168</v>
      </c>
      <c r="D278" s="6" t="s">
        <v>535</v>
      </c>
      <c r="E278" s="7" t="s">
        <v>179</v>
      </c>
      <c r="F278" s="6" t="s">
        <v>540</v>
      </c>
      <c r="G278" s="7" t="s">
        <v>177</v>
      </c>
      <c r="H278" s="7" t="s">
        <v>541</v>
      </c>
      <c r="I278" s="7" t="s">
        <v>179</v>
      </c>
      <c r="J278" s="14">
        <v>1</v>
      </c>
      <c r="K278" s="7" t="s">
        <v>168</v>
      </c>
      <c r="L278" s="7" t="s">
        <v>322</v>
      </c>
      <c r="M278" s="15">
        <v>45518</v>
      </c>
      <c r="N278" s="16">
        <v>110</v>
      </c>
      <c r="O278" s="17">
        <v>0</v>
      </c>
      <c r="P278" s="18">
        <v>0</v>
      </c>
      <c r="Q278" s="23">
        <v>0</v>
      </c>
      <c r="R278" s="21">
        <f>S285</f>
        <v>7.509214143</v>
      </c>
      <c r="S278" s="22">
        <f t="shared" si="17"/>
        <v>7.509214143</v>
      </c>
      <c r="T278" s="15"/>
      <c r="U278" s="7" t="s">
        <v>175</v>
      </c>
    </row>
    <row r="279" s="1" customFormat="1" spans="1:21">
      <c r="A279" s="4" t="s">
        <v>430</v>
      </c>
      <c r="B279" s="4" t="s">
        <v>534</v>
      </c>
      <c r="C279" s="5" t="s">
        <v>168</v>
      </c>
      <c r="D279" s="4" t="s">
        <v>535</v>
      </c>
      <c r="E279" s="5" t="s">
        <v>179</v>
      </c>
      <c r="F279" s="4" t="s">
        <v>542</v>
      </c>
      <c r="G279" s="5" t="s">
        <v>172</v>
      </c>
      <c r="H279" s="5" t="s">
        <v>543</v>
      </c>
      <c r="I279" s="5" t="s">
        <v>175</v>
      </c>
      <c r="J279" s="9">
        <v>4</v>
      </c>
      <c r="K279" s="5" t="s">
        <v>168</v>
      </c>
      <c r="L279" s="5" t="s">
        <v>175</v>
      </c>
      <c r="M279" s="10">
        <v>45518</v>
      </c>
      <c r="N279" s="11">
        <v>110</v>
      </c>
      <c r="O279" s="12">
        <v>0</v>
      </c>
      <c r="P279" s="13">
        <v>0</v>
      </c>
      <c r="Q279" s="20">
        <v>0</v>
      </c>
      <c r="R279" s="21">
        <v>0.033</v>
      </c>
      <c r="S279" s="22">
        <f t="shared" si="17"/>
        <v>0.132</v>
      </c>
      <c r="T279" s="10"/>
      <c r="U279" s="5" t="s">
        <v>175</v>
      </c>
    </row>
    <row r="280" s="1" customFormat="1" spans="1:21">
      <c r="A280" s="6" t="s">
        <v>430</v>
      </c>
      <c r="B280" s="6" t="s">
        <v>534</v>
      </c>
      <c r="C280" s="7" t="s">
        <v>168</v>
      </c>
      <c r="D280" s="6" t="s">
        <v>535</v>
      </c>
      <c r="E280" s="7" t="s">
        <v>179</v>
      </c>
      <c r="F280" s="6" t="s">
        <v>544</v>
      </c>
      <c r="G280" s="7" t="s">
        <v>172</v>
      </c>
      <c r="H280" s="7" t="s">
        <v>545</v>
      </c>
      <c r="I280" s="7" t="s">
        <v>546</v>
      </c>
      <c r="J280" s="14">
        <v>3</v>
      </c>
      <c r="K280" s="7" t="s">
        <v>168</v>
      </c>
      <c r="L280" s="7" t="s">
        <v>175</v>
      </c>
      <c r="M280" s="15">
        <v>45518</v>
      </c>
      <c r="N280" s="16">
        <v>110</v>
      </c>
      <c r="O280" s="17">
        <v>0</v>
      </c>
      <c r="P280" s="18">
        <v>0</v>
      </c>
      <c r="Q280" s="23">
        <v>0</v>
      </c>
      <c r="R280" s="21">
        <v>0.147</v>
      </c>
      <c r="S280" s="22">
        <f t="shared" si="17"/>
        <v>0.441</v>
      </c>
      <c r="T280" s="15"/>
      <c r="U280" s="7" t="s">
        <v>175</v>
      </c>
    </row>
    <row r="281" spans="19:19">
      <c r="S281" s="2">
        <f>SUM(S277:S280)</f>
        <v>9.062214143</v>
      </c>
    </row>
    <row r="283" s="1" customFormat="1" ht="18" customHeight="1" spans="1:21">
      <c r="A283" s="3" t="s">
        <v>145</v>
      </c>
      <c r="B283" s="3" t="s">
        <v>146</v>
      </c>
      <c r="C283" s="3" t="s">
        <v>147</v>
      </c>
      <c r="D283" s="3" t="s">
        <v>148</v>
      </c>
      <c r="E283" s="3" t="s">
        <v>149</v>
      </c>
      <c r="F283" s="3" t="s">
        <v>150</v>
      </c>
      <c r="G283" s="3" t="s">
        <v>151</v>
      </c>
      <c r="H283" s="3" t="s">
        <v>152</v>
      </c>
      <c r="I283" s="3" t="s">
        <v>153</v>
      </c>
      <c r="J283" s="8" t="s">
        <v>154</v>
      </c>
      <c r="K283" s="3" t="s">
        <v>155</v>
      </c>
      <c r="L283" s="3" t="s">
        <v>156</v>
      </c>
      <c r="M283" s="8" t="s">
        <v>157</v>
      </c>
      <c r="N283" s="8" t="s">
        <v>158</v>
      </c>
      <c r="O283" s="8" t="s">
        <v>159</v>
      </c>
      <c r="P283" s="8" t="s">
        <v>160</v>
      </c>
      <c r="Q283" s="8" t="s">
        <v>161</v>
      </c>
      <c r="R283" s="19" t="s">
        <v>162</v>
      </c>
      <c r="S283" s="19" t="s">
        <v>163</v>
      </c>
      <c r="T283" s="8" t="s">
        <v>164</v>
      </c>
      <c r="U283" s="3" t="s">
        <v>165</v>
      </c>
    </row>
    <row r="284" s="1" customFormat="1" spans="1:21">
      <c r="A284" s="4" t="s">
        <v>430</v>
      </c>
      <c r="B284" s="4" t="s">
        <v>540</v>
      </c>
      <c r="C284" s="5" t="s">
        <v>168</v>
      </c>
      <c r="D284" s="4" t="s">
        <v>541</v>
      </c>
      <c r="E284" s="5" t="s">
        <v>179</v>
      </c>
      <c r="F284" s="4" t="s">
        <v>418</v>
      </c>
      <c r="G284" s="5" t="s">
        <v>172</v>
      </c>
      <c r="H284" s="5" t="s">
        <v>419</v>
      </c>
      <c r="I284" s="5" t="s">
        <v>420</v>
      </c>
      <c r="J284" s="9">
        <v>1.4431</v>
      </c>
      <c r="K284" s="5" t="s">
        <v>319</v>
      </c>
      <c r="L284" s="5" t="s">
        <v>175</v>
      </c>
      <c r="M284" s="10">
        <v>45518</v>
      </c>
      <c r="N284" s="11">
        <v>110</v>
      </c>
      <c r="O284" s="12">
        <v>0</v>
      </c>
      <c r="P284" s="13">
        <v>0</v>
      </c>
      <c r="Q284" s="20">
        <v>0</v>
      </c>
      <c r="R284" s="21">
        <v>5.20353</v>
      </c>
      <c r="S284" s="22">
        <f>J284*R284</f>
        <v>7.509214143</v>
      </c>
      <c r="T284" s="10"/>
      <c r="U284" s="5" t="s">
        <v>175</v>
      </c>
    </row>
    <row r="285" spans="19:19">
      <c r="S285" s="2">
        <f>SUM(S284:S284)</f>
        <v>7.509214143</v>
      </c>
    </row>
    <row r="287" s="1" customFormat="1" ht="18" customHeight="1" spans="1:21">
      <c r="A287" s="3" t="s">
        <v>145</v>
      </c>
      <c r="B287" s="3" t="s">
        <v>146</v>
      </c>
      <c r="C287" s="3" t="s">
        <v>147</v>
      </c>
      <c r="D287" s="3" t="s">
        <v>148</v>
      </c>
      <c r="E287" s="3" t="s">
        <v>149</v>
      </c>
      <c r="F287" s="3" t="s">
        <v>150</v>
      </c>
      <c r="G287" s="3" t="s">
        <v>151</v>
      </c>
      <c r="H287" s="3" t="s">
        <v>152</v>
      </c>
      <c r="I287" s="3" t="s">
        <v>153</v>
      </c>
      <c r="J287" s="8" t="s">
        <v>154</v>
      </c>
      <c r="K287" s="3" t="s">
        <v>155</v>
      </c>
      <c r="L287" s="3" t="s">
        <v>156</v>
      </c>
      <c r="M287" s="8" t="s">
        <v>157</v>
      </c>
      <c r="N287" s="8" t="s">
        <v>158</v>
      </c>
      <c r="O287" s="8" t="s">
        <v>159</v>
      </c>
      <c r="P287" s="8" t="s">
        <v>160</v>
      </c>
      <c r="Q287" s="8" t="s">
        <v>161</v>
      </c>
      <c r="R287" s="19" t="s">
        <v>162</v>
      </c>
      <c r="S287" s="19" t="s">
        <v>163</v>
      </c>
      <c r="T287" s="8" t="s">
        <v>164</v>
      </c>
      <c r="U287" s="3" t="s">
        <v>165</v>
      </c>
    </row>
    <row r="288" s="1" customFormat="1" spans="1:21">
      <c r="A288" s="4" t="s">
        <v>430</v>
      </c>
      <c r="B288" s="4" t="s">
        <v>536</v>
      </c>
      <c r="C288" s="5" t="s">
        <v>168</v>
      </c>
      <c r="D288" s="4" t="s">
        <v>537</v>
      </c>
      <c r="E288" s="5" t="s">
        <v>179</v>
      </c>
      <c r="F288" s="4" t="s">
        <v>544</v>
      </c>
      <c r="G288" s="5" t="s">
        <v>172</v>
      </c>
      <c r="H288" s="5" t="s">
        <v>545</v>
      </c>
      <c r="I288" s="5" t="s">
        <v>546</v>
      </c>
      <c r="J288" s="9">
        <v>3</v>
      </c>
      <c r="K288" s="5" t="s">
        <v>168</v>
      </c>
      <c r="L288" s="5" t="s">
        <v>175</v>
      </c>
      <c r="M288" s="10">
        <v>45518</v>
      </c>
      <c r="N288" s="11">
        <v>110</v>
      </c>
      <c r="O288" s="12">
        <v>0</v>
      </c>
      <c r="P288" s="13">
        <v>0</v>
      </c>
      <c r="Q288" s="20">
        <v>0</v>
      </c>
      <c r="R288" s="21">
        <v>0.147</v>
      </c>
      <c r="S288" s="22">
        <f>J288*R288</f>
        <v>0.441</v>
      </c>
      <c r="T288" s="10"/>
      <c r="U288" s="5" t="s">
        <v>175</v>
      </c>
    </row>
    <row r="289" s="1" customFormat="1" spans="1:21">
      <c r="A289" s="6" t="s">
        <v>430</v>
      </c>
      <c r="B289" s="6" t="s">
        <v>536</v>
      </c>
      <c r="C289" s="7" t="s">
        <v>168</v>
      </c>
      <c r="D289" s="6" t="s">
        <v>537</v>
      </c>
      <c r="E289" s="7" t="s">
        <v>179</v>
      </c>
      <c r="F289" s="6" t="s">
        <v>547</v>
      </c>
      <c r="G289" s="7" t="s">
        <v>177</v>
      </c>
      <c r="H289" s="7" t="s">
        <v>548</v>
      </c>
      <c r="I289" s="7" t="s">
        <v>179</v>
      </c>
      <c r="J289" s="14">
        <v>1</v>
      </c>
      <c r="K289" s="7" t="s">
        <v>168</v>
      </c>
      <c r="L289" s="7" t="s">
        <v>322</v>
      </c>
      <c r="M289" s="15">
        <v>45518</v>
      </c>
      <c r="N289" s="16">
        <v>110</v>
      </c>
      <c r="O289" s="17">
        <v>0</v>
      </c>
      <c r="P289" s="18">
        <v>0</v>
      </c>
      <c r="Q289" s="23">
        <v>0</v>
      </c>
      <c r="R289" s="21">
        <f>S294</f>
        <v>7.509214143</v>
      </c>
      <c r="S289" s="22">
        <f>J289*R289</f>
        <v>7.509214143</v>
      </c>
      <c r="T289" s="15"/>
      <c r="U289" s="7" t="s">
        <v>175</v>
      </c>
    </row>
    <row r="290" spans="19:19">
      <c r="S290" s="2">
        <f>SUM(S288:S289)</f>
        <v>7.950214143</v>
      </c>
    </row>
    <row r="292" s="1" customFormat="1" ht="18" customHeight="1" spans="1:21">
      <c r="A292" s="3" t="s">
        <v>145</v>
      </c>
      <c r="B292" s="3" t="s">
        <v>146</v>
      </c>
      <c r="C292" s="3" t="s">
        <v>147</v>
      </c>
      <c r="D292" s="3" t="s">
        <v>148</v>
      </c>
      <c r="E292" s="3" t="s">
        <v>149</v>
      </c>
      <c r="F292" s="3" t="s">
        <v>150</v>
      </c>
      <c r="G292" s="3" t="s">
        <v>151</v>
      </c>
      <c r="H292" s="3" t="s">
        <v>152</v>
      </c>
      <c r="I292" s="3" t="s">
        <v>153</v>
      </c>
      <c r="J292" s="8" t="s">
        <v>154</v>
      </c>
      <c r="K292" s="3" t="s">
        <v>155</v>
      </c>
      <c r="L292" s="3" t="s">
        <v>156</v>
      </c>
      <c r="M292" s="8" t="s">
        <v>157</v>
      </c>
      <c r="N292" s="8" t="s">
        <v>158</v>
      </c>
      <c r="O292" s="8" t="s">
        <v>159</v>
      </c>
      <c r="P292" s="8" t="s">
        <v>160</v>
      </c>
      <c r="Q292" s="8" t="s">
        <v>161</v>
      </c>
      <c r="R292" s="19" t="s">
        <v>162</v>
      </c>
      <c r="S292" s="19" t="s">
        <v>163</v>
      </c>
      <c r="T292" s="8" t="s">
        <v>164</v>
      </c>
      <c r="U292" s="3" t="s">
        <v>165</v>
      </c>
    </row>
    <row r="293" s="1" customFormat="1" spans="1:21">
      <c r="A293" s="4" t="s">
        <v>430</v>
      </c>
      <c r="B293" s="4" t="s">
        <v>547</v>
      </c>
      <c r="C293" s="5" t="s">
        <v>168</v>
      </c>
      <c r="D293" s="4" t="s">
        <v>548</v>
      </c>
      <c r="E293" s="5" t="s">
        <v>179</v>
      </c>
      <c r="F293" s="4" t="s">
        <v>418</v>
      </c>
      <c r="G293" s="5" t="s">
        <v>172</v>
      </c>
      <c r="H293" s="5" t="s">
        <v>419</v>
      </c>
      <c r="I293" s="5" t="s">
        <v>420</v>
      </c>
      <c r="J293" s="9">
        <v>1.4431</v>
      </c>
      <c r="K293" s="5" t="s">
        <v>319</v>
      </c>
      <c r="L293" s="5" t="s">
        <v>175</v>
      </c>
      <c r="M293" s="10">
        <v>45518</v>
      </c>
      <c r="N293" s="11">
        <v>110</v>
      </c>
      <c r="O293" s="12">
        <v>0</v>
      </c>
      <c r="P293" s="13">
        <v>0</v>
      </c>
      <c r="Q293" s="20">
        <v>0</v>
      </c>
      <c r="R293" s="21">
        <v>5.20353</v>
      </c>
      <c r="S293" s="22">
        <f t="shared" ref="S293:S298" si="18">J293*R293</f>
        <v>7.509214143</v>
      </c>
      <c r="T293" s="10"/>
      <c r="U293" s="5" t="s">
        <v>175</v>
      </c>
    </row>
    <row r="294" spans="19:19">
      <c r="S294" s="2">
        <f>SUM(S293:S293)</f>
        <v>7.509214143</v>
      </c>
    </row>
    <row r="296" s="1" customFormat="1" ht="18" customHeight="1" spans="1:21">
      <c r="A296" s="3" t="s">
        <v>145</v>
      </c>
      <c r="B296" s="3" t="s">
        <v>146</v>
      </c>
      <c r="C296" s="3" t="s">
        <v>147</v>
      </c>
      <c r="D296" s="3" t="s">
        <v>148</v>
      </c>
      <c r="E296" s="3" t="s">
        <v>149</v>
      </c>
      <c r="F296" s="3" t="s">
        <v>150</v>
      </c>
      <c r="G296" s="3" t="s">
        <v>151</v>
      </c>
      <c r="H296" s="3" t="s">
        <v>152</v>
      </c>
      <c r="I296" s="3" t="s">
        <v>153</v>
      </c>
      <c r="J296" s="8" t="s">
        <v>154</v>
      </c>
      <c r="K296" s="3" t="s">
        <v>155</v>
      </c>
      <c r="L296" s="3" t="s">
        <v>156</v>
      </c>
      <c r="M296" s="8" t="s">
        <v>157</v>
      </c>
      <c r="N296" s="8" t="s">
        <v>158</v>
      </c>
      <c r="O296" s="8" t="s">
        <v>159</v>
      </c>
      <c r="P296" s="8" t="s">
        <v>160</v>
      </c>
      <c r="Q296" s="8" t="s">
        <v>161</v>
      </c>
      <c r="R296" s="19" t="s">
        <v>162</v>
      </c>
      <c r="S296" s="19" t="s">
        <v>163</v>
      </c>
      <c r="T296" s="8" t="s">
        <v>164</v>
      </c>
      <c r="U296" s="3" t="s">
        <v>165</v>
      </c>
    </row>
    <row r="297" s="1" customFormat="1" spans="1:21">
      <c r="A297" s="4" t="s">
        <v>430</v>
      </c>
      <c r="B297" s="4" t="s">
        <v>273</v>
      </c>
      <c r="C297" s="5" t="s">
        <v>168</v>
      </c>
      <c r="D297" s="4" t="s">
        <v>274</v>
      </c>
      <c r="E297" s="5" t="s">
        <v>234</v>
      </c>
      <c r="F297" s="4" t="s">
        <v>549</v>
      </c>
      <c r="G297" s="5" t="s">
        <v>177</v>
      </c>
      <c r="H297" s="5" t="s">
        <v>550</v>
      </c>
      <c r="I297" s="5" t="s">
        <v>234</v>
      </c>
      <c r="J297" s="9">
        <v>1</v>
      </c>
      <c r="K297" s="5" t="s">
        <v>168</v>
      </c>
      <c r="L297" s="5" t="s">
        <v>175</v>
      </c>
      <c r="M297" s="10">
        <v>44499</v>
      </c>
      <c r="N297" s="11">
        <v>70</v>
      </c>
      <c r="O297" s="12">
        <v>0</v>
      </c>
      <c r="P297" s="13">
        <v>0.50647</v>
      </c>
      <c r="Q297" s="20">
        <v>0.50647</v>
      </c>
      <c r="R297" s="21">
        <f>S303</f>
        <v>11.70002</v>
      </c>
      <c r="S297" s="22">
        <f t="shared" si="18"/>
        <v>11.70002</v>
      </c>
      <c r="T297" s="10"/>
      <c r="U297" s="5" t="s">
        <v>234</v>
      </c>
    </row>
    <row r="298" s="1" customFormat="1" spans="1:21">
      <c r="A298" s="6" t="s">
        <v>430</v>
      </c>
      <c r="B298" s="6" t="s">
        <v>273</v>
      </c>
      <c r="C298" s="7" t="s">
        <v>168</v>
      </c>
      <c r="D298" s="6" t="s">
        <v>274</v>
      </c>
      <c r="E298" s="7" t="s">
        <v>234</v>
      </c>
      <c r="F298" s="6" t="s">
        <v>325</v>
      </c>
      <c r="G298" s="7" t="s">
        <v>177</v>
      </c>
      <c r="H298" s="7" t="s">
        <v>326</v>
      </c>
      <c r="I298" s="7" t="s">
        <v>175</v>
      </c>
      <c r="J298" s="14">
        <v>0.453</v>
      </c>
      <c r="K298" s="7" t="s">
        <v>327</v>
      </c>
      <c r="L298" s="7" t="s">
        <v>175</v>
      </c>
      <c r="M298" s="15">
        <v>44499</v>
      </c>
      <c r="N298" s="16">
        <v>70</v>
      </c>
      <c r="O298" s="17">
        <v>0</v>
      </c>
      <c r="P298" s="18">
        <v>7.2057</v>
      </c>
      <c r="Q298" s="23">
        <v>3.26418</v>
      </c>
      <c r="R298" s="21">
        <f>R256</f>
        <v>5.8632</v>
      </c>
      <c r="S298" s="22">
        <f t="shared" si="18"/>
        <v>2.6560296</v>
      </c>
      <c r="T298" s="15"/>
      <c r="U298" s="7" t="s">
        <v>234</v>
      </c>
    </row>
    <row r="299" spans="19:19">
      <c r="S299" s="2">
        <f>SUM(S297:S298)</f>
        <v>14.3560496</v>
      </c>
    </row>
    <row r="301" s="1" customFormat="1" ht="18" customHeight="1" spans="1:21">
      <c r="A301" s="3" t="s">
        <v>145</v>
      </c>
      <c r="B301" s="3" t="s">
        <v>146</v>
      </c>
      <c r="C301" s="3" t="s">
        <v>147</v>
      </c>
      <c r="D301" s="3" t="s">
        <v>148</v>
      </c>
      <c r="E301" s="3" t="s">
        <v>149</v>
      </c>
      <c r="F301" s="3" t="s">
        <v>150</v>
      </c>
      <c r="G301" s="3" t="s">
        <v>151</v>
      </c>
      <c r="H301" s="3" t="s">
        <v>152</v>
      </c>
      <c r="I301" s="3" t="s">
        <v>153</v>
      </c>
      <c r="J301" s="8" t="s">
        <v>154</v>
      </c>
      <c r="K301" s="3" t="s">
        <v>155</v>
      </c>
      <c r="L301" s="3" t="s">
        <v>156</v>
      </c>
      <c r="M301" s="8" t="s">
        <v>157</v>
      </c>
      <c r="N301" s="8" t="s">
        <v>158</v>
      </c>
      <c r="O301" s="8" t="s">
        <v>159</v>
      </c>
      <c r="P301" s="8" t="s">
        <v>160</v>
      </c>
      <c r="Q301" s="8" t="s">
        <v>161</v>
      </c>
      <c r="R301" s="19" t="s">
        <v>162</v>
      </c>
      <c r="S301" s="19" t="s">
        <v>163</v>
      </c>
      <c r="T301" s="8" t="s">
        <v>164</v>
      </c>
      <c r="U301" s="3" t="s">
        <v>165</v>
      </c>
    </row>
    <row r="302" s="1" customFormat="1" spans="1:21">
      <c r="A302" s="4" t="s">
        <v>430</v>
      </c>
      <c r="B302" s="4" t="s">
        <v>549</v>
      </c>
      <c r="C302" s="5" t="s">
        <v>168</v>
      </c>
      <c r="D302" s="4" t="s">
        <v>550</v>
      </c>
      <c r="E302" s="5" t="s">
        <v>234</v>
      </c>
      <c r="F302" s="4" t="s">
        <v>551</v>
      </c>
      <c r="G302" s="5" t="s">
        <v>172</v>
      </c>
      <c r="H302" s="5" t="s">
        <v>552</v>
      </c>
      <c r="I302" s="5" t="s">
        <v>553</v>
      </c>
      <c r="J302" s="9">
        <v>2.26</v>
      </c>
      <c r="K302" s="5" t="s">
        <v>319</v>
      </c>
      <c r="L302" s="5" t="s">
        <v>175</v>
      </c>
      <c r="M302" s="10">
        <v>45269</v>
      </c>
      <c r="N302" s="11">
        <v>110</v>
      </c>
      <c r="O302" s="12">
        <v>0</v>
      </c>
      <c r="P302" s="13">
        <v>0</v>
      </c>
      <c r="Q302" s="20">
        <v>0</v>
      </c>
      <c r="R302" s="21">
        <v>5.177</v>
      </c>
      <c r="S302" s="22">
        <f t="shared" ref="S302:S307" si="19">J302*R302</f>
        <v>11.70002</v>
      </c>
      <c r="T302" s="10"/>
      <c r="U302" s="5" t="s">
        <v>234</v>
      </c>
    </row>
    <row r="303" spans="19:19">
      <c r="S303" s="2">
        <f>SUM(S302:S302)</f>
        <v>11.70002</v>
      </c>
    </row>
    <row r="305" s="1" customFormat="1" ht="18" customHeight="1" spans="1:21">
      <c r="A305" s="3" t="s">
        <v>145</v>
      </c>
      <c r="B305" s="3" t="s">
        <v>146</v>
      </c>
      <c r="C305" s="3" t="s">
        <v>147</v>
      </c>
      <c r="D305" s="3" t="s">
        <v>148</v>
      </c>
      <c r="E305" s="3" t="s">
        <v>149</v>
      </c>
      <c r="F305" s="3" t="s">
        <v>150</v>
      </c>
      <c r="G305" s="3" t="s">
        <v>151</v>
      </c>
      <c r="H305" s="3" t="s">
        <v>152</v>
      </c>
      <c r="I305" s="3" t="s">
        <v>153</v>
      </c>
      <c r="J305" s="8" t="s">
        <v>154</v>
      </c>
      <c r="K305" s="3" t="s">
        <v>155</v>
      </c>
      <c r="L305" s="3" t="s">
        <v>156</v>
      </c>
      <c r="M305" s="8" t="s">
        <v>157</v>
      </c>
      <c r="N305" s="8" t="s">
        <v>158</v>
      </c>
      <c r="O305" s="8" t="s">
        <v>159</v>
      </c>
      <c r="P305" s="8" t="s">
        <v>160</v>
      </c>
      <c r="Q305" s="8" t="s">
        <v>161</v>
      </c>
      <c r="R305" s="19" t="s">
        <v>162</v>
      </c>
      <c r="S305" s="19" t="s">
        <v>163</v>
      </c>
      <c r="T305" s="8" t="s">
        <v>164</v>
      </c>
      <c r="U305" s="3" t="s">
        <v>165</v>
      </c>
    </row>
    <row r="306" s="1" customFormat="1" spans="1:21">
      <c r="A306" s="4" t="s">
        <v>430</v>
      </c>
      <c r="B306" s="4" t="s">
        <v>275</v>
      </c>
      <c r="C306" s="5" t="s">
        <v>168</v>
      </c>
      <c r="D306" s="4" t="s">
        <v>276</v>
      </c>
      <c r="E306" s="5" t="s">
        <v>175</v>
      </c>
      <c r="F306" s="4" t="s">
        <v>554</v>
      </c>
      <c r="G306" s="5" t="s">
        <v>172</v>
      </c>
      <c r="H306" s="5" t="s">
        <v>555</v>
      </c>
      <c r="I306" s="5" t="s">
        <v>234</v>
      </c>
      <c r="J306" s="9">
        <v>1</v>
      </c>
      <c r="K306" s="5" t="s">
        <v>168</v>
      </c>
      <c r="L306" s="5" t="s">
        <v>175</v>
      </c>
      <c r="M306" s="10">
        <v>45408</v>
      </c>
      <c r="N306" s="11">
        <v>90</v>
      </c>
      <c r="O306" s="12">
        <v>0</v>
      </c>
      <c r="P306" s="13">
        <v>0.641</v>
      </c>
      <c r="Q306" s="20">
        <v>0.641</v>
      </c>
      <c r="R306" s="21">
        <v>0.64071</v>
      </c>
      <c r="S306" s="22">
        <f t="shared" si="19"/>
        <v>0.64071</v>
      </c>
      <c r="T306" s="10"/>
      <c r="U306" s="5" t="s">
        <v>175</v>
      </c>
    </row>
    <row r="307" s="1" customFormat="1" spans="1:21">
      <c r="A307" s="6" t="s">
        <v>430</v>
      </c>
      <c r="B307" s="6" t="s">
        <v>275</v>
      </c>
      <c r="C307" s="7" t="s">
        <v>168</v>
      </c>
      <c r="D307" s="6" t="s">
        <v>276</v>
      </c>
      <c r="E307" s="7" t="s">
        <v>175</v>
      </c>
      <c r="F307" s="6" t="s">
        <v>470</v>
      </c>
      <c r="G307" s="7" t="s">
        <v>172</v>
      </c>
      <c r="H307" s="7" t="s">
        <v>471</v>
      </c>
      <c r="I307" s="7" t="s">
        <v>472</v>
      </c>
      <c r="J307" s="14">
        <v>0.0793</v>
      </c>
      <c r="K307" s="7" t="s">
        <v>319</v>
      </c>
      <c r="L307" s="7" t="s">
        <v>175</v>
      </c>
      <c r="M307" s="15">
        <v>45408</v>
      </c>
      <c r="N307" s="16">
        <v>90</v>
      </c>
      <c r="O307" s="17">
        <v>0</v>
      </c>
      <c r="P307" s="18">
        <v>13.71681</v>
      </c>
      <c r="Q307" s="23">
        <v>1.08774</v>
      </c>
      <c r="R307" s="21">
        <v>13.7168</v>
      </c>
      <c r="S307" s="22">
        <f t="shared" si="19"/>
        <v>1.08774224</v>
      </c>
      <c r="T307" s="15"/>
      <c r="U307" s="7" t="s">
        <v>175</v>
      </c>
    </row>
    <row r="308" spans="19:19">
      <c r="S308" s="2">
        <f>SUM(S306:S307)</f>
        <v>1.72845224</v>
      </c>
    </row>
    <row r="310" s="1" customFormat="1" ht="18" customHeight="1" spans="1:21">
      <c r="A310" s="3" t="s">
        <v>145</v>
      </c>
      <c r="B310" s="3" t="s">
        <v>146</v>
      </c>
      <c r="C310" s="3" t="s">
        <v>147</v>
      </c>
      <c r="D310" s="3" t="s">
        <v>148</v>
      </c>
      <c r="E310" s="3" t="s">
        <v>149</v>
      </c>
      <c r="F310" s="3" t="s">
        <v>150</v>
      </c>
      <c r="G310" s="3" t="s">
        <v>151</v>
      </c>
      <c r="H310" s="3" t="s">
        <v>152</v>
      </c>
      <c r="I310" s="3" t="s">
        <v>153</v>
      </c>
      <c r="J310" s="8" t="s">
        <v>154</v>
      </c>
      <c r="K310" s="3" t="s">
        <v>155</v>
      </c>
      <c r="L310" s="3" t="s">
        <v>156</v>
      </c>
      <c r="M310" s="8" t="s">
        <v>157</v>
      </c>
      <c r="N310" s="8" t="s">
        <v>158</v>
      </c>
      <c r="O310" s="8" t="s">
        <v>159</v>
      </c>
      <c r="P310" s="8" t="s">
        <v>160</v>
      </c>
      <c r="Q310" s="8" t="s">
        <v>161</v>
      </c>
      <c r="R310" s="19" t="s">
        <v>162</v>
      </c>
      <c r="S310" s="19" t="s">
        <v>163</v>
      </c>
      <c r="T310" s="8" t="s">
        <v>164</v>
      </c>
      <c r="U310" s="3" t="s">
        <v>165</v>
      </c>
    </row>
    <row r="311" s="1" customFormat="1" spans="1:21">
      <c r="A311" s="4" t="s">
        <v>430</v>
      </c>
      <c r="B311" s="4" t="s">
        <v>277</v>
      </c>
      <c r="C311" s="5" t="s">
        <v>168</v>
      </c>
      <c r="D311" s="4" t="s">
        <v>278</v>
      </c>
      <c r="E311" s="5" t="s">
        <v>179</v>
      </c>
      <c r="F311" s="4" t="s">
        <v>556</v>
      </c>
      <c r="G311" s="5" t="s">
        <v>177</v>
      </c>
      <c r="H311" s="5" t="s">
        <v>557</v>
      </c>
      <c r="I311" s="5" t="s">
        <v>558</v>
      </c>
      <c r="J311" s="9">
        <v>1</v>
      </c>
      <c r="K311" s="5" t="s">
        <v>168</v>
      </c>
      <c r="L311" s="5" t="s">
        <v>175</v>
      </c>
      <c r="M311" s="10">
        <v>45523</v>
      </c>
      <c r="N311" s="11">
        <v>30</v>
      </c>
      <c r="O311" s="12">
        <v>0</v>
      </c>
      <c r="P311" s="13">
        <v>0</v>
      </c>
      <c r="Q311" s="20">
        <v>0</v>
      </c>
      <c r="R311" s="21">
        <f>S330</f>
        <v>0.9748688</v>
      </c>
      <c r="S311" s="22">
        <f t="shared" ref="S311:S324" si="20">J311*R311</f>
        <v>0.9748688</v>
      </c>
      <c r="T311" s="10"/>
      <c r="U311" s="5" t="s">
        <v>175</v>
      </c>
    </row>
    <row r="312" s="1" customFormat="1" spans="1:21">
      <c r="A312" s="6" t="s">
        <v>430</v>
      </c>
      <c r="B312" s="6" t="s">
        <v>277</v>
      </c>
      <c r="C312" s="7" t="s">
        <v>168</v>
      </c>
      <c r="D312" s="6" t="s">
        <v>278</v>
      </c>
      <c r="E312" s="7" t="s">
        <v>179</v>
      </c>
      <c r="F312" s="6" t="s">
        <v>559</v>
      </c>
      <c r="G312" s="7" t="s">
        <v>172</v>
      </c>
      <c r="H312" s="7" t="s">
        <v>560</v>
      </c>
      <c r="I312" s="7" t="s">
        <v>179</v>
      </c>
      <c r="J312" s="14">
        <v>1</v>
      </c>
      <c r="K312" s="7" t="s">
        <v>168</v>
      </c>
      <c r="L312" s="7" t="s">
        <v>175</v>
      </c>
      <c r="M312" s="15">
        <v>45523</v>
      </c>
      <c r="N312" s="16">
        <v>30</v>
      </c>
      <c r="O312" s="17">
        <v>0</v>
      </c>
      <c r="P312" s="18">
        <v>0</v>
      </c>
      <c r="Q312" s="23">
        <v>0</v>
      </c>
      <c r="R312" s="21">
        <v>0.204</v>
      </c>
      <c r="S312" s="22">
        <f t="shared" si="20"/>
        <v>0.204</v>
      </c>
      <c r="T312" s="15"/>
      <c r="U312" s="7" t="s">
        <v>175</v>
      </c>
    </row>
    <row r="313" s="1" customFormat="1" spans="1:21">
      <c r="A313" s="4" t="s">
        <v>430</v>
      </c>
      <c r="B313" s="4" t="s">
        <v>277</v>
      </c>
      <c r="C313" s="5" t="s">
        <v>168</v>
      </c>
      <c r="D313" s="4" t="s">
        <v>278</v>
      </c>
      <c r="E313" s="5" t="s">
        <v>179</v>
      </c>
      <c r="F313" s="4" t="s">
        <v>561</v>
      </c>
      <c r="G313" s="5" t="s">
        <v>172</v>
      </c>
      <c r="H313" s="5" t="s">
        <v>562</v>
      </c>
      <c r="I313" s="5" t="s">
        <v>179</v>
      </c>
      <c r="J313" s="9">
        <v>1</v>
      </c>
      <c r="K313" s="5" t="s">
        <v>168</v>
      </c>
      <c r="L313" s="5" t="s">
        <v>175</v>
      </c>
      <c r="M313" s="10">
        <v>45523</v>
      </c>
      <c r="N313" s="11">
        <v>30</v>
      </c>
      <c r="O313" s="12">
        <v>0</v>
      </c>
      <c r="P313" s="13">
        <v>0</v>
      </c>
      <c r="Q313" s="20">
        <v>0</v>
      </c>
      <c r="R313" s="21">
        <v>0.8</v>
      </c>
      <c r="S313" s="22">
        <f t="shared" si="20"/>
        <v>0.8</v>
      </c>
      <c r="T313" s="10"/>
      <c r="U313" s="5" t="s">
        <v>175</v>
      </c>
    </row>
    <row r="314" s="1" customFormat="1" spans="1:21">
      <c r="A314" s="6" t="s">
        <v>430</v>
      </c>
      <c r="B314" s="6" t="s">
        <v>277</v>
      </c>
      <c r="C314" s="7" t="s">
        <v>168</v>
      </c>
      <c r="D314" s="6" t="s">
        <v>278</v>
      </c>
      <c r="E314" s="7" t="s">
        <v>179</v>
      </c>
      <c r="F314" s="6" t="s">
        <v>482</v>
      </c>
      <c r="G314" s="7" t="s">
        <v>172</v>
      </c>
      <c r="H314" s="7" t="s">
        <v>483</v>
      </c>
      <c r="I314" s="7" t="s">
        <v>484</v>
      </c>
      <c r="J314" s="14">
        <v>0.03</v>
      </c>
      <c r="K314" s="7" t="s">
        <v>319</v>
      </c>
      <c r="L314" s="7" t="s">
        <v>175</v>
      </c>
      <c r="M314" s="15">
        <v>45523</v>
      </c>
      <c r="N314" s="16">
        <v>30</v>
      </c>
      <c r="O314" s="17">
        <v>0</v>
      </c>
      <c r="P314" s="18">
        <v>0</v>
      </c>
      <c r="Q314" s="23">
        <v>0</v>
      </c>
      <c r="R314" s="21">
        <v>17.3347</v>
      </c>
      <c r="S314" s="22">
        <f t="shared" si="20"/>
        <v>0.520041</v>
      </c>
      <c r="T314" s="15"/>
      <c r="U314" s="7" t="s">
        <v>175</v>
      </c>
    </row>
    <row r="315" s="1" customFormat="1" spans="1:21">
      <c r="A315" s="4" t="s">
        <v>430</v>
      </c>
      <c r="B315" s="4" t="s">
        <v>277</v>
      </c>
      <c r="C315" s="5" t="s">
        <v>168</v>
      </c>
      <c r="D315" s="4" t="s">
        <v>278</v>
      </c>
      <c r="E315" s="5" t="s">
        <v>179</v>
      </c>
      <c r="F315" s="4" t="s">
        <v>563</v>
      </c>
      <c r="G315" s="5" t="s">
        <v>172</v>
      </c>
      <c r="H315" s="5" t="s">
        <v>564</v>
      </c>
      <c r="I315" s="5" t="s">
        <v>179</v>
      </c>
      <c r="J315" s="9">
        <v>3</v>
      </c>
      <c r="K315" s="5" t="s">
        <v>168</v>
      </c>
      <c r="L315" s="5" t="s">
        <v>175</v>
      </c>
      <c r="M315" s="10">
        <v>45523</v>
      </c>
      <c r="N315" s="11">
        <v>30</v>
      </c>
      <c r="O315" s="12">
        <v>0</v>
      </c>
      <c r="P315" s="13">
        <v>0</v>
      </c>
      <c r="Q315" s="20">
        <v>0</v>
      </c>
      <c r="R315" s="21">
        <v>1.9339</v>
      </c>
      <c r="S315" s="22">
        <f t="shared" si="20"/>
        <v>5.8017</v>
      </c>
      <c r="T315" s="10"/>
      <c r="U315" s="5" t="s">
        <v>175</v>
      </c>
    </row>
    <row r="316" s="1" customFormat="1" spans="1:21">
      <c r="A316" s="6" t="s">
        <v>430</v>
      </c>
      <c r="B316" s="6" t="s">
        <v>277</v>
      </c>
      <c r="C316" s="7" t="s">
        <v>168</v>
      </c>
      <c r="D316" s="6" t="s">
        <v>278</v>
      </c>
      <c r="E316" s="7" t="s">
        <v>179</v>
      </c>
      <c r="F316" s="6" t="s">
        <v>565</v>
      </c>
      <c r="G316" s="7" t="s">
        <v>172</v>
      </c>
      <c r="H316" s="7" t="s">
        <v>566</v>
      </c>
      <c r="I316" s="7" t="s">
        <v>179</v>
      </c>
      <c r="J316" s="14">
        <v>2</v>
      </c>
      <c r="K316" s="7" t="s">
        <v>168</v>
      </c>
      <c r="L316" s="7" t="s">
        <v>175</v>
      </c>
      <c r="M316" s="15">
        <v>45523</v>
      </c>
      <c r="N316" s="16">
        <v>30</v>
      </c>
      <c r="O316" s="17">
        <v>0</v>
      </c>
      <c r="P316" s="18">
        <v>0</v>
      </c>
      <c r="Q316" s="23">
        <v>0</v>
      </c>
      <c r="R316" s="21">
        <v>0.8038</v>
      </c>
      <c r="S316" s="22">
        <f t="shared" si="20"/>
        <v>1.6076</v>
      </c>
      <c r="T316" s="15"/>
      <c r="U316" s="7" t="s">
        <v>175</v>
      </c>
    </row>
    <row r="317" s="1" customFormat="1" spans="1:21">
      <c r="A317" s="4" t="s">
        <v>430</v>
      </c>
      <c r="B317" s="4" t="s">
        <v>277</v>
      </c>
      <c r="C317" s="5" t="s">
        <v>168</v>
      </c>
      <c r="D317" s="4" t="s">
        <v>278</v>
      </c>
      <c r="E317" s="5" t="s">
        <v>179</v>
      </c>
      <c r="F317" s="4" t="s">
        <v>567</v>
      </c>
      <c r="G317" s="5" t="s">
        <v>172</v>
      </c>
      <c r="H317" s="5" t="s">
        <v>568</v>
      </c>
      <c r="I317" s="5" t="s">
        <v>179</v>
      </c>
      <c r="J317" s="9">
        <v>1</v>
      </c>
      <c r="K317" s="5" t="s">
        <v>168</v>
      </c>
      <c r="L317" s="5" t="s">
        <v>175</v>
      </c>
      <c r="M317" s="10">
        <v>45523</v>
      </c>
      <c r="N317" s="11">
        <v>30</v>
      </c>
      <c r="O317" s="12">
        <v>0</v>
      </c>
      <c r="P317" s="13">
        <v>0</v>
      </c>
      <c r="Q317" s="20">
        <v>0</v>
      </c>
      <c r="R317" s="21">
        <v>0.6814</v>
      </c>
      <c r="S317" s="22">
        <f t="shared" si="20"/>
        <v>0.6814</v>
      </c>
      <c r="T317" s="10"/>
      <c r="U317" s="5" t="s">
        <v>175</v>
      </c>
    </row>
    <row r="318" s="1" customFormat="1" spans="1:21">
      <c r="A318" s="6" t="s">
        <v>430</v>
      </c>
      <c r="B318" s="6" t="s">
        <v>277</v>
      </c>
      <c r="C318" s="7" t="s">
        <v>168</v>
      </c>
      <c r="D318" s="6" t="s">
        <v>278</v>
      </c>
      <c r="E318" s="7" t="s">
        <v>179</v>
      </c>
      <c r="F318" s="6" t="s">
        <v>487</v>
      </c>
      <c r="G318" s="7" t="s">
        <v>172</v>
      </c>
      <c r="H318" s="7" t="s">
        <v>488</v>
      </c>
      <c r="I318" s="7" t="s">
        <v>175</v>
      </c>
      <c r="J318" s="14">
        <v>0.3713</v>
      </c>
      <c r="K318" s="7" t="s">
        <v>319</v>
      </c>
      <c r="L318" s="7" t="s">
        <v>175</v>
      </c>
      <c r="M318" s="15">
        <v>45523</v>
      </c>
      <c r="N318" s="16">
        <v>30</v>
      </c>
      <c r="O318" s="17">
        <v>0</v>
      </c>
      <c r="P318" s="18">
        <v>19.02655</v>
      </c>
      <c r="Q318" s="23">
        <v>7.06456</v>
      </c>
      <c r="R318" s="21">
        <v>17.52</v>
      </c>
      <c r="S318" s="22">
        <f t="shared" si="20"/>
        <v>6.505176</v>
      </c>
      <c r="T318" s="15"/>
      <c r="U318" s="7" t="s">
        <v>175</v>
      </c>
    </row>
    <row r="319" s="1" customFormat="1" spans="1:21">
      <c r="A319" s="4" t="s">
        <v>430</v>
      </c>
      <c r="B319" s="4" t="s">
        <v>277</v>
      </c>
      <c r="C319" s="5" t="s">
        <v>168</v>
      </c>
      <c r="D319" s="4" t="s">
        <v>278</v>
      </c>
      <c r="E319" s="5" t="s">
        <v>179</v>
      </c>
      <c r="F319" s="4" t="s">
        <v>480</v>
      </c>
      <c r="G319" s="5" t="s">
        <v>172</v>
      </c>
      <c r="H319" s="5" t="s">
        <v>481</v>
      </c>
      <c r="I319" s="5" t="s">
        <v>179</v>
      </c>
      <c r="J319" s="9">
        <v>1</v>
      </c>
      <c r="K319" s="5" t="s">
        <v>168</v>
      </c>
      <c r="L319" s="5" t="s">
        <v>175</v>
      </c>
      <c r="M319" s="10">
        <v>45523</v>
      </c>
      <c r="N319" s="11">
        <v>30</v>
      </c>
      <c r="O319" s="12">
        <v>0</v>
      </c>
      <c r="P319" s="13">
        <v>0</v>
      </c>
      <c r="Q319" s="20">
        <v>0</v>
      </c>
      <c r="R319" s="21">
        <v>0.865</v>
      </c>
      <c r="S319" s="22">
        <f t="shared" si="20"/>
        <v>0.865</v>
      </c>
      <c r="T319" s="10"/>
      <c r="U319" s="5" t="s">
        <v>175</v>
      </c>
    </row>
    <row r="320" s="1" customFormat="1" spans="1:21">
      <c r="A320" s="6" t="s">
        <v>430</v>
      </c>
      <c r="B320" s="6" t="s">
        <v>277</v>
      </c>
      <c r="C320" s="7" t="s">
        <v>168</v>
      </c>
      <c r="D320" s="6" t="s">
        <v>278</v>
      </c>
      <c r="E320" s="7" t="s">
        <v>179</v>
      </c>
      <c r="F320" s="6" t="s">
        <v>489</v>
      </c>
      <c r="G320" s="7" t="s">
        <v>177</v>
      </c>
      <c r="H320" s="7" t="s">
        <v>490</v>
      </c>
      <c r="I320" s="7" t="s">
        <v>175</v>
      </c>
      <c r="J320" s="14">
        <v>0.7427</v>
      </c>
      <c r="K320" s="7" t="s">
        <v>319</v>
      </c>
      <c r="L320" s="7" t="s">
        <v>175</v>
      </c>
      <c r="M320" s="15">
        <v>45523</v>
      </c>
      <c r="N320" s="16">
        <v>30</v>
      </c>
      <c r="O320" s="17">
        <v>0</v>
      </c>
      <c r="P320" s="18">
        <v>6.6374</v>
      </c>
      <c r="Q320" s="23">
        <v>4.9296</v>
      </c>
      <c r="R320" s="21">
        <v>10.47295354132</v>
      </c>
      <c r="S320" s="22">
        <f t="shared" si="20"/>
        <v>7.77826259513837</v>
      </c>
      <c r="T320" s="15"/>
      <c r="U320" s="7" t="s">
        <v>175</v>
      </c>
    </row>
    <row r="321" s="1" customFormat="1" spans="1:21">
      <c r="A321" s="4" t="s">
        <v>430</v>
      </c>
      <c r="B321" s="4" t="s">
        <v>277</v>
      </c>
      <c r="C321" s="5" t="s">
        <v>168</v>
      </c>
      <c r="D321" s="4" t="s">
        <v>278</v>
      </c>
      <c r="E321" s="5" t="s">
        <v>179</v>
      </c>
      <c r="F321" s="4" t="s">
        <v>569</v>
      </c>
      <c r="G321" s="5" t="s">
        <v>172</v>
      </c>
      <c r="H321" s="5" t="s">
        <v>570</v>
      </c>
      <c r="I321" s="5" t="s">
        <v>179</v>
      </c>
      <c r="J321" s="9">
        <v>1</v>
      </c>
      <c r="K321" s="5" t="s">
        <v>168</v>
      </c>
      <c r="L321" s="5" t="s">
        <v>175</v>
      </c>
      <c r="M321" s="10">
        <v>45523</v>
      </c>
      <c r="N321" s="11">
        <v>30</v>
      </c>
      <c r="O321" s="12">
        <v>0</v>
      </c>
      <c r="P321" s="13">
        <v>0</v>
      </c>
      <c r="Q321" s="20">
        <v>0</v>
      </c>
      <c r="R321" s="21">
        <v>1.8523</v>
      </c>
      <c r="S321" s="22">
        <f t="shared" si="20"/>
        <v>1.8523</v>
      </c>
      <c r="T321" s="10"/>
      <c r="U321" s="5" t="s">
        <v>175</v>
      </c>
    </row>
    <row r="322" s="1" customFormat="1" spans="1:21">
      <c r="A322" s="6" t="s">
        <v>430</v>
      </c>
      <c r="B322" s="6" t="s">
        <v>277</v>
      </c>
      <c r="C322" s="7" t="s">
        <v>168</v>
      </c>
      <c r="D322" s="6" t="s">
        <v>278</v>
      </c>
      <c r="E322" s="7" t="s">
        <v>179</v>
      </c>
      <c r="F322" s="6" t="s">
        <v>485</v>
      </c>
      <c r="G322" s="7" t="s">
        <v>172</v>
      </c>
      <c r="H322" s="7" t="s">
        <v>486</v>
      </c>
      <c r="I322" s="7" t="s">
        <v>179</v>
      </c>
      <c r="J322" s="14">
        <v>2</v>
      </c>
      <c r="K322" s="7" t="s">
        <v>168</v>
      </c>
      <c r="L322" s="7" t="s">
        <v>175</v>
      </c>
      <c r="M322" s="15">
        <v>45523</v>
      </c>
      <c r="N322" s="16">
        <v>30</v>
      </c>
      <c r="O322" s="17">
        <v>0</v>
      </c>
      <c r="P322" s="18">
        <v>0</v>
      </c>
      <c r="Q322" s="23">
        <v>0</v>
      </c>
      <c r="R322" s="21">
        <v>0.8</v>
      </c>
      <c r="S322" s="22">
        <f t="shared" si="20"/>
        <v>1.6</v>
      </c>
      <c r="T322" s="15"/>
      <c r="U322" s="7" t="s">
        <v>175</v>
      </c>
    </row>
    <row r="323" s="1" customFormat="1" spans="1:21">
      <c r="A323" s="4" t="s">
        <v>430</v>
      </c>
      <c r="B323" s="4" t="s">
        <v>277</v>
      </c>
      <c r="C323" s="5" t="s">
        <v>168</v>
      </c>
      <c r="D323" s="4" t="s">
        <v>278</v>
      </c>
      <c r="E323" s="5" t="s">
        <v>179</v>
      </c>
      <c r="F323" s="4" t="s">
        <v>571</v>
      </c>
      <c r="G323" s="5" t="s">
        <v>172</v>
      </c>
      <c r="H323" s="5" t="s">
        <v>572</v>
      </c>
      <c r="I323" s="5" t="s">
        <v>179</v>
      </c>
      <c r="J323" s="9">
        <v>1</v>
      </c>
      <c r="K323" s="5" t="s">
        <v>168</v>
      </c>
      <c r="L323" s="5" t="s">
        <v>175</v>
      </c>
      <c r="M323" s="10">
        <v>45523</v>
      </c>
      <c r="N323" s="11">
        <v>30</v>
      </c>
      <c r="O323" s="12">
        <v>0</v>
      </c>
      <c r="P323" s="13">
        <v>0</v>
      </c>
      <c r="Q323" s="20">
        <v>0</v>
      </c>
      <c r="R323" s="21">
        <v>0.8</v>
      </c>
      <c r="S323" s="22">
        <f t="shared" si="20"/>
        <v>0.8</v>
      </c>
      <c r="T323" s="10"/>
      <c r="U323" s="5" t="s">
        <v>175</v>
      </c>
    </row>
    <row r="324" s="1" customFormat="1" spans="1:21">
      <c r="A324" s="6" t="s">
        <v>430</v>
      </c>
      <c r="B324" s="6" t="s">
        <v>277</v>
      </c>
      <c r="C324" s="7" t="s">
        <v>168</v>
      </c>
      <c r="D324" s="6" t="s">
        <v>278</v>
      </c>
      <c r="E324" s="7" t="s">
        <v>179</v>
      </c>
      <c r="F324" s="6" t="s">
        <v>573</v>
      </c>
      <c r="G324" s="7" t="s">
        <v>172</v>
      </c>
      <c r="H324" s="7" t="s">
        <v>574</v>
      </c>
      <c r="I324" s="7" t="s">
        <v>179</v>
      </c>
      <c r="J324" s="14">
        <v>2</v>
      </c>
      <c r="K324" s="7" t="s">
        <v>168</v>
      </c>
      <c r="L324" s="7" t="s">
        <v>175</v>
      </c>
      <c r="M324" s="15">
        <v>45523</v>
      </c>
      <c r="N324" s="16">
        <v>30</v>
      </c>
      <c r="O324" s="17">
        <v>0</v>
      </c>
      <c r="P324" s="18">
        <v>0</v>
      </c>
      <c r="Q324" s="23">
        <v>0</v>
      </c>
      <c r="R324" s="21">
        <v>0.8</v>
      </c>
      <c r="S324" s="22">
        <f t="shared" si="20"/>
        <v>1.6</v>
      </c>
      <c r="T324" s="15"/>
      <c r="U324" s="7" t="s">
        <v>175</v>
      </c>
    </row>
    <row r="325" spans="19:19">
      <c r="S325" s="2">
        <f>SUM(S311:S324)</f>
        <v>31.5903483951384</v>
      </c>
    </row>
    <row r="327" s="1" customFormat="1" ht="18" customHeight="1" spans="1:21">
      <c r="A327" s="3" t="s">
        <v>145</v>
      </c>
      <c r="B327" s="3" t="s">
        <v>146</v>
      </c>
      <c r="C327" s="3" t="s">
        <v>147</v>
      </c>
      <c r="D327" s="3" t="s">
        <v>148</v>
      </c>
      <c r="E327" s="3" t="s">
        <v>149</v>
      </c>
      <c r="F327" s="3" t="s">
        <v>150</v>
      </c>
      <c r="G327" s="3" t="s">
        <v>151</v>
      </c>
      <c r="H327" s="3" t="s">
        <v>152</v>
      </c>
      <c r="I327" s="3" t="s">
        <v>153</v>
      </c>
      <c r="J327" s="8" t="s">
        <v>154</v>
      </c>
      <c r="K327" s="3" t="s">
        <v>155</v>
      </c>
      <c r="L327" s="3" t="s">
        <v>156</v>
      </c>
      <c r="M327" s="8" t="s">
        <v>157</v>
      </c>
      <c r="N327" s="8" t="s">
        <v>158</v>
      </c>
      <c r="O327" s="8" t="s">
        <v>159</v>
      </c>
      <c r="P327" s="8" t="s">
        <v>160</v>
      </c>
      <c r="Q327" s="8" t="s">
        <v>161</v>
      </c>
      <c r="R327" s="19" t="s">
        <v>162</v>
      </c>
      <c r="S327" s="19" t="s">
        <v>163</v>
      </c>
      <c r="T327" s="8" t="s">
        <v>164</v>
      </c>
      <c r="U327" s="3" t="s">
        <v>165</v>
      </c>
    </row>
    <row r="328" s="1" customFormat="1" spans="1:21">
      <c r="A328" s="4" t="s">
        <v>430</v>
      </c>
      <c r="B328" s="4" t="s">
        <v>556</v>
      </c>
      <c r="C328" s="5" t="s">
        <v>168</v>
      </c>
      <c r="D328" s="4" t="s">
        <v>557</v>
      </c>
      <c r="E328" s="5" t="s">
        <v>558</v>
      </c>
      <c r="F328" s="4" t="s">
        <v>575</v>
      </c>
      <c r="G328" s="5" t="s">
        <v>172</v>
      </c>
      <c r="H328" s="5" t="s">
        <v>576</v>
      </c>
      <c r="I328" s="5" t="s">
        <v>577</v>
      </c>
      <c r="J328" s="9">
        <v>1</v>
      </c>
      <c r="K328" s="5" t="s">
        <v>168</v>
      </c>
      <c r="L328" s="5" t="s">
        <v>175</v>
      </c>
      <c r="M328" s="10">
        <v>45498</v>
      </c>
      <c r="N328" s="11">
        <v>70</v>
      </c>
      <c r="O328" s="12">
        <v>0</v>
      </c>
      <c r="P328" s="13">
        <v>0</v>
      </c>
      <c r="Q328" s="20">
        <v>0</v>
      </c>
      <c r="R328" s="21">
        <v>0.9221</v>
      </c>
      <c r="S328" s="22">
        <f t="shared" ref="S328:S333" si="21">J328*R328</f>
        <v>0.9221</v>
      </c>
      <c r="T328" s="10"/>
      <c r="U328" s="5" t="s">
        <v>175</v>
      </c>
    </row>
    <row r="329" s="1" customFormat="1" spans="1:21">
      <c r="A329" s="6" t="s">
        <v>430</v>
      </c>
      <c r="B329" s="6" t="s">
        <v>556</v>
      </c>
      <c r="C329" s="7" t="s">
        <v>168</v>
      </c>
      <c r="D329" s="6" t="s">
        <v>557</v>
      </c>
      <c r="E329" s="7" t="s">
        <v>558</v>
      </c>
      <c r="F329" s="6" t="s">
        <v>325</v>
      </c>
      <c r="G329" s="7" t="s">
        <v>177</v>
      </c>
      <c r="H329" s="7" t="s">
        <v>326</v>
      </c>
      <c r="I329" s="7" t="s">
        <v>175</v>
      </c>
      <c r="J329" s="14">
        <v>0.009</v>
      </c>
      <c r="K329" s="7" t="s">
        <v>327</v>
      </c>
      <c r="L329" s="7" t="s">
        <v>175</v>
      </c>
      <c r="M329" s="15">
        <v>45498</v>
      </c>
      <c r="N329" s="16">
        <v>70</v>
      </c>
      <c r="O329" s="17">
        <v>0</v>
      </c>
      <c r="P329" s="18">
        <v>7.2057</v>
      </c>
      <c r="Q329" s="23">
        <v>0.06485</v>
      </c>
      <c r="R329" s="21">
        <f>R298</f>
        <v>5.8632</v>
      </c>
      <c r="S329" s="22">
        <f t="shared" si="21"/>
        <v>0.0527688</v>
      </c>
      <c r="T329" s="15"/>
      <c r="U329" s="7" t="s">
        <v>175</v>
      </c>
    </row>
    <row r="330" spans="19:19">
      <c r="S330" s="2">
        <f>SUM(S328:S329)</f>
        <v>0.9748688</v>
      </c>
    </row>
    <row r="332" s="1" customFormat="1" ht="18" customHeight="1" spans="1:21">
      <c r="A332" s="3" t="s">
        <v>145</v>
      </c>
      <c r="B332" s="3" t="s">
        <v>146</v>
      </c>
      <c r="C332" s="3" t="s">
        <v>147</v>
      </c>
      <c r="D332" s="3" t="s">
        <v>148</v>
      </c>
      <c r="E332" s="3" t="s">
        <v>149</v>
      </c>
      <c r="F332" s="3" t="s">
        <v>150</v>
      </c>
      <c r="G332" s="3" t="s">
        <v>151</v>
      </c>
      <c r="H332" s="3" t="s">
        <v>152</v>
      </c>
      <c r="I332" s="3" t="s">
        <v>153</v>
      </c>
      <c r="J332" s="8" t="s">
        <v>154</v>
      </c>
      <c r="K332" s="3" t="s">
        <v>155</v>
      </c>
      <c r="L332" s="3" t="s">
        <v>156</v>
      </c>
      <c r="M332" s="8" t="s">
        <v>157</v>
      </c>
      <c r="N332" s="8" t="s">
        <v>158</v>
      </c>
      <c r="O332" s="8" t="s">
        <v>159</v>
      </c>
      <c r="P332" s="8" t="s">
        <v>160</v>
      </c>
      <c r="Q332" s="8" t="s">
        <v>161</v>
      </c>
      <c r="R332" s="19" t="s">
        <v>162</v>
      </c>
      <c r="S332" s="19" t="s">
        <v>163</v>
      </c>
      <c r="T332" s="8" t="s">
        <v>164</v>
      </c>
      <c r="U332" s="3" t="s">
        <v>165</v>
      </c>
    </row>
    <row r="333" s="1" customFormat="1" spans="1:21">
      <c r="A333" s="4" t="s">
        <v>430</v>
      </c>
      <c r="B333" s="4" t="s">
        <v>281</v>
      </c>
      <c r="C333" s="5" t="s">
        <v>168</v>
      </c>
      <c r="D333" s="4" t="s">
        <v>282</v>
      </c>
      <c r="E333" s="5" t="s">
        <v>175</v>
      </c>
      <c r="F333" s="4" t="s">
        <v>578</v>
      </c>
      <c r="G333" s="5" t="s">
        <v>172</v>
      </c>
      <c r="H333" s="5" t="s">
        <v>579</v>
      </c>
      <c r="I333" s="5" t="s">
        <v>175</v>
      </c>
      <c r="J333" s="9">
        <v>0.3161</v>
      </c>
      <c r="K333" s="5" t="s">
        <v>319</v>
      </c>
      <c r="L333" s="5" t="s">
        <v>175</v>
      </c>
      <c r="M333" s="10">
        <v>45527</v>
      </c>
      <c r="N333" s="11">
        <v>90</v>
      </c>
      <c r="O333" s="12">
        <v>0</v>
      </c>
      <c r="P333" s="13">
        <v>8.40708</v>
      </c>
      <c r="Q333" s="20">
        <v>2.65748</v>
      </c>
      <c r="R333" s="21">
        <v>7.9</v>
      </c>
      <c r="S333" s="22">
        <f t="shared" si="21"/>
        <v>2.49719</v>
      </c>
      <c r="T333" s="10"/>
      <c r="U333" s="5" t="s">
        <v>175</v>
      </c>
    </row>
    <row r="334" spans="19:19">
      <c r="S334" s="2">
        <f>SUM(S333:S333)</f>
        <v>2.49719</v>
      </c>
    </row>
    <row r="336" s="1" customFormat="1" spans="1:21">
      <c r="A336" s="3" t="s">
        <v>145</v>
      </c>
      <c r="B336" s="3" t="s">
        <v>146</v>
      </c>
      <c r="C336" s="3" t="s">
        <v>147</v>
      </c>
      <c r="D336" s="3" t="s">
        <v>148</v>
      </c>
      <c r="E336" s="3" t="s">
        <v>149</v>
      </c>
      <c r="F336" s="3" t="s">
        <v>150</v>
      </c>
      <c r="G336" s="3" t="s">
        <v>151</v>
      </c>
      <c r="H336" s="3" t="s">
        <v>152</v>
      </c>
      <c r="I336" s="3" t="s">
        <v>153</v>
      </c>
      <c r="J336" s="8" t="s">
        <v>154</v>
      </c>
      <c r="K336" s="3" t="s">
        <v>155</v>
      </c>
      <c r="L336" s="3" t="s">
        <v>156</v>
      </c>
      <c r="M336" s="8" t="s">
        <v>157</v>
      </c>
      <c r="N336" s="8" t="s">
        <v>158</v>
      </c>
      <c r="O336" s="8" t="s">
        <v>159</v>
      </c>
      <c r="P336" s="8" t="s">
        <v>160</v>
      </c>
      <c r="Q336" s="8" t="s">
        <v>161</v>
      </c>
      <c r="R336" s="19" t="s">
        <v>162</v>
      </c>
      <c r="S336" s="19" t="s">
        <v>163</v>
      </c>
      <c r="T336" s="8" t="s">
        <v>164</v>
      </c>
      <c r="U336" s="3" t="s">
        <v>165</v>
      </c>
    </row>
    <row r="337" s="1" customFormat="1" spans="1:21">
      <c r="A337" s="4" t="s">
        <v>430</v>
      </c>
      <c r="B337" s="4" t="s">
        <v>289</v>
      </c>
      <c r="C337" s="5" t="s">
        <v>168</v>
      </c>
      <c r="D337" s="4" t="s">
        <v>290</v>
      </c>
      <c r="E337" s="5" t="s">
        <v>234</v>
      </c>
      <c r="F337" s="4" t="s">
        <v>517</v>
      </c>
      <c r="G337" s="5" t="s">
        <v>172</v>
      </c>
      <c r="H337" s="5" t="s">
        <v>518</v>
      </c>
      <c r="I337" s="5" t="s">
        <v>175</v>
      </c>
      <c r="J337" s="9">
        <v>1</v>
      </c>
      <c r="K337" s="5" t="s">
        <v>168</v>
      </c>
      <c r="L337" s="5" t="s">
        <v>208</v>
      </c>
      <c r="M337" s="10">
        <v>44967</v>
      </c>
      <c r="N337" s="11">
        <v>90</v>
      </c>
      <c r="O337" s="12">
        <v>0</v>
      </c>
      <c r="P337" s="13">
        <v>0.1327</v>
      </c>
      <c r="Q337" s="20">
        <v>0.1327</v>
      </c>
      <c r="R337" s="21">
        <v>0.1327</v>
      </c>
      <c r="S337" s="22">
        <f>J337*R337</f>
        <v>0.1327</v>
      </c>
      <c r="T337" s="10"/>
      <c r="U337" s="5" t="s">
        <v>234</v>
      </c>
    </row>
    <row r="338" s="1" customFormat="1" spans="1:21">
      <c r="A338" s="6" t="s">
        <v>430</v>
      </c>
      <c r="B338" s="6" t="s">
        <v>289</v>
      </c>
      <c r="C338" s="7" t="s">
        <v>168</v>
      </c>
      <c r="D338" s="6" t="s">
        <v>290</v>
      </c>
      <c r="E338" s="7" t="s">
        <v>234</v>
      </c>
      <c r="F338" s="6" t="s">
        <v>478</v>
      </c>
      <c r="G338" s="7" t="s">
        <v>172</v>
      </c>
      <c r="H338" s="7" t="s">
        <v>479</v>
      </c>
      <c r="I338" s="7" t="s">
        <v>472</v>
      </c>
      <c r="J338" s="14">
        <v>0.099</v>
      </c>
      <c r="K338" s="7" t="s">
        <v>319</v>
      </c>
      <c r="L338" s="7" t="s">
        <v>175</v>
      </c>
      <c r="M338" s="15">
        <v>44746</v>
      </c>
      <c r="N338" s="16">
        <v>90</v>
      </c>
      <c r="O338" s="17">
        <v>0</v>
      </c>
      <c r="P338" s="18">
        <v>10.3</v>
      </c>
      <c r="Q338" s="23">
        <v>1.0197</v>
      </c>
      <c r="R338" s="21">
        <v>10.3</v>
      </c>
      <c r="S338" s="22">
        <f>J338*R338</f>
        <v>1.0197</v>
      </c>
      <c r="T338" s="15"/>
      <c r="U338" s="7" t="s">
        <v>234</v>
      </c>
    </row>
    <row r="339" spans="19:19">
      <c r="S339" s="2">
        <f>SUM(S337:S338)</f>
        <v>1.1524</v>
      </c>
    </row>
    <row r="341" s="1" customFormat="1" ht="18" customHeight="1" spans="1:21">
      <c r="A341" s="3" t="s">
        <v>145</v>
      </c>
      <c r="B341" s="3" t="s">
        <v>146</v>
      </c>
      <c r="C341" s="3" t="s">
        <v>147</v>
      </c>
      <c r="D341" s="3" t="s">
        <v>148</v>
      </c>
      <c r="E341" s="3" t="s">
        <v>149</v>
      </c>
      <c r="F341" s="3" t="s">
        <v>150</v>
      </c>
      <c r="G341" s="3" t="s">
        <v>151</v>
      </c>
      <c r="H341" s="3" t="s">
        <v>152</v>
      </c>
      <c r="I341" s="3" t="s">
        <v>153</v>
      </c>
      <c r="J341" s="8" t="s">
        <v>154</v>
      </c>
      <c r="K341" s="3" t="s">
        <v>155</v>
      </c>
      <c r="L341" s="3" t="s">
        <v>156</v>
      </c>
      <c r="M341" s="8" t="s">
        <v>157</v>
      </c>
      <c r="N341" s="8" t="s">
        <v>158</v>
      </c>
      <c r="O341" s="8" t="s">
        <v>159</v>
      </c>
      <c r="P341" s="8" t="s">
        <v>160</v>
      </c>
      <c r="Q341" s="8" t="s">
        <v>161</v>
      </c>
      <c r="R341" s="19" t="s">
        <v>162</v>
      </c>
      <c r="S341" s="19" t="s">
        <v>163</v>
      </c>
      <c r="T341" s="8" t="s">
        <v>164</v>
      </c>
      <c r="U341" s="3" t="s">
        <v>165</v>
      </c>
    </row>
    <row r="342" s="1" customFormat="1" spans="1:21">
      <c r="A342" s="4" t="s">
        <v>430</v>
      </c>
      <c r="B342" s="4" t="s">
        <v>298</v>
      </c>
      <c r="C342" s="5" t="s">
        <v>168</v>
      </c>
      <c r="D342" s="4" t="s">
        <v>299</v>
      </c>
      <c r="E342" s="5" t="s">
        <v>234</v>
      </c>
      <c r="F342" s="4" t="s">
        <v>580</v>
      </c>
      <c r="G342" s="5" t="s">
        <v>172</v>
      </c>
      <c r="H342" s="5" t="s">
        <v>581</v>
      </c>
      <c r="I342" s="5" t="s">
        <v>582</v>
      </c>
      <c r="J342" s="9">
        <v>1</v>
      </c>
      <c r="K342" s="5" t="s">
        <v>182</v>
      </c>
      <c r="L342" s="5" t="s">
        <v>208</v>
      </c>
      <c r="M342" s="10">
        <v>44967</v>
      </c>
      <c r="N342" s="11">
        <v>90</v>
      </c>
      <c r="O342" s="12">
        <v>0</v>
      </c>
      <c r="P342" s="13">
        <v>0.0131</v>
      </c>
      <c r="Q342" s="20">
        <v>0.0131</v>
      </c>
      <c r="R342" s="21">
        <v>0.0131</v>
      </c>
      <c r="S342" s="22">
        <v>0.01</v>
      </c>
      <c r="T342" s="10"/>
      <c r="U342" s="5" t="s">
        <v>234</v>
      </c>
    </row>
    <row r="343" s="1" customFormat="1" spans="1:21">
      <c r="A343" s="6" t="s">
        <v>430</v>
      </c>
      <c r="B343" s="6" t="s">
        <v>298</v>
      </c>
      <c r="C343" s="7" t="s">
        <v>168</v>
      </c>
      <c r="D343" s="6" t="s">
        <v>299</v>
      </c>
      <c r="E343" s="7" t="s">
        <v>234</v>
      </c>
      <c r="F343" s="6" t="s">
        <v>470</v>
      </c>
      <c r="G343" s="7" t="s">
        <v>172</v>
      </c>
      <c r="H343" s="7" t="s">
        <v>471</v>
      </c>
      <c r="I343" s="7" t="s">
        <v>472</v>
      </c>
      <c r="J343" s="14">
        <v>0.0255</v>
      </c>
      <c r="K343" s="7" t="s">
        <v>319</v>
      </c>
      <c r="L343" s="7" t="s">
        <v>175</v>
      </c>
      <c r="M343" s="15">
        <v>44746</v>
      </c>
      <c r="N343" s="16">
        <v>90</v>
      </c>
      <c r="O343" s="17">
        <v>0</v>
      </c>
      <c r="P343" s="18">
        <v>13.71681</v>
      </c>
      <c r="Q343" s="23">
        <v>0.34978</v>
      </c>
      <c r="R343" s="21">
        <v>13.7168</v>
      </c>
      <c r="S343" s="22">
        <v>0.35</v>
      </c>
      <c r="T343" s="15"/>
      <c r="U343" s="7" t="s">
        <v>234</v>
      </c>
    </row>
    <row r="344" spans="19:19">
      <c r="S344" s="2">
        <f>SUM(S342:S343)</f>
        <v>0.36</v>
      </c>
    </row>
    <row r="346" s="1" customFormat="1" ht="18" customHeight="1" spans="1:21">
      <c r="A346" s="3" t="s">
        <v>145</v>
      </c>
      <c r="B346" s="3" t="s">
        <v>146</v>
      </c>
      <c r="C346" s="3" t="s">
        <v>147</v>
      </c>
      <c r="D346" s="3" t="s">
        <v>148</v>
      </c>
      <c r="E346" s="3" t="s">
        <v>149</v>
      </c>
      <c r="F346" s="3" t="s">
        <v>150</v>
      </c>
      <c r="G346" s="3" t="s">
        <v>151</v>
      </c>
      <c r="H346" s="3" t="s">
        <v>152</v>
      </c>
      <c r="I346" s="3" t="s">
        <v>153</v>
      </c>
      <c r="J346" s="8" t="s">
        <v>154</v>
      </c>
      <c r="K346" s="3" t="s">
        <v>155</v>
      </c>
      <c r="L346" s="3" t="s">
        <v>156</v>
      </c>
      <c r="M346" s="8" t="s">
        <v>157</v>
      </c>
      <c r="N346" s="8" t="s">
        <v>158</v>
      </c>
      <c r="O346" s="8" t="s">
        <v>159</v>
      </c>
      <c r="P346" s="8" t="s">
        <v>160</v>
      </c>
      <c r="Q346" s="8" t="s">
        <v>161</v>
      </c>
      <c r="R346" s="19" t="s">
        <v>162</v>
      </c>
      <c r="S346" s="19" t="s">
        <v>163</v>
      </c>
      <c r="T346" s="8" t="s">
        <v>164</v>
      </c>
      <c r="U346" s="3" t="s">
        <v>165</v>
      </c>
    </row>
    <row r="347" s="1" customFormat="1" spans="1:21">
      <c r="A347" s="4" t="s">
        <v>302</v>
      </c>
      <c r="B347" s="4" t="s">
        <v>286</v>
      </c>
      <c r="C347" s="5" t="s">
        <v>168</v>
      </c>
      <c r="D347" s="4" t="s">
        <v>287</v>
      </c>
      <c r="E347" s="5" t="s">
        <v>288</v>
      </c>
      <c r="F347" s="4" t="s">
        <v>583</v>
      </c>
      <c r="G347" s="5" t="s">
        <v>177</v>
      </c>
      <c r="H347" s="5" t="s">
        <v>584</v>
      </c>
      <c r="I347" s="5" t="s">
        <v>234</v>
      </c>
      <c r="J347" s="9">
        <v>1</v>
      </c>
      <c r="K347" s="5" t="s">
        <v>168</v>
      </c>
      <c r="L347" s="5" t="s">
        <v>175</v>
      </c>
      <c r="M347" s="10">
        <v>45621</v>
      </c>
      <c r="N347" s="11">
        <v>10</v>
      </c>
      <c r="O347" s="12">
        <v>0</v>
      </c>
      <c r="P347" s="13">
        <v>53.77351</v>
      </c>
      <c r="Q347" s="20">
        <v>53.77351</v>
      </c>
      <c r="R347" s="21">
        <f>S428</f>
        <v>42.8140981473334</v>
      </c>
      <c r="S347" s="22">
        <f t="shared" ref="S347:S410" si="22">J347*R347</f>
        <v>42.8140981473334</v>
      </c>
      <c r="T347" s="10"/>
      <c r="U347" s="5" t="s">
        <v>175</v>
      </c>
    </row>
    <row r="348" s="1" customFormat="1" spans="1:21">
      <c r="A348" s="6" t="s">
        <v>302</v>
      </c>
      <c r="B348" s="6" t="s">
        <v>286</v>
      </c>
      <c r="C348" s="7" t="s">
        <v>168</v>
      </c>
      <c r="D348" s="6" t="s">
        <v>287</v>
      </c>
      <c r="E348" s="7" t="s">
        <v>288</v>
      </c>
      <c r="F348" s="6" t="s">
        <v>585</v>
      </c>
      <c r="G348" s="7" t="s">
        <v>172</v>
      </c>
      <c r="H348" s="7" t="s">
        <v>586</v>
      </c>
      <c r="I348" s="7" t="s">
        <v>234</v>
      </c>
      <c r="J348" s="14">
        <v>1</v>
      </c>
      <c r="K348" s="7" t="s">
        <v>168</v>
      </c>
      <c r="L348" s="7" t="s">
        <v>175</v>
      </c>
      <c r="M348" s="15">
        <v>45621</v>
      </c>
      <c r="N348" s="16">
        <v>10</v>
      </c>
      <c r="O348" s="17">
        <v>0</v>
      </c>
      <c r="P348" s="18">
        <v>4.84</v>
      </c>
      <c r="Q348" s="23">
        <v>4.84</v>
      </c>
      <c r="R348" s="21">
        <v>4.84</v>
      </c>
      <c r="S348" s="22">
        <f t="shared" si="22"/>
        <v>4.84</v>
      </c>
      <c r="T348" s="15"/>
      <c r="U348" s="7" t="s">
        <v>175</v>
      </c>
    </row>
    <row r="349" s="1" customFormat="1" spans="1:21">
      <c r="A349" s="4" t="s">
        <v>302</v>
      </c>
      <c r="B349" s="4" t="s">
        <v>286</v>
      </c>
      <c r="C349" s="5" t="s">
        <v>168</v>
      </c>
      <c r="D349" s="4" t="s">
        <v>287</v>
      </c>
      <c r="E349" s="5" t="s">
        <v>288</v>
      </c>
      <c r="F349" s="4" t="s">
        <v>587</v>
      </c>
      <c r="G349" s="5" t="s">
        <v>177</v>
      </c>
      <c r="H349" s="5" t="s">
        <v>588</v>
      </c>
      <c r="I349" s="5" t="s">
        <v>234</v>
      </c>
      <c r="J349" s="9">
        <v>1</v>
      </c>
      <c r="K349" s="5" t="s">
        <v>168</v>
      </c>
      <c r="L349" s="5" t="s">
        <v>175</v>
      </c>
      <c r="M349" s="10">
        <v>45621</v>
      </c>
      <c r="N349" s="11">
        <v>10</v>
      </c>
      <c r="O349" s="12">
        <v>0</v>
      </c>
      <c r="P349" s="13">
        <v>10.85172</v>
      </c>
      <c r="Q349" s="20">
        <v>10.85172</v>
      </c>
      <c r="R349" s="21">
        <f>S487</f>
        <v>9.394337835</v>
      </c>
      <c r="S349" s="22">
        <f t="shared" si="22"/>
        <v>9.394337835</v>
      </c>
      <c r="T349" s="10"/>
      <c r="U349" s="5" t="s">
        <v>175</v>
      </c>
    </row>
    <row r="350" s="1" customFormat="1" spans="1:21">
      <c r="A350" s="6" t="s">
        <v>302</v>
      </c>
      <c r="B350" s="6" t="s">
        <v>286</v>
      </c>
      <c r="C350" s="7" t="s">
        <v>168</v>
      </c>
      <c r="D350" s="6" t="s">
        <v>287</v>
      </c>
      <c r="E350" s="7" t="s">
        <v>288</v>
      </c>
      <c r="F350" s="6" t="s">
        <v>589</v>
      </c>
      <c r="G350" s="7" t="s">
        <v>177</v>
      </c>
      <c r="H350" s="7" t="s">
        <v>590</v>
      </c>
      <c r="I350" s="7" t="s">
        <v>179</v>
      </c>
      <c r="J350" s="14">
        <v>1</v>
      </c>
      <c r="K350" s="7" t="s">
        <v>168</v>
      </c>
      <c r="L350" s="7" t="s">
        <v>175</v>
      </c>
      <c r="M350" s="15">
        <v>45621</v>
      </c>
      <c r="N350" s="16">
        <v>10</v>
      </c>
      <c r="O350" s="17">
        <v>0</v>
      </c>
      <c r="P350" s="18">
        <v>0.93432</v>
      </c>
      <c r="Q350" s="23">
        <v>0.93432</v>
      </c>
      <c r="R350" s="21">
        <f>S501</f>
        <v>1.4183016</v>
      </c>
      <c r="S350" s="22">
        <f t="shared" si="22"/>
        <v>1.4183016</v>
      </c>
      <c r="T350" s="15"/>
      <c r="U350" s="7" t="s">
        <v>175</v>
      </c>
    </row>
    <row r="351" s="1" customFormat="1" spans="1:21">
      <c r="A351" s="4" t="s">
        <v>302</v>
      </c>
      <c r="B351" s="4" t="s">
        <v>286</v>
      </c>
      <c r="C351" s="5" t="s">
        <v>168</v>
      </c>
      <c r="D351" s="4" t="s">
        <v>287</v>
      </c>
      <c r="E351" s="5" t="s">
        <v>288</v>
      </c>
      <c r="F351" s="4" t="s">
        <v>591</v>
      </c>
      <c r="G351" s="5" t="s">
        <v>172</v>
      </c>
      <c r="H351" s="5" t="s">
        <v>592</v>
      </c>
      <c r="I351" s="5" t="s">
        <v>593</v>
      </c>
      <c r="J351" s="9">
        <v>6</v>
      </c>
      <c r="K351" s="5" t="s">
        <v>168</v>
      </c>
      <c r="L351" s="5" t="s">
        <v>175</v>
      </c>
      <c r="M351" s="10">
        <v>45621</v>
      </c>
      <c r="N351" s="11">
        <v>10</v>
      </c>
      <c r="O351" s="12">
        <v>0</v>
      </c>
      <c r="P351" s="13">
        <v>1.406</v>
      </c>
      <c r="Q351" s="20">
        <v>8.436</v>
      </c>
      <c r="R351" s="21">
        <v>1.406</v>
      </c>
      <c r="S351" s="22">
        <f t="shared" si="22"/>
        <v>8.436</v>
      </c>
      <c r="T351" s="10"/>
      <c r="U351" s="5" t="s">
        <v>175</v>
      </c>
    </row>
    <row r="352" s="1" customFormat="1" spans="1:21">
      <c r="A352" s="6" t="s">
        <v>302</v>
      </c>
      <c r="B352" s="6" t="s">
        <v>286</v>
      </c>
      <c r="C352" s="7" t="s">
        <v>168</v>
      </c>
      <c r="D352" s="6" t="s">
        <v>287</v>
      </c>
      <c r="E352" s="7" t="s">
        <v>288</v>
      </c>
      <c r="F352" s="6" t="s">
        <v>594</v>
      </c>
      <c r="G352" s="7" t="s">
        <v>177</v>
      </c>
      <c r="H352" s="7" t="s">
        <v>595</v>
      </c>
      <c r="I352" s="7" t="s">
        <v>234</v>
      </c>
      <c r="J352" s="14">
        <v>4</v>
      </c>
      <c r="K352" s="7" t="s">
        <v>168</v>
      </c>
      <c r="L352" s="7" t="s">
        <v>175</v>
      </c>
      <c r="M352" s="15">
        <v>45621</v>
      </c>
      <c r="N352" s="16">
        <v>10</v>
      </c>
      <c r="O352" s="17">
        <v>0</v>
      </c>
      <c r="P352" s="18">
        <v>0.31323</v>
      </c>
      <c r="Q352" s="23">
        <v>1.25291</v>
      </c>
      <c r="R352" s="21">
        <f>S510</f>
        <v>0.2547264</v>
      </c>
      <c r="S352" s="22">
        <f t="shared" si="22"/>
        <v>1.0189056</v>
      </c>
      <c r="T352" s="15"/>
      <c r="U352" s="7" t="s">
        <v>175</v>
      </c>
    </row>
    <row r="353" s="1" customFormat="1" spans="1:21">
      <c r="A353" s="4" t="s">
        <v>302</v>
      </c>
      <c r="B353" s="4" t="s">
        <v>286</v>
      </c>
      <c r="C353" s="5" t="s">
        <v>168</v>
      </c>
      <c r="D353" s="4" t="s">
        <v>287</v>
      </c>
      <c r="E353" s="5" t="s">
        <v>288</v>
      </c>
      <c r="F353" s="4" t="s">
        <v>596</v>
      </c>
      <c r="G353" s="5" t="s">
        <v>177</v>
      </c>
      <c r="H353" s="5" t="s">
        <v>597</v>
      </c>
      <c r="I353" s="5" t="s">
        <v>598</v>
      </c>
      <c r="J353" s="9">
        <v>1</v>
      </c>
      <c r="K353" s="5" t="s">
        <v>168</v>
      </c>
      <c r="L353" s="5" t="s">
        <v>175</v>
      </c>
      <c r="M353" s="10">
        <v>45621</v>
      </c>
      <c r="N353" s="11">
        <v>10</v>
      </c>
      <c r="O353" s="12">
        <v>0</v>
      </c>
      <c r="P353" s="13">
        <v>9.17483</v>
      </c>
      <c r="Q353" s="20">
        <v>9.17483</v>
      </c>
      <c r="R353" s="21">
        <f>S515</f>
        <v>6.105722538</v>
      </c>
      <c r="S353" s="22">
        <f t="shared" si="22"/>
        <v>6.105722538</v>
      </c>
      <c r="T353" s="10"/>
      <c r="U353" s="5" t="s">
        <v>175</v>
      </c>
    </row>
    <row r="354" s="1" customFormat="1" spans="1:21">
      <c r="A354" s="6" t="s">
        <v>302</v>
      </c>
      <c r="B354" s="6" t="s">
        <v>286</v>
      </c>
      <c r="C354" s="7" t="s">
        <v>168</v>
      </c>
      <c r="D354" s="6" t="s">
        <v>287</v>
      </c>
      <c r="E354" s="7" t="s">
        <v>288</v>
      </c>
      <c r="F354" s="6" t="s">
        <v>599</v>
      </c>
      <c r="G354" s="7" t="s">
        <v>172</v>
      </c>
      <c r="H354" s="7" t="s">
        <v>228</v>
      </c>
      <c r="I354" s="7" t="s">
        <v>600</v>
      </c>
      <c r="J354" s="14">
        <v>2</v>
      </c>
      <c r="K354" s="7" t="s">
        <v>168</v>
      </c>
      <c r="L354" s="7" t="s">
        <v>175</v>
      </c>
      <c r="M354" s="15">
        <v>45621</v>
      </c>
      <c r="N354" s="16">
        <v>10</v>
      </c>
      <c r="O354" s="17">
        <v>0</v>
      </c>
      <c r="P354" s="18">
        <v>0.294</v>
      </c>
      <c r="Q354" s="23">
        <v>0.588</v>
      </c>
      <c r="R354" s="21">
        <v>0.294</v>
      </c>
      <c r="S354" s="22">
        <f t="shared" si="22"/>
        <v>0.588</v>
      </c>
      <c r="T354" s="15"/>
      <c r="U354" s="7" t="s">
        <v>175</v>
      </c>
    </row>
    <row r="355" s="1" customFormat="1" spans="1:21">
      <c r="A355" s="4" t="s">
        <v>302</v>
      </c>
      <c r="B355" s="4" t="s">
        <v>286</v>
      </c>
      <c r="C355" s="5" t="s">
        <v>168</v>
      </c>
      <c r="D355" s="4" t="s">
        <v>287</v>
      </c>
      <c r="E355" s="5" t="s">
        <v>288</v>
      </c>
      <c r="F355" s="4" t="s">
        <v>601</v>
      </c>
      <c r="G355" s="5" t="s">
        <v>172</v>
      </c>
      <c r="H355" s="5" t="s">
        <v>82</v>
      </c>
      <c r="I355" s="5" t="s">
        <v>234</v>
      </c>
      <c r="J355" s="9">
        <v>1</v>
      </c>
      <c r="K355" s="5" t="s">
        <v>168</v>
      </c>
      <c r="L355" s="5" t="s">
        <v>175</v>
      </c>
      <c r="M355" s="10">
        <v>45621</v>
      </c>
      <c r="N355" s="11">
        <v>10</v>
      </c>
      <c r="O355" s="12">
        <v>0</v>
      </c>
      <c r="P355" s="13">
        <v>45.54</v>
      </c>
      <c r="Q355" s="20">
        <v>45.54</v>
      </c>
      <c r="R355" s="21">
        <v>45.54</v>
      </c>
      <c r="S355" s="22">
        <f t="shared" si="22"/>
        <v>45.54</v>
      </c>
      <c r="T355" s="10"/>
      <c r="U355" s="5" t="s">
        <v>175</v>
      </c>
    </row>
    <row r="356" s="1" customFormat="1" spans="1:21">
      <c r="A356" s="6" t="s">
        <v>302</v>
      </c>
      <c r="B356" s="6" t="s">
        <v>286</v>
      </c>
      <c r="C356" s="7" t="s">
        <v>168</v>
      </c>
      <c r="D356" s="6" t="s">
        <v>287</v>
      </c>
      <c r="E356" s="7" t="s">
        <v>288</v>
      </c>
      <c r="F356" s="6" t="s">
        <v>602</v>
      </c>
      <c r="G356" s="7" t="s">
        <v>177</v>
      </c>
      <c r="H356" s="7" t="s">
        <v>603</v>
      </c>
      <c r="I356" s="7" t="s">
        <v>234</v>
      </c>
      <c r="J356" s="14">
        <v>1</v>
      </c>
      <c r="K356" s="7" t="s">
        <v>168</v>
      </c>
      <c r="L356" s="7" t="s">
        <v>175</v>
      </c>
      <c r="M356" s="15">
        <v>45621</v>
      </c>
      <c r="N356" s="16">
        <v>10</v>
      </c>
      <c r="O356" s="17">
        <v>0</v>
      </c>
      <c r="P356" s="18">
        <v>17.45569</v>
      </c>
      <c r="Q356" s="23">
        <v>17.45569</v>
      </c>
      <c r="R356" s="21">
        <f>S530</f>
        <v>12.55978825</v>
      </c>
      <c r="S356" s="22">
        <f t="shared" si="22"/>
        <v>12.55978825</v>
      </c>
      <c r="T356" s="15"/>
      <c r="U356" s="7" t="s">
        <v>175</v>
      </c>
    </row>
    <row r="357" s="1" customFormat="1" spans="1:21">
      <c r="A357" s="4" t="s">
        <v>302</v>
      </c>
      <c r="B357" s="4" t="s">
        <v>286</v>
      </c>
      <c r="C357" s="5" t="s">
        <v>168</v>
      </c>
      <c r="D357" s="4" t="s">
        <v>287</v>
      </c>
      <c r="E357" s="5" t="s">
        <v>288</v>
      </c>
      <c r="F357" s="4" t="s">
        <v>604</v>
      </c>
      <c r="G357" s="5" t="s">
        <v>177</v>
      </c>
      <c r="H357" s="5" t="s">
        <v>605</v>
      </c>
      <c r="I357" s="5" t="s">
        <v>598</v>
      </c>
      <c r="J357" s="9">
        <v>1</v>
      </c>
      <c r="K357" s="5" t="s">
        <v>168</v>
      </c>
      <c r="L357" s="5" t="s">
        <v>175</v>
      </c>
      <c r="M357" s="10">
        <v>45621</v>
      </c>
      <c r="N357" s="11">
        <v>10</v>
      </c>
      <c r="O357" s="12">
        <v>0</v>
      </c>
      <c r="P357" s="13">
        <v>8.9699</v>
      </c>
      <c r="Q357" s="20">
        <v>8.9699</v>
      </c>
      <c r="R357" s="21">
        <f>S545</f>
        <v>5.910342198</v>
      </c>
      <c r="S357" s="22">
        <f t="shared" si="22"/>
        <v>5.910342198</v>
      </c>
      <c r="T357" s="10"/>
      <c r="U357" s="5" t="s">
        <v>175</v>
      </c>
    </row>
    <row r="358" s="1" customFormat="1" spans="1:21">
      <c r="A358" s="6" t="s">
        <v>302</v>
      </c>
      <c r="B358" s="6" t="s">
        <v>286</v>
      </c>
      <c r="C358" s="7" t="s">
        <v>168</v>
      </c>
      <c r="D358" s="6" t="s">
        <v>287</v>
      </c>
      <c r="E358" s="7" t="s">
        <v>288</v>
      </c>
      <c r="F358" s="6" t="s">
        <v>606</v>
      </c>
      <c r="G358" s="7" t="s">
        <v>172</v>
      </c>
      <c r="H358" s="7" t="s">
        <v>607</v>
      </c>
      <c r="I358" s="7" t="s">
        <v>608</v>
      </c>
      <c r="J358" s="14">
        <v>1</v>
      </c>
      <c r="K358" s="7" t="s">
        <v>168</v>
      </c>
      <c r="L358" s="7" t="s">
        <v>175</v>
      </c>
      <c r="M358" s="15">
        <v>45621</v>
      </c>
      <c r="N358" s="16">
        <v>10</v>
      </c>
      <c r="O358" s="17">
        <v>0</v>
      </c>
      <c r="P358" s="18">
        <v>0</v>
      </c>
      <c r="Q358" s="23">
        <v>0</v>
      </c>
      <c r="R358" s="21">
        <v>120</v>
      </c>
      <c r="S358" s="22">
        <f t="shared" si="22"/>
        <v>120</v>
      </c>
      <c r="T358" s="15"/>
      <c r="U358" s="7" t="s">
        <v>175</v>
      </c>
    </row>
    <row r="359" s="1" customFormat="1" spans="1:21">
      <c r="A359" s="4" t="s">
        <v>302</v>
      </c>
      <c r="B359" s="4" t="s">
        <v>286</v>
      </c>
      <c r="C359" s="5" t="s">
        <v>168</v>
      </c>
      <c r="D359" s="4" t="s">
        <v>287</v>
      </c>
      <c r="E359" s="5" t="s">
        <v>288</v>
      </c>
      <c r="F359" s="4" t="s">
        <v>609</v>
      </c>
      <c r="G359" s="5" t="s">
        <v>177</v>
      </c>
      <c r="H359" s="5" t="s">
        <v>610</v>
      </c>
      <c r="I359" s="5" t="s">
        <v>234</v>
      </c>
      <c r="J359" s="9">
        <v>4</v>
      </c>
      <c r="K359" s="5" t="s">
        <v>168</v>
      </c>
      <c r="L359" s="5" t="s">
        <v>175</v>
      </c>
      <c r="M359" s="10">
        <v>45621</v>
      </c>
      <c r="N359" s="11">
        <v>10</v>
      </c>
      <c r="O359" s="12">
        <v>0</v>
      </c>
      <c r="P359" s="13">
        <v>0.70853</v>
      </c>
      <c r="Q359" s="20">
        <v>2.83412</v>
      </c>
      <c r="R359" s="21">
        <f>S559</f>
        <v>0.03084061</v>
      </c>
      <c r="S359" s="22">
        <f t="shared" si="22"/>
        <v>0.12336244</v>
      </c>
      <c r="T359" s="10"/>
      <c r="U359" s="5" t="s">
        <v>175</v>
      </c>
    </row>
    <row r="360" s="1" customFormat="1" spans="1:21">
      <c r="A360" s="6" t="s">
        <v>302</v>
      </c>
      <c r="B360" s="6" t="s">
        <v>286</v>
      </c>
      <c r="C360" s="7" t="s">
        <v>168</v>
      </c>
      <c r="D360" s="6" t="s">
        <v>287</v>
      </c>
      <c r="E360" s="7" t="s">
        <v>288</v>
      </c>
      <c r="F360" s="6" t="s">
        <v>611</v>
      </c>
      <c r="G360" s="7" t="s">
        <v>177</v>
      </c>
      <c r="H360" s="7" t="s">
        <v>612</v>
      </c>
      <c r="I360" s="7" t="s">
        <v>234</v>
      </c>
      <c r="J360" s="14">
        <v>2</v>
      </c>
      <c r="K360" s="7" t="s">
        <v>168</v>
      </c>
      <c r="L360" s="7" t="s">
        <v>175</v>
      </c>
      <c r="M360" s="15">
        <v>45621</v>
      </c>
      <c r="N360" s="16">
        <v>10</v>
      </c>
      <c r="O360" s="17">
        <v>0</v>
      </c>
      <c r="P360" s="18">
        <v>5.56856</v>
      </c>
      <c r="Q360" s="23">
        <v>11.13712</v>
      </c>
      <c r="R360" s="21">
        <f>S564</f>
        <v>4.3417011</v>
      </c>
      <c r="S360" s="22">
        <f t="shared" si="22"/>
        <v>8.6834022</v>
      </c>
      <c r="T360" s="15"/>
      <c r="U360" s="7" t="s">
        <v>175</v>
      </c>
    </row>
    <row r="361" s="1" customFormat="1" spans="1:21">
      <c r="A361" s="4" t="s">
        <v>302</v>
      </c>
      <c r="B361" s="4" t="s">
        <v>286</v>
      </c>
      <c r="C361" s="5" t="s">
        <v>168</v>
      </c>
      <c r="D361" s="4" t="s">
        <v>287</v>
      </c>
      <c r="E361" s="5" t="s">
        <v>288</v>
      </c>
      <c r="F361" s="4" t="s">
        <v>613</v>
      </c>
      <c r="G361" s="5" t="s">
        <v>172</v>
      </c>
      <c r="H361" s="5" t="s">
        <v>614</v>
      </c>
      <c r="I361" s="5" t="s">
        <v>234</v>
      </c>
      <c r="J361" s="9">
        <v>1</v>
      </c>
      <c r="K361" s="5" t="s">
        <v>168</v>
      </c>
      <c r="L361" s="5" t="s">
        <v>175</v>
      </c>
      <c r="M361" s="10">
        <v>45621</v>
      </c>
      <c r="N361" s="11">
        <v>10</v>
      </c>
      <c r="O361" s="12">
        <v>0</v>
      </c>
      <c r="P361" s="13">
        <v>3.8037</v>
      </c>
      <c r="Q361" s="20">
        <v>3.8037</v>
      </c>
      <c r="R361" s="21">
        <v>4.05</v>
      </c>
      <c r="S361" s="22">
        <f t="shared" si="22"/>
        <v>4.05</v>
      </c>
      <c r="T361" s="10"/>
      <c r="U361" s="5" t="s">
        <v>175</v>
      </c>
    </row>
    <row r="362" s="1" customFormat="1" spans="1:21">
      <c r="A362" s="6" t="s">
        <v>302</v>
      </c>
      <c r="B362" s="6" t="s">
        <v>286</v>
      </c>
      <c r="C362" s="7" t="s">
        <v>168</v>
      </c>
      <c r="D362" s="6" t="s">
        <v>287</v>
      </c>
      <c r="E362" s="7" t="s">
        <v>288</v>
      </c>
      <c r="F362" s="6" t="s">
        <v>615</v>
      </c>
      <c r="G362" s="7" t="s">
        <v>172</v>
      </c>
      <c r="H362" s="7" t="s">
        <v>616</v>
      </c>
      <c r="I362" s="7" t="s">
        <v>234</v>
      </c>
      <c r="J362" s="14">
        <v>2</v>
      </c>
      <c r="K362" s="7" t="s">
        <v>168</v>
      </c>
      <c r="L362" s="7" t="s">
        <v>175</v>
      </c>
      <c r="M362" s="15">
        <v>45621</v>
      </c>
      <c r="N362" s="16">
        <v>10</v>
      </c>
      <c r="O362" s="17">
        <v>0</v>
      </c>
      <c r="P362" s="18">
        <v>0.505</v>
      </c>
      <c r="Q362" s="23">
        <v>1.01</v>
      </c>
      <c r="R362" s="21">
        <v>0.505</v>
      </c>
      <c r="S362" s="22">
        <f t="shared" si="22"/>
        <v>1.01</v>
      </c>
      <c r="T362" s="15"/>
      <c r="U362" s="7" t="s">
        <v>175</v>
      </c>
    </row>
    <row r="363" s="1" customFormat="1" spans="1:21">
      <c r="A363" s="4" t="s">
        <v>302</v>
      </c>
      <c r="B363" s="4" t="s">
        <v>286</v>
      </c>
      <c r="C363" s="5" t="s">
        <v>168</v>
      </c>
      <c r="D363" s="4" t="s">
        <v>287</v>
      </c>
      <c r="E363" s="5" t="s">
        <v>288</v>
      </c>
      <c r="F363" s="4" t="s">
        <v>617</v>
      </c>
      <c r="G363" s="5" t="s">
        <v>172</v>
      </c>
      <c r="H363" s="5" t="s">
        <v>618</v>
      </c>
      <c r="I363" s="5" t="s">
        <v>619</v>
      </c>
      <c r="J363" s="9">
        <v>4</v>
      </c>
      <c r="K363" s="5" t="s">
        <v>168</v>
      </c>
      <c r="L363" s="5" t="s">
        <v>175</v>
      </c>
      <c r="M363" s="10">
        <v>45621</v>
      </c>
      <c r="N363" s="11">
        <v>10</v>
      </c>
      <c r="O363" s="12">
        <v>0</v>
      </c>
      <c r="P363" s="13">
        <v>0.2254</v>
      </c>
      <c r="Q363" s="20">
        <v>0.9016</v>
      </c>
      <c r="R363" s="21">
        <v>0.2254</v>
      </c>
      <c r="S363" s="22">
        <f t="shared" si="22"/>
        <v>0.9016</v>
      </c>
      <c r="T363" s="10"/>
      <c r="U363" s="5" t="s">
        <v>175</v>
      </c>
    </row>
    <row r="364" s="1" customFormat="1" spans="1:21">
      <c r="A364" s="6" t="s">
        <v>302</v>
      </c>
      <c r="B364" s="6" t="s">
        <v>286</v>
      </c>
      <c r="C364" s="7" t="s">
        <v>168</v>
      </c>
      <c r="D364" s="6" t="s">
        <v>287</v>
      </c>
      <c r="E364" s="7" t="s">
        <v>288</v>
      </c>
      <c r="F364" s="6" t="s">
        <v>620</v>
      </c>
      <c r="G364" s="7" t="s">
        <v>177</v>
      </c>
      <c r="H364" s="7" t="s">
        <v>621</v>
      </c>
      <c r="I364" s="7" t="s">
        <v>234</v>
      </c>
      <c r="J364" s="14">
        <v>1</v>
      </c>
      <c r="K364" s="7" t="s">
        <v>168</v>
      </c>
      <c r="L364" s="7" t="s">
        <v>175</v>
      </c>
      <c r="M364" s="15">
        <v>45621</v>
      </c>
      <c r="N364" s="16">
        <v>10</v>
      </c>
      <c r="O364" s="17">
        <v>0</v>
      </c>
      <c r="P364" s="18">
        <v>1.72935</v>
      </c>
      <c r="Q364" s="23">
        <v>1.72935</v>
      </c>
      <c r="R364" s="21">
        <f>S573</f>
        <v>1.46948816</v>
      </c>
      <c r="S364" s="22">
        <f t="shared" si="22"/>
        <v>1.46948816</v>
      </c>
      <c r="T364" s="15"/>
      <c r="U364" s="7" t="s">
        <v>175</v>
      </c>
    </row>
    <row r="365" s="1" customFormat="1" spans="1:21">
      <c r="A365" s="4" t="s">
        <v>302</v>
      </c>
      <c r="B365" s="4" t="s">
        <v>286</v>
      </c>
      <c r="C365" s="5" t="s">
        <v>168</v>
      </c>
      <c r="D365" s="4" t="s">
        <v>287</v>
      </c>
      <c r="E365" s="5" t="s">
        <v>288</v>
      </c>
      <c r="F365" s="4" t="s">
        <v>622</v>
      </c>
      <c r="G365" s="5" t="s">
        <v>177</v>
      </c>
      <c r="H365" s="5" t="s">
        <v>623</v>
      </c>
      <c r="I365" s="5" t="s">
        <v>234</v>
      </c>
      <c r="J365" s="9">
        <v>2</v>
      </c>
      <c r="K365" s="5" t="s">
        <v>168</v>
      </c>
      <c r="L365" s="5" t="s">
        <v>175</v>
      </c>
      <c r="M365" s="10">
        <v>45621</v>
      </c>
      <c r="N365" s="11">
        <v>10</v>
      </c>
      <c r="O365" s="12">
        <v>0</v>
      </c>
      <c r="P365" s="13">
        <v>1.43116</v>
      </c>
      <c r="Q365" s="20">
        <v>2.86232</v>
      </c>
      <c r="R365" s="21">
        <f>S582</f>
        <v>0.7878524</v>
      </c>
      <c r="S365" s="22">
        <f t="shared" si="22"/>
        <v>1.5757048</v>
      </c>
      <c r="T365" s="10"/>
      <c r="U365" s="5" t="s">
        <v>175</v>
      </c>
    </row>
    <row r="366" s="1" customFormat="1" spans="1:21">
      <c r="A366" s="6" t="s">
        <v>302</v>
      </c>
      <c r="B366" s="6" t="s">
        <v>286</v>
      </c>
      <c r="C366" s="7" t="s">
        <v>168</v>
      </c>
      <c r="D366" s="6" t="s">
        <v>287</v>
      </c>
      <c r="E366" s="7" t="s">
        <v>288</v>
      </c>
      <c r="F366" s="6" t="s">
        <v>624</v>
      </c>
      <c r="G366" s="7" t="s">
        <v>177</v>
      </c>
      <c r="H366" s="7" t="s">
        <v>625</v>
      </c>
      <c r="I366" s="7" t="s">
        <v>179</v>
      </c>
      <c r="J366" s="14">
        <v>1</v>
      </c>
      <c r="K366" s="7" t="s">
        <v>168</v>
      </c>
      <c r="L366" s="7" t="s">
        <v>175</v>
      </c>
      <c r="M366" s="15">
        <v>45621</v>
      </c>
      <c r="N366" s="16">
        <v>10</v>
      </c>
      <c r="O366" s="17">
        <v>0</v>
      </c>
      <c r="P366" s="18">
        <v>1.10733</v>
      </c>
      <c r="Q366" s="23">
        <v>1.10733</v>
      </c>
      <c r="R366" s="21">
        <f>S591</f>
        <v>0.533232</v>
      </c>
      <c r="S366" s="22">
        <f t="shared" si="22"/>
        <v>0.533232</v>
      </c>
      <c r="T366" s="15"/>
      <c r="U366" s="7" t="s">
        <v>175</v>
      </c>
    </row>
    <row r="367" s="1" customFormat="1" spans="1:21">
      <c r="A367" s="4" t="s">
        <v>302</v>
      </c>
      <c r="B367" s="4" t="s">
        <v>286</v>
      </c>
      <c r="C367" s="5" t="s">
        <v>168</v>
      </c>
      <c r="D367" s="4" t="s">
        <v>287</v>
      </c>
      <c r="E367" s="5" t="s">
        <v>288</v>
      </c>
      <c r="F367" s="4" t="s">
        <v>626</v>
      </c>
      <c r="G367" s="5" t="s">
        <v>177</v>
      </c>
      <c r="H367" s="5" t="s">
        <v>627</v>
      </c>
      <c r="I367" s="5" t="s">
        <v>234</v>
      </c>
      <c r="J367" s="9">
        <v>4</v>
      </c>
      <c r="K367" s="5" t="s">
        <v>168</v>
      </c>
      <c r="L367" s="5" t="s">
        <v>175</v>
      </c>
      <c r="M367" s="10">
        <v>45621</v>
      </c>
      <c r="N367" s="11">
        <v>10</v>
      </c>
      <c r="O367" s="12">
        <v>0</v>
      </c>
      <c r="P367" s="13">
        <v>0.70371</v>
      </c>
      <c r="Q367" s="20">
        <v>2.81484</v>
      </c>
      <c r="R367" s="21">
        <f>S595</f>
        <v>0.025725582</v>
      </c>
      <c r="S367" s="22">
        <f t="shared" si="22"/>
        <v>0.102902328</v>
      </c>
      <c r="T367" s="10"/>
      <c r="U367" s="5" t="s">
        <v>175</v>
      </c>
    </row>
    <row r="368" s="1" customFormat="1" spans="1:21">
      <c r="A368" s="6" t="s">
        <v>302</v>
      </c>
      <c r="B368" s="6" t="s">
        <v>286</v>
      </c>
      <c r="C368" s="7" t="s">
        <v>168</v>
      </c>
      <c r="D368" s="6" t="s">
        <v>287</v>
      </c>
      <c r="E368" s="7" t="s">
        <v>288</v>
      </c>
      <c r="F368" s="6" t="s">
        <v>628</v>
      </c>
      <c r="G368" s="7" t="s">
        <v>177</v>
      </c>
      <c r="H368" s="7" t="s">
        <v>629</v>
      </c>
      <c r="I368" s="7" t="s">
        <v>234</v>
      </c>
      <c r="J368" s="14">
        <v>2</v>
      </c>
      <c r="K368" s="7" t="s">
        <v>168</v>
      </c>
      <c r="L368" s="7" t="s">
        <v>175</v>
      </c>
      <c r="M368" s="15">
        <v>45621</v>
      </c>
      <c r="N368" s="16">
        <v>10</v>
      </c>
      <c r="O368" s="17">
        <v>0</v>
      </c>
      <c r="P368" s="18">
        <v>1.96431</v>
      </c>
      <c r="Q368" s="23">
        <v>3.92862</v>
      </c>
      <c r="R368" s="21">
        <f>S600</f>
        <v>1.445937486</v>
      </c>
      <c r="S368" s="22">
        <f t="shared" si="22"/>
        <v>2.891874972</v>
      </c>
      <c r="T368" s="15"/>
      <c r="U368" s="7" t="s">
        <v>175</v>
      </c>
    </row>
    <row r="369" s="1" customFormat="1" spans="1:21">
      <c r="A369" s="4" t="s">
        <v>302</v>
      </c>
      <c r="B369" s="4" t="s">
        <v>286</v>
      </c>
      <c r="C369" s="5" t="s">
        <v>168</v>
      </c>
      <c r="D369" s="4" t="s">
        <v>287</v>
      </c>
      <c r="E369" s="5" t="s">
        <v>288</v>
      </c>
      <c r="F369" s="4" t="s">
        <v>630</v>
      </c>
      <c r="G369" s="5" t="s">
        <v>177</v>
      </c>
      <c r="H369" s="5" t="s">
        <v>631</v>
      </c>
      <c r="I369" s="5" t="s">
        <v>234</v>
      </c>
      <c r="J369" s="9">
        <v>2</v>
      </c>
      <c r="K369" s="5" t="s">
        <v>168</v>
      </c>
      <c r="L369" s="5" t="s">
        <v>175</v>
      </c>
      <c r="M369" s="10">
        <v>45621</v>
      </c>
      <c r="N369" s="11">
        <v>10</v>
      </c>
      <c r="O369" s="12">
        <v>0</v>
      </c>
      <c r="P369" s="13">
        <v>0.92673</v>
      </c>
      <c r="Q369" s="20">
        <v>1.85346</v>
      </c>
      <c r="R369" s="21">
        <f>S609</f>
        <v>0.34889656</v>
      </c>
      <c r="S369" s="22">
        <f t="shared" si="22"/>
        <v>0.69779312</v>
      </c>
      <c r="T369" s="10"/>
      <c r="U369" s="5" t="s">
        <v>175</v>
      </c>
    </row>
    <row r="370" s="1" customFormat="1" spans="1:21">
      <c r="A370" s="6" t="s">
        <v>302</v>
      </c>
      <c r="B370" s="6" t="s">
        <v>286</v>
      </c>
      <c r="C370" s="7" t="s">
        <v>168</v>
      </c>
      <c r="D370" s="6" t="s">
        <v>287</v>
      </c>
      <c r="E370" s="7" t="s">
        <v>288</v>
      </c>
      <c r="F370" s="6" t="s">
        <v>632</v>
      </c>
      <c r="G370" s="7" t="s">
        <v>177</v>
      </c>
      <c r="H370" s="7" t="s">
        <v>633</v>
      </c>
      <c r="I370" s="7" t="s">
        <v>175</v>
      </c>
      <c r="J370" s="14">
        <v>4</v>
      </c>
      <c r="K370" s="7" t="s">
        <v>168</v>
      </c>
      <c r="L370" s="7" t="s">
        <v>175</v>
      </c>
      <c r="M370" s="15">
        <v>45621</v>
      </c>
      <c r="N370" s="16">
        <v>10</v>
      </c>
      <c r="O370" s="17">
        <v>0</v>
      </c>
      <c r="P370" s="18">
        <v>1.70193</v>
      </c>
      <c r="Q370" s="23">
        <v>6.80772</v>
      </c>
      <c r="R370" s="21">
        <v>1.729</v>
      </c>
      <c r="S370" s="22">
        <f t="shared" si="22"/>
        <v>6.916</v>
      </c>
      <c r="T370" s="15"/>
      <c r="U370" s="7" t="s">
        <v>175</v>
      </c>
    </row>
    <row r="371" s="1" customFormat="1" spans="1:21">
      <c r="A371" s="4" t="s">
        <v>302</v>
      </c>
      <c r="B371" s="4" t="s">
        <v>286</v>
      </c>
      <c r="C371" s="5" t="s">
        <v>168</v>
      </c>
      <c r="D371" s="4" t="s">
        <v>287</v>
      </c>
      <c r="E371" s="5" t="s">
        <v>288</v>
      </c>
      <c r="F371" s="4" t="s">
        <v>245</v>
      </c>
      <c r="G371" s="5" t="s">
        <v>172</v>
      </c>
      <c r="H371" s="5" t="s">
        <v>246</v>
      </c>
      <c r="I371" s="5" t="s">
        <v>247</v>
      </c>
      <c r="J371" s="9">
        <v>0.55</v>
      </c>
      <c r="K371" s="5" t="s">
        <v>177</v>
      </c>
      <c r="L371" s="5" t="s">
        <v>175</v>
      </c>
      <c r="M371" s="10">
        <v>45621</v>
      </c>
      <c r="N371" s="11">
        <v>10</v>
      </c>
      <c r="O371" s="12">
        <v>0</v>
      </c>
      <c r="P371" s="13">
        <v>0.589</v>
      </c>
      <c r="Q371" s="20">
        <v>0.32395</v>
      </c>
      <c r="R371" s="21">
        <v>0.589</v>
      </c>
      <c r="S371" s="22">
        <f t="shared" si="22"/>
        <v>0.32395</v>
      </c>
      <c r="T371" s="10"/>
      <c r="U371" s="5" t="s">
        <v>175</v>
      </c>
    </row>
    <row r="372" s="1" customFormat="1" spans="1:21">
      <c r="A372" s="6" t="s">
        <v>302</v>
      </c>
      <c r="B372" s="6" t="s">
        <v>286</v>
      </c>
      <c r="C372" s="7" t="s">
        <v>168</v>
      </c>
      <c r="D372" s="6" t="s">
        <v>287</v>
      </c>
      <c r="E372" s="7" t="s">
        <v>288</v>
      </c>
      <c r="F372" s="6" t="s">
        <v>634</v>
      </c>
      <c r="G372" s="7" t="s">
        <v>177</v>
      </c>
      <c r="H372" s="7" t="s">
        <v>635</v>
      </c>
      <c r="I372" s="7" t="s">
        <v>234</v>
      </c>
      <c r="J372" s="14">
        <v>2</v>
      </c>
      <c r="K372" s="7" t="s">
        <v>168</v>
      </c>
      <c r="L372" s="7" t="s">
        <v>175</v>
      </c>
      <c r="M372" s="15">
        <v>45621</v>
      </c>
      <c r="N372" s="16">
        <v>10</v>
      </c>
      <c r="O372" s="17">
        <v>0</v>
      </c>
      <c r="P372" s="18">
        <v>7.68999</v>
      </c>
      <c r="Q372" s="23">
        <v>15.37998</v>
      </c>
      <c r="R372" s="21">
        <f>S614</f>
        <v>5.0218399</v>
      </c>
      <c r="S372" s="22">
        <f t="shared" si="22"/>
        <v>10.0436798</v>
      </c>
      <c r="T372" s="15"/>
      <c r="U372" s="7" t="s">
        <v>175</v>
      </c>
    </row>
    <row r="373" s="1" customFormat="1" spans="1:21">
      <c r="A373" s="4" t="s">
        <v>302</v>
      </c>
      <c r="B373" s="4" t="s">
        <v>286</v>
      </c>
      <c r="C373" s="5" t="s">
        <v>168</v>
      </c>
      <c r="D373" s="4" t="s">
        <v>287</v>
      </c>
      <c r="E373" s="5" t="s">
        <v>288</v>
      </c>
      <c r="F373" s="4" t="s">
        <v>636</v>
      </c>
      <c r="G373" s="5" t="s">
        <v>172</v>
      </c>
      <c r="H373" s="5" t="s">
        <v>637</v>
      </c>
      <c r="I373" s="5" t="s">
        <v>234</v>
      </c>
      <c r="J373" s="9">
        <v>14</v>
      </c>
      <c r="K373" s="5" t="s">
        <v>168</v>
      </c>
      <c r="L373" s="5" t="s">
        <v>175</v>
      </c>
      <c r="M373" s="10">
        <v>45621</v>
      </c>
      <c r="N373" s="11">
        <v>10</v>
      </c>
      <c r="O373" s="12">
        <v>0</v>
      </c>
      <c r="P373" s="13">
        <v>0.3795</v>
      </c>
      <c r="Q373" s="20">
        <v>5.313</v>
      </c>
      <c r="R373" s="21">
        <v>0.37949</v>
      </c>
      <c r="S373" s="22">
        <f t="shared" si="22"/>
        <v>5.31286</v>
      </c>
      <c r="T373" s="10"/>
      <c r="U373" s="5" t="s">
        <v>175</v>
      </c>
    </row>
    <row r="374" s="1" customFormat="1" spans="1:21">
      <c r="A374" s="6" t="s">
        <v>302</v>
      </c>
      <c r="B374" s="6" t="s">
        <v>286</v>
      </c>
      <c r="C374" s="7" t="s">
        <v>168</v>
      </c>
      <c r="D374" s="6" t="s">
        <v>287</v>
      </c>
      <c r="E374" s="7" t="s">
        <v>288</v>
      </c>
      <c r="F374" s="6" t="s">
        <v>638</v>
      </c>
      <c r="G374" s="7" t="s">
        <v>172</v>
      </c>
      <c r="H374" s="7" t="s">
        <v>639</v>
      </c>
      <c r="I374" s="7" t="s">
        <v>175</v>
      </c>
      <c r="J374" s="14">
        <v>2</v>
      </c>
      <c r="K374" s="7" t="s">
        <v>168</v>
      </c>
      <c r="L374" s="7" t="s">
        <v>175</v>
      </c>
      <c r="M374" s="15">
        <v>45621</v>
      </c>
      <c r="N374" s="16">
        <v>10</v>
      </c>
      <c r="O374" s="17">
        <v>0</v>
      </c>
      <c r="P374" s="18">
        <v>0</v>
      </c>
      <c r="Q374" s="23">
        <v>0</v>
      </c>
      <c r="R374" s="21">
        <v>1</v>
      </c>
      <c r="S374" s="22">
        <f t="shared" si="22"/>
        <v>2</v>
      </c>
      <c r="T374" s="15"/>
      <c r="U374" s="7" t="s">
        <v>175</v>
      </c>
    </row>
    <row r="375" s="1" customFormat="1" spans="1:21">
      <c r="A375" s="4" t="s">
        <v>302</v>
      </c>
      <c r="B375" s="4" t="s">
        <v>286</v>
      </c>
      <c r="C375" s="5" t="s">
        <v>168</v>
      </c>
      <c r="D375" s="4" t="s">
        <v>287</v>
      </c>
      <c r="E375" s="5" t="s">
        <v>288</v>
      </c>
      <c r="F375" s="4" t="s">
        <v>640</v>
      </c>
      <c r="G375" s="5" t="s">
        <v>172</v>
      </c>
      <c r="H375" s="5" t="s">
        <v>641</v>
      </c>
      <c r="I375" s="5" t="s">
        <v>642</v>
      </c>
      <c r="J375" s="9">
        <v>1</v>
      </c>
      <c r="K375" s="5" t="s">
        <v>168</v>
      </c>
      <c r="L375" s="5" t="s">
        <v>175</v>
      </c>
      <c r="M375" s="10">
        <v>45621</v>
      </c>
      <c r="N375" s="11">
        <v>10</v>
      </c>
      <c r="O375" s="12">
        <v>0</v>
      </c>
      <c r="P375" s="13">
        <v>0.27</v>
      </c>
      <c r="Q375" s="20">
        <v>0.27</v>
      </c>
      <c r="R375" s="21">
        <v>0.27</v>
      </c>
      <c r="S375" s="22">
        <f t="shared" si="22"/>
        <v>0.27</v>
      </c>
      <c r="T375" s="10"/>
      <c r="U375" s="5" t="s">
        <v>175</v>
      </c>
    </row>
    <row r="376" s="1" customFormat="1" spans="1:21">
      <c r="A376" s="6" t="s">
        <v>302</v>
      </c>
      <c r="B376" s="6" t="s">
        <v>286</v>
      </c>
      <c r="C376" s="7" t="s">
        <v>168</v>
      </c>
      <c r="D376" s="6" t="s">
        <v>287</v>
      </c>
      <c r="E376" s="7" t="s">
        <v>288</v>
      </c>
      <c r="F376" s="6" t="s">
        <v>643</v>
      </c>
      <c r="G376" s="7" t="s">
        <v>177</v>
      </c>
      <c r="H376" s="7" t="s">
        <v>644</v>
      </c>
      <c r="I376" s="7" t="s">
        <v>234</v>
      </c>
      <c r="J376" s="14">
        <v>2</v>
      </c>
      <c r="K376" s="7" t="s">
        <v>168</v>
      </c>
      <c r="L376" s="7" t="s">
        <v>175</v>
      </c>
      <c r="M376" s="15">
        <v>45621</v>
      </c>
      <c r="N376" s="16">
        <v>10</v>
      </c>
      <c r="O376" s="17">
        <v>0</v>
      </c>
      <c r="P376" s="18">
        <v>1.49494</v>
      </c>
      <c r="Q376" s="23">
        <v>2.98987</v>
      </c>
      <c r="R376" s="21">
        <f>S629</f>
        <v>0.38484551</v>
      </c>
      <c r="S376" s="22">
        <f t="shared" si="22"/>
        <v>0.76969102</v>
      </c>
      <c r="T376" s="15"/>
      <c r="U376" s="7" t="s">
        <v>175</v>
      </c>
    </row>
    <row r="377" s="1" customFormat="1" spans="1:21">
      <c r="A377" s="4" t="s">
        <v>302</v>
      </c>
      <c r="B377" s="4" t="s">
        <v>286</v>
      </c>
      <c r="C377" s="5" t="s">
        <v>168</v>
      </c>
      <c r="D377" s="4" t="s">
        <v>287</v>
      </c>
      <c r="E377" s="5" t="s">
        <v>288</v>
      </c>
      <c r="F377" s="4" t="s">
        <v>645</v>
      </c>
      <c r="G377" s="5" t="s">
        <v>172</v>
      </c>
      <c r="H377" s="5" t="s">
        <v>646</v>
      </c>
      <c r="I377" s="5" t="s">
        <v>234</v>
      </c>
      <c r="J377" s="9">
        <v>2</v>
      </c>
      <c r="K377" s="5" t="s">
        <v>168</v>
      </c>
      <c r="L377" s="5" t="s">
        <v>175</v>
      </c>
      <c r="M377" s="10">
        <v>45621</v>
      </c>
      <c r="N377" s="11">
        <v>10</v>
      </c>
      <c r="O377" s="12">
        <v>0</v>
      </c>
      <c r="P377" s="13">
        <v>0.4997</v>
      </c>
      <c r="Q377" s="20">
        <v>0.9994</v>
      </c>
      <c r="R377" s="21">
        <v>0.49969</v>
      </c>
      <c r="S377" s="22">
        <f t="shared" si="22"/>
        <v>0.99938</v>
      </c>
      <c r="T377" s="10"/>
      <c r="U377" s="5" t="s">
        <v>175</v>
      </c>
    </row>
    <row r="378" s="1" customFormat="1" spans="1:21">
      <c r="A378" s="6" t="s">
        <v>302</v>
      </c>
      <c r="B378" s="6" t="s">
        <v>286</v>
      </c>
      <c r="C378" s="7" t="s">
        <v>168</v>
      </c>
      <c r="D378" s="6" t="s">
        <v>287</v>
      </c>
      <c r="E378" s="7" t="s">
        <v>288</v>
      </c>
      <c r="F378" s="6" t="s">
        <v>647</v>
      </c>
      <c r="G378" s="7" t="s">
        <v>172</v>
      </c>
      <c r="H378" s="7" t="s">
        <v>648</v>
      </c>
      <c r="I378" s="7" t="s">
        <v>649</v>
      </c>
      <c r="J378" s="14">
        <v>1</v>
      </c>
      <c r="K378" s="7" t="s">
        <v>182</v>
      </c>
      <c r="L378" s="7" t="s">
        <v>175</v>
      </c>
      <c r="M378" s="15">
        <v>45621</v>
      </c>
      <c r="N378" s="16">
        <v>10</v>
      </c>
      <c r="O378" s="17">
        <v>0</v>
      </c>
      <c r="P378" s="18">
        <v>0.053</v>
      </c>
      <c r="Q378" s="23">
        <v>0.053</v>
      </c>
      <c r="R378" s="21">
        <v>0.053</v>
      </c>
      <c r="S378" s="22">
        <f t="shared" si="22"/>
        <v>0.053</v>
      </c>
      <c r="T378" s="15"/>
      <c r="U378" s="7" t="s">
        <v>175</v>
      </c>
    </row>
    <row r="379" s="1" customFormat="1" spans="1:21">
      <c r="A379" s="4" t="s">
        <v>302</v>
      </c>
      <c r="B379" s="4" t="s">
        <v>286</v>
      </c>
      <c r="C379" s="5" t="s">
        <v>168</v>
      </c>
      <c r="D379" s="4" t="s">
        <v>287</v>
      </c>
      <c r="E379" s="5" t="s">
        <v>288</v>
      </c>
      <c r="F379" s="4" t="s">
        <v>650</v>
      </c>
      <c r="G379" s="5" t="s">
        <v>172</v>
      </c>
      <c r="H379" s="5" t="s">
        <v>651</v>
      </c>
      <c r="I379" s="5" t="s">
        <v>234</v>
      </c>
      <c r="J379" s="9">
        <v>2</v>
      </c>
      <c r="K379" s="5" t="s">
        <v>168</v>
      </c>
      <c r="L379" s="5" t="s">
        <v>175</v>
      </c>
      <c r="M379" s="10">
        <v>45621</v>
      </c>
      <c r="N379" s="11">
        <v>10</v>
      </c>
      <c r="O379" s="12">
        <v>0</v>
      </c>
      <c r="P379" s="13">
        <v>0.36</v>
      </c>
      <c r="Q379" s="20">
        <v>0.72</v>
      </c>
      <c r="R379" s="21">
        <v>0.36</v>
      </c>
      <c r="S379" s="22">
        <f t="shared" si="22"/>
        <v>0.72</v>
      </c>
      <c r="T379" s="10"/>
      <c r="U379" s="5" t="s">
        <v>175</v>
      </c>
    </row>
    <row r="380" s="1" customFormat="1" spans="1:21">
      <c r="A380" s="6" t="s">
        <v>302</v>
      </c>
      <c r="B380" s="6" t="s">
        <v>286</v>
      </c>
      <c r="C380" s="7" t="s">
        <v>168</v>
      </c>
      <c r="D380" s="6" t="s">
        <v>287</v>
      </c>
      <c r="E380" s="7" t="s">
        <v>288</v>
      </c>
      <c r="F380" s="6" t="s">
        <v>652</v>
      </c>
      <c r="G380" s="7" t="s">
        <v>177</v>
      </c>
      <c r="H380" s="7" t="s">
        <v>653</v>
      </c>
      <c r="I380" s="7" t="s">
        <v>234</v>
      </c>
      <c r="J380" s="14">
        <v>1</v>
      </c>
      <c r="K380" s="7" t="s">
        <v>168</v>
      </c>
      <c r="L380" s="7" t="s">
        <v>175</v>
      </c>
      <c r="M380" s="15">
        <v>45621</v>
      </c>
      <c r="N380" s="16">
        <v>10</v>
      </c>
      <c r="O380" s="17">
        <v>0</v>
      </c>
      <c r="P380" s="18">
        <v>21.31285</v>
      </c>
      <c r="Q380" s="23">
        <v>21.31285</v>
      </c>
      <c r="R380" s="21">
        <f>S638</f>
        <v>14.3026512082354</v>
      </c>
      <c r="S380" s="22">
        <f t="shared" si="22"/>
        <v>14.3026512082354</v>
      </c>
      <c r="T380" s="15"/>
      <c r="U380" s="7" t="s">
        <v>175</v>
      </c>
    </row>
    <row r="381" s="1" customFormat="1" spans="1:21">
      <c r="A381" s="4" t="s">
        <v>302</v>
      </c>
      <c r="B381" s="4" t="s">
        <v>286</v>
      </c>
      <c r="C381" s="5" t="s">
        <v>168</v>
      </c>
      <c r="D381" s="4" t="s">
        <v>287</v>
      </c>
      <c r="E381" s="5" t="s">
        <v>288</v>
      </c>
      <c r="F381" s="4" t="s">
        <v>654</v>
      </c>
      <c r="G381" s="5" t="s">
        <v>172</v>
      </c>
      <c r="H381" s="5" t="s">
        <v>81</v>
      </c>
      <c r="I381" s="5" t="s">
        <v>234</v>
      </c>
      <c r="J381" s="9">
        <v>1</v>
      </c>
      <c r="K381" s="5" t="s">
        <v>168</v>
      </c>
      <c r="L381" s="5" t="s">
        <v>175</v>
      </c>
      <c r="M381" s="10">
        <v>45621</v>
      </c>
      <c r="N381" s="11">
        <v>10</v>
      </c>
      <c r="O381" s="12">
        <v>0</v>
      </c>
      <c r="P381" s="13">
        <v>45.51</v>
      </c>
      <c r="Q381" s="20">
        <v>45.51</v>
      </c>
      <c r="R381" s="21">
        <v>45.51</v>
      </c>
      <c r="S381" s="22">
        <f t="shared" si="22"/>
        <v>45.51</v>
      </c>
      <c r="T381" s="10"/>
      <c r="U381" s="5" t="s">
        <v>175</v>
      </c>
    </row>
    <row r="382" s="1" customFormat="1" spans="1:21">
      <c r="A382" s="6" t="s">
        <v>302</v>
      </c>
      <c r="B382" s="6" t="s">
        <v>286</v>
      </c>
      <c r="C382" s="7" t="s">
        <v>168</v>
      </c>
      <c r="D382" s="6" t="s">
        <v>287</v>
      </c>
      <c r="E382" s="7" t="s">
        <v>288</v>
      </c>
      <c r="F382" s="6" t="s">
        <v>655</v>
      </c>
      <c r="G382" s="7" t="s">
        <v>177</v>
      </c>
      <c r="H382" s="7" t="s">
        <v>656</v>
      </c>
      <c r="I382" s="7" t="s">
        <v>234</v>
      </c>
      <c r="J382" s="14">
        <v>1</v>
      </c>
      <c r="K382" s="7" t="s">
        <v>168</v>
      </c>
      <c r="L382" s="7" t="s">
        <v>175</v>
      </c>
      <c r="M382" s="15">
        <v>45621</v>
      </c>
      <c r="N382" s="16">
        <v>10</v>
      </c>
      <c r="O382" s="17">
        <v>0</v>
      </c>
      <c r="P382" s="18">
        <v>0.45773</v>
      </c>
      <c r="Q382" s="23">
        <v>0.45773</v>
      </c>
      <c r="R382" s="21">
        <f>S652</f>
        <v>0.3992264</v>
      </c>
      <c r="S382" s="22">
        <f t="shared" si="22"/>
        <v>0.3992264</v>
      </c>
      <c r="T382" s="15"/>
      <c r="U382" s="7" t="s">
        <v>175</v>
      </c>
    </row>
    <row r="383" s="1" customFormat="1" spans="1:21">
      <c r="A383" s="4" t="s">
        <v>302</v>
      </c>
      <c r="B383" s="4" t="s">
        <v>286</v>
      </c>
      <c r="C383" s="5" t="s">
        <v>168</v>
      </c>
      <c r="D383" s="4" t="s">
        <v>287</v>
      </c>
      <c r="E383" s="5" t="s">
        <v>288</v>
      </c>
      <c r="F383" s="4" t="s">
        <v>657</v>
      </c>
      <c r="G383" s="5" t="s">
        <v>172</v>
      </c>
      <c r="H383" s="5" t="s">
        <v>641</v>
      </c>
      <c r="I383" s="5" t="s">
        <v>658</v>
      </c>
      <c r="J383" s="9">
        <v>1</v>
      </c>
      <c r="K383" s="5" t="s">
        <v>168</v>
      </c>
      <c r="L383" s="5" t="s">
        <v>175</v>
      </c>
      <c r="M383" s="10">
        <v>45621</v>
      </c>
      <c r="N383" s="11">
        <v>10</v>
      </c>
      <c r="O383" s="12">
        <v>0</v>
      </c>
      <c r="P383" s="13">
        <v>0</v>
      </c>
      <c r="Q383" s="20">
        <v>0</v>
      </c>
      <c r="R383" s="21">
        <v>0.22</v>
      </c>
      <c r="S383" s="22">
        <f t="shared" si="22"/>
        <v>0.22</v>
      </c>
      <c r="T383" s="10"/>
      <c r="U383" s="5" t="s">
        <v>175</v>
      </c>
    </row>
    <row r="384" s="1" customFormat="1" spans="1:21">
      <c r="A384" s="6" t="s">
        <v>302</v>
      </c>
      <c r="B384" s="6" t="s">
        <v>286</v>
      </c>
      <c r="C384" s="7" t="s">
        <v>168</v>
      </c>
      <c r="D384" s="6" t="s">
        <v>287</v>
      </c>
      <c r="E384" s="7" t="s">
        <v>288</v>
      </c>
      <c r="F384" s="6" t="s">
        <v>659</v>
      </c>
      <c r="G384" s="7" t="s">
        <v>177</v>
      </c>
      <c r="H384" s="7" t="s">
        <v>660</v>
      </c>
      <c r="I384" s="7" t="s">
        <v>234</v>
      </c>
      <c r="J384" s="14">
        <v>1</v>
      </c>
      <c r="K384" s="7" t="s">
        <v>168</v>
      </c>
      <c r="L384" s="7" t="s">
        <v>175</v>
      </c>
      <c r="M384" s="15">
        <v>45621</v>
      </c>
      <c r="N384" s="16">
        <v>10</v>
      </c>
      <c r="O384" s="17">
        <v>0</v>
      </c>
      <c r="P384" s="18">
        <v>2.91585</v>
      </c>
      <c r="Q384" s="23">
        <v>2.91585</v>
      </c>
      <c r="R384" s="21">
        <f>S657</f>
        <v>2.4855752</v>
      </c>
      <c r="S384" s="22">
        <f t="shared" si="22"/>
        <v>2.4855752</v>
      </c>
      <c r="T384" s="15"/>
      <c r="U384" s="7" t="s">
        <v>175</v>
      </c>
    </row>
    <row r="385" s="1" customFormat="1" spans="1:21">
      <c r="A385" s="4" t="s">
        <v>302</v>
      </c>
      <c r="B385" s="4" t="s">
        <v>286</v>
      </c>
      <c r="C385" s="5" t="s">
        <v>168</v>
      </c>
      <c r="D385" s="4" t="s">
        <v>287</v>
      </c>
      <c r="E385" s="5" t="s">
        <v>288</v>
      </c>
      <c r="F385" s="4" t="s">
        <v>661</v>
      </c>
      <c r="G385" s="5" t="s">
        <v>172</v>
      </c>
      <c r="H385" s="5" t="s">
        <v>662</v>
      </c>
      <c r="I385" s="5" t="s">
        <v>234</v>
      </c>
      <c r="J385" s="9">
        <v>1</v>
      </c>
      <c r="K385" s="5" t="s">
        <v>168</v>
      </c>
      <c r="L385" s="5" t="s">
        <v>175</v>
      </c>
      <c r="M385" s="10">
        <v>45621</v>
      </c>
      <c r="N385" s="11">
        <v>10</v>
      </c>
      <c r="O385" s="12">
        <v>0</v>
      </c>
      <c r="P385" s="13">
        <v>65.37</v>
      </c>
      <c r="Q385" s="20">
        <v>65.37</v>
      </c>
      <c r="R385" s="21">
        <v>65.37</v>
      </c>
      <c r="S385" s="22">
        <f t="shared" si="22"/>
        <v>65.37</v>
      </c>
      <c r="T385" s="10"/>
      <c r="U385" s="5" t="s">
        <v>175</v>
      </c>
    </row>
    <row r="386" s="1" customFormat="1" spans="1:21">
      <c r="A386" s="6" t="s">
        <v>302</v>
      </c>
      <c r="B386" s="6" t="s">
        <v>286</v>
      </c>
      <c r="C386" s="7" t="s">
        <v>168</v>
      </c>
      <c r="D386" s="6" t="s">
        <v>287</v>
      </c>
      <c r="E386" s="7" t="s">
        <v>288</v>
      </c>
      <c r="F386" s="6" t="s">
        <v>663</v>
      </c>
      <c r="G386" s="7" t="s">
        <v>172</v>
      </c>
      <c r="H386" s="7" t="s">
        <v>664</v>
      </c>
      <c r="I386" s="7" t="s">
        <v>234</v>
      </c>
      <c r="J386" s="14">
        <v>1</v>
      </c>
      <c r="K386" s="7" t="s">
        <v>168</v>
      </c>
      <c r="L386" s="7" t="s">
        <v>175</v>
      </c>
      <c r="M386" s="15">
        <v>45621</v>
      </c>
      <c r="N386" s="16">
        <v>10</v>
      </c>
      <c r="O386" s="17">
        <v>0</v>
      </c>
      <c r="P386" s="18">
        <v>0.6748</v>
      </c>
      <c r="Q386" s="23">
        <v>0.6748</v>
      </c>
      <c r="R386" s="21">
        <v>0.67469</v>
      </c>
      <c r="S386" s="22">
        <f t="shared" si="22"/>
        <v>0.67469</v>
      </c>
      <c r="T386" s="15"/>
      <c r="U386" s="7" t="s">
        <v>175</v>
      </c>
    </row>
    <row r="387" s="1" customFormat="1" spans="1:21">
      <c r="A387" s="4" t="s">
        <v>302</v>
      </c>
      <c r="B387" s="4" t="s">
        <v>286</v>
      </c>
      <c r="C387" s="5" t="s">
        <v>168</v>
      </c>
      <c r="D387" s="4" t="s">
        <v>287</v>
      </c>
      <c r="E387" s="5" t="s">
        <v>288</v>
      </c>
      <c r="F387" s="4" t="s">
        <v>665</v>
      </c>
      <c r="G387" s="5" t="s">
        <v>177</v>
      </c>
      <c r="H387" s="5" t="s">
        <v>666</v>
      </c>
      <c r="I387" s="5" t="s">
        <v>234</v>
      </c>
      <c r="J387" s="9">
        <v>1</v>
      </c>
      <c r="K387" s="5" t="s">
        <v>168</v>
      </c>
      <c r="L387" s="5" t="s">
        <v>175</v>
      </c>
      <c r="M387" s="10">
        <v>45621</v>
      </c>
      <c r="N387" s="11">
        <v>10</v>
      </c>
      <c r="O387" s="12">
        <v>0</v>
      </c>
      <c r="P387" s="13">
        <v>88.37403</v>
      </c>
      <c r="Q387" s="20">
        <v>88.37403</v>
      </c>
      <c r="R387" s="21">
        <f>S666</f>
        <v>76.321230328</v>
      </c>
      <c r="S387" s="22">
        <f t="shared" si="22"/>
        <v>76.321230328</v>
      </c>
      <c r="T387" s="10"/>
      <c r="U387" s="5" t="s">
        <v>175</v>
      </c>
    </row>
    <row r="388" s="1" customFormat="1" spans="1:21">
      <c r="A388" s="6" t="s">
        <v>302</v>
      </c>
      <c r="B388" s="6" t="s">
        <v>286</v>
      </c>
      <c r="C388" s="7" t="s">
        <v>168</v>
      </c>
      <c r="D388" s="6" t="s">
        <v>287</v>
      </c>
      <c r="E388" s="7" t="s">
        <v>288</v>
      </c>
      <c r="F388" s="6" t="s">
        <v>667</v>
      </c>
      <c r="G388" s="7" t="s">
        <v>177</v>
      </c>
      <c r="H388" s="7" t="s">
        <v>668</v>
      </c>
      <c r="I388" s="7" t="s">
        <v>234</v>
      </c>
      <c r="J388" s="14">
        <v>1</v>
      </c>
      <c r="K388" s="7" t="s">
        <v>168</v>
      </c>
      <c r="L388" s="7" t="s">
        <v>175</v>
      </c>
      <c r="M388" s="15">
        <v>45621</v>
      </c>
      <c r="N388" s="16">
        <v>10</v>
      </c>
      <c r="O388" s="17">
        <v>0</v>
      </c>
      <c r="P388" s="18">
        <v>2.91585</v>
      </c>
      <c r="Q388" s="23">
        <v>2.91585</v>
      </c>
      <c r="R388" s="21">
        <f>S699</f>
        <v>2.4855752</v>
      </c>
      <c r="S388" s="22">
        <f t="shared" si="22"/>
        <v>2.4855752</v>
      </c>
      <c r="T388" s="15"/>
      <c r="U388" s="7" t="s">
        <v>175</v>
      </c>
    </row>
    <row r="389" s="1" customFormat="1" spans="1:21">
      <c r="A389" s="4" t="s">
        <v>302</v>
      </c>
      <c r="B389" s="4" t="s">
        <v>286</v>
      </c>
      <c r="C389" s="5" t="s">
        <v>168</v>
      </c>
      <c r="D389" s="4" t="s">
        <v>287</v>
      </c>
      <c r="E389" s="5" t="s">
        <v>288</v>
      </c>
      <c r="F389" s="4" t="s">
        <v>669</v>
      </c>
      <c r="G389" s="5" t="s">
        <v>177</v>
      </c>
      <c r="H389" s="5" t="s">
        <v>670</v>
      </c>
      <c r="I389" s="5" t="s">
        <v>234</v>
      </c>
      <c r="J389" s="9">
        <v>2</v>
      </c>
      <c r="K389" s="5" t="s">
        <v>168</v>
      </c>
      <c r="L389" s="5" t="s">
        <v>175</v>
      </c>
      <c r="M389" s="10">
        <v>45621</v>
      </c>
      <c r="N389" s="11">
        <v>10</v>
      </c>
      <c r="O389" s="12">
        <v>0</v>
      </c>
      <c r="P389" s="13">
        <v>30.1017</v>
      </c>
      <c r="Q389" s="20">
        <v>60.2034</v>
      </c>
      <c r="R389" s="21">
        <v>25.5</v>
      </c>
      <c r="S389" s="22">
        <f t="shared" si="22"/>
        <v>51</v>
      </c>
      <c r="T389" s="10"/>
      <c r="U389" s="5" t="s">
        <v>175</v>
      </c>
    </row>
    <row r="390" s="1" customFormat="1" spans="1:21">
      <c r="A390" s="6" t="s">
        <v>302</v>
      </c>
      <c r="B390" s="6" t="s">
        <v>286</v>
      </c>
      <c r="C390" s="7" t="s">
        <v>168</v>
      </c>
      <c r="D390" s="6" t="s">
        <v>287</v>
      </c>
      <c r="E390" s="7" t="s">
        <v>288</v>
      </c>
      <c r="F390" s="6" t="s">
        <v>671</v>
      </c>
      <c r="G390" s="7" t="s">
        <v>177</v>
      </c>
      <c r="H390" s="7" t="s">
        <v>672</v>
      </c>
      <c r="I390" s="7" t="s">
        <v>234</v>
      </c>
      <c r="J390" s="14">
        <v>1</v>
      </c>
      <c r="K390" s="7" t="s">
        <v>168</v>
      </c>
      <c r="L390" s="7" t="s">
        <v>175</v>
      </c>
      <c r="M390" s="15">
        <v>45621</v>
      </c>
      <c r="N390" s="16">
        <v>10</v>
      </c>
      <c r="O390" s="17">
        <v>0</v>
      </c>
      <c r="P390" s="18">
        <v>0.45773</v>
      </c>
      <c r="Q390" s="23">
        <v>0.45773</v>
      </c>
      <c r="R390" s="21">
        <f>S708</f>
        <v>0.3992264</v>
      </c>
      <c r="S390" s="22">
        <f t="shared" si="22"/>
        <v>0.3992264</v>
      </c>
      <c r="T390" s="15"/>
      <c r="U390" s="7" t="s">
        <v>175</v>
      </c>
    </row>
    <row r="391" s="1" customFormat="1" spans="1:21">
      <c r="A391" s="4" t="s">
        <v>302</v>
      </c>
      <c r="B391" s="4" t="s">
        <v>286</v>
      </c>
      <c r="C391" s="5" t="s">
        <v>168</v>
      </c>
      <c r="D391" s="4" t="s">
        <v>287</v>
      </c>
      <c r="E391" s="5" t="s">
        <v>288</v>
      </c>
      <c r="F391" s="4" t="s">
        <v>673</v>
      </c>
      <c r="G391" s="5" t="s">
        <v>172</v>
      </c>
      <c r="H391" s="5" t="s">
        <v>674</v>
      </c>
      <c r="I391" s="5" t="s">
        <v>175</v>
      </c>
      <c r="J391" s="9">
        <v>1</v>
      </c>
      <c r="K391" s="5" t="s">
        <v>168</v>
      </c>
      <c r="L391" s="5" t="s">
        <v>175</v>
      </c>
      <c r="M391" s="10">
        <v>45621</v>
      </c>
      <c r="N391" s="11">
        <v>10</v>
      </c>
      <c r="O391" s="12">
        <v>0</v>
      </c>
      <c r="P391" s="13">
        <v>0.53</v>
      </c>
      <c r="Q391" s="20">
        <v>0.53</v>
      </c>
      <c r="R391" s="21">
        <v>0.53</v>
      </c>
      <c r="S391" s="22">
        <f t="shared" si="22"/>
        <v>0.53</v>
      </c>
      <c r="T391" s="10"/>
      <c r="U391" s="5" t="s">
        <v>175</v>
      </c>
    </row>
    <row r="392" s="1" customFormat="1" spans="1:21">
      <c r="A392" s="6" t="s">
        <v>302</v>
      </c>
      <c r="B392" s="6" t="s">
        <v>286</v>
      </c>
      <c r="C392" s="7" t="s">
        <v>168</v>
      </c>
      <c r="D392" s="6" t="s">
        <v>287</v>
      </c>
      <c r="E392" s="7" t="s">
        <v>288</v>
      </c>
      <c r="F392" s="6" t="s">
        <v>675</v>
      </c>
      <c r="G392" s="7" t="s">
        <v>177</v>
      </c>
      <c r="H392" s="7" t="s">
        <v>676</v>
      </c>
      <c r="I392" s="7" t="s">
        <v>234</v>
      </c>
      <c r="J392" s="14">
        <v>2</v>
      </c>
      <c r="K392" s="7" t="s">
        <v>168</v>
      </c>
      <c r="L392" s="7" t="s">
        <v>175</v>
      </c>
      <c r="M392" s="15">
        <v>45621</v>
      </c>
      <c r="N392" s="16">
        <v>10</v>
      </c>
      <c r="O392" s="17">
        <v>0</v>
      </c>
      <c r="P392" s="18">
        <v>10.42473</v>
      </c>
      <c r="Q392" s="23">
        <v>20.84945</v>
      </c>
      <c r="R392" s="21">
        <f>S713</f>
        <v>7.8369824451977</v>
      </c>
      <c r="S392" s="22">
        <f t="shared" si="22"/>
        <v>15.6739648903954</v>
      </c>
      <c r="T392" s="15"/>
      <c r="U392" s="7" t="s">
        <v>175</v>
      </c>
    </row>
    <row r="393" s="1" customFormat="1" spans="1:21">
      <c r="A393" s="4" t="s">
        <v>302</v>
      </c>
      <c r="B393" s="4" t="s">
        <v>286</v>
      </c>
      <c r="C393" s="5" t="s">
        <v>168</v>
      </c>
      <c r="D393" s="4" t="s">
        <v>287</v>
      </c>
      <c r="E393" s="5" t="s">
        <v>288</v>
      </c>
      <c r="F393" s="4" t="s">
        <v>677</v>
      </c>
      <c r="G393" s="5" t="s">
        <v>172</v>
      </c>
      <c r="H393" s="5" t="s">
        <v>678</v>
      </c>
      <c r="I393" s="5" t="s">
        <v>234</v>
      </c>
      <c r="J393" s="9">
        <v>2</v>
      </c>
      <c r="K393" s="5" t="s">
        <v>168</v>
      </c>
      <c r="L393" s="5" t="s">
        <v>175</v>
      </c>
      <c r="M393" s="10">
        <v>45621</v>
      </c>
      <c r="N393" s="11">
        <v>10</v>
      </c>
      <c r="O393" s="12">
        <v>0</v>
      </c>
      <c r="P393" s="13">
        <v>1.488</v>
      </c>
      <c r="Q393" s="20">
        <v>2.976</v>
      </c>
      <c r="R393" s="21">
        <v>1.6</v>
      </c>
      <c r="S393" s="22">
        <f t="shared" si="22"/>
        <v>3.2</v>
      </c>
      <c r="T393" s="10"/>
      <c r="U393" s="5" t="s">
        <v>175</v>
      </c>
    </row>
    <row r="394" s="1" customFormat="1" spans="1:21">
      <c r="A394" s="6" t="s">
        <v>302</v>
      </c>
      <c r="B394" s="6" t="s">
        <v>286</v>
      </c>
      <c r="C394" s="7" t="s">
        <v>168</v>
      </c>
      <c r="D394" s="6" t="s">
        <v>287</v>
      </c>
      <c r="E394" s="7" t="s">
        <v>288</v>
      </c>
      <c r="F394" s="6" t="s">
        <v>679</v>
      </c>
      <c r="G394" s="7" t="s">
        <v>172</v>
      </c>
      <c r="H394" s="7" t="s">
        <v>680</v>
      </c>
      <c r="I394" s="7" t="s">
        <v>681</v>
      </c>
      <c r="J394" s="14">
        <v>4</v>
      </c>
      <c r="K394" s="7" t="s">
        <v>168</v>
      </c>
      <c r="L394" s="7" t="s">
        <v>175</v>
      </c>
      <c r="M394" s="15">
        <v>45621</v>
      </c>
      <c r="N394" s="16">
        <v>10</v>
      </c>
      <c r="O394" s="17">
        <v>0</v>
      </c>
      <c r="P394" s="18">
        <v>0.0784</v>
      </c>
      <c r="Q394" s="23">
        <v>0.3136</v>
      </c>
      <c r="R394" s="21">
        <v>0.0784</v>
      </c>
      <c r="S394" s="22">
        <f t="shared" si="22"/>
        <v>0.3136</v>
      </c>
      <c r="T394" s="15"/>
      <c r="U394" s="7" t="s">
        <v>175</v>
      </c>
    </row>
    <row r="395" s="1" customFormat="1" spans="1:21">
      <c r="A395" s="4" t="s">
        <v>302</v>
      </c>
      <c r="B395" s="4" t="s">
        <v>286</v>
      </c>
      <c r="C395" s="5" t="s">
        <v>168</v>
      </c>
      <c r="D395" s="4" t="s">
        <v>287</v>
      </c>
      <c r="E395" s="5" t="s">
        <v>288</v>
      </c>
      <c r="F395" s="4" t="s">
        <v>682</v>
      </c>
      <c r="G395" s="5" t="s">
        <v>172</v>
      </c>
      <c r="H395" s="5" t="s">
        <v>195</v>
      </c>
      <c r="I395" s="5" t="s">
        <v>683</v>
      </c>
      <c r="J395" s="9">
        <v>4</v>
      </c>
      <c r="K395" s="5" t="s">
        <v>168</v>
      </c>
      <c r="L395" s="5" t="s">
        <v>175</v>
      </c>
      <c r="M395" s="10">
        <v>45621</v>
      </c>
      <c r="N395" s="11">
        <v>10</v>
      </c>
      <c r="O395" s="12">
        <v>0</v>
      </c>
      <c r="P395" s="13">
        <v>0.196</v>
      </c>
      <c r="Q395" s="20">
        <v>0.784</v>
      </c>
      <c r="R395" s="21">
        <v>0.196</v>
      </c>
      <c r="S395" s="22">
        <f t="shared" si="22"/>
        <v>0.784</v>
      </c>
      <c r="T395" s="10"/>
      <c r="U395" s="5" t="s">
        <v>175</v>
      </c>
    </row>
    <row r="396" s="1" customFormat="1" spans="1:21">
      <c r="A396" s="6" t="s">
        <v>302</v>
      </c>
      <c r="B396" s="6" t="s">
        <v>286</v>
      </c>
      <c r="C396" s="7" t="s">
        <v>168</v>
      </c>
      <c r="D396" s="6" t="s">
        <v>287</v>
      </c>
      <c r="E396" s="7" t="s">
        <v>288</v>
      </c>
      <c r="F396" s="6" t="s">
        <v>316</v>
      </c>
      <c r="G396" s="7" t="s">
        <v>172</v>
      </c>
      <c r="H396" s="7" t="s">
        <v>317</v>
      </c>
      <c r="I396" s="7" t="s">
        <v>318</v>
      </c>
      <c r="J396" s="14">
        <v>0.015</v>
      </c>
      <c r="K396" s="7" t="s">
        <v>319</v>
      </c>
      <c r="L396" s="7" t="s">
        <v>208</v>
      </c>
      <c r="M396" s="15">
        <v>45621</v>
      </c>
      <c r="N396" s="16">
        <v>10</v>
      </c>
      <c r="O396" s="17">
        <v>0</v>
      </c>
      <c r="P396" s="18">
        <v>51.6224</v>
      </c>
      <c r="Q396" s="23">
        <v>0.77434</v>
      </c>
      <c r="R396" s="21">
        <v>51.6224</v>
      </c>
      <c r="S396" s="22">
        <f t="shared" si="22"/>
        <v>0.774336</v>
      </c>
      <c r="T396" s="15"/>
      <c r="U396" s="7" t="s">
        <v>175</v>
      </c>
    </row>
    <row r="397" s="1" customFormat="1" spans="1:21">
      <c r="A397" s="4" t="s">
        <v>302</v>
      </c>
      <c r="B397" s="4" t="s">
        <v>286</v>
      </c>
      <c r="C397" s="5" t="s">
        <v>168</v>
      </c>
      <c r="D397" s="4" t="s">
        <v>287</v>
      </c>
      <c r="E397" s="5" t="s">
        <v>288</v>
      </c>
      <c r="F397" s="4" t="s">
        <v>684</v>
      </c>
      <c r="G397" s="5" t="s">
        <v>172</v>
      </c>
      <c r="H397" s="5" t="s">
        <v>685</v>
      </c>
      <c r="I397" s="5" t="s">
        <v>686</v>
      </c>
      <c r="J397" s="9">
        <v>3</v>
      </c>
      <c r="K397" s="5" t="s">
        <v>168</v>
      </c>
      <c r="L397" s="5" t="s">
        <v>175</v>
      </c>
      <c r="M397" s="10">
        <v>45621</v>
      </c>
      <c r="N397" s="11">
        <v>10</v>
      </c>
      <c r="O397" s="12">
        <v>0</v>
      </c>
      <c r="P397" s="13">
        <v>0.4704</v>
      </c>
      <c r="Q397" s="20">
        <v>1.4112</v>
      </c>
      <c r="R397" s="21">
        <v>0.4704</v>
      </c>
      <c r="S397" s="22">
        <f t="shared" si="22"/>
        <v>1.4112</v>
      </c>
      <c r="T397" s="10"/>
      <c r="U397" s="5" t="s">
        <v>175</v>
      </c>
    </row>
    <row r="398" s="1" customFormat="1" spans="1:21">
      <c r="A398" s="6" t="s">
        <v>302</v>
      </c>
      <c r="B398" s="6" t="s">
        <v>286</v>
      </c>
      <c r="C398" s="7" t="s">
        <v>168</v>
      </c>
      <c r="D398" s="6" t="s">
        <v>287</v>
      </c>
      <c r="E398" s="7" t="s">
        <v>288</v>
      </c>
      <c r="F398" s="6" t="s">
        <v>687</v>
      </c>
      <c r="G398" s="7" t="s">
        <v>172</v>
      </c>
      <c r="H398" s="7" t="s">
        <v>688</v>
      </c>
      <c r="I398" s="7" t="s">
        <v>234</v>
      </c>
      <c r="J398" s="14">
        <v>2</v>
      </c>
      <c r="K398" s="7" t="s">
        <v>168</v>
      </c>
      <c r="L398" s="7" t="s">
        <v>175</v>
      </c>
      <c r="M398" s="15">
        <v>45621</v>
      </c>
      <c r="N398" s="16">
        <v>10</v>
      </c>
      <c r="O398" s="17">
        <v>0</v>
      </c>
      <c r="P398" s="18">
        <v>0.2</v>
      </c>
      <c r="Q398" s="23">
        <v>0.4</v>
      </c>
      <c r="R398" s="21">
        <v>0.2</v>
      </c>
      <c r="S398" s="22">
        <f t="shared" si="22"/>
        <v>0.4</v>
      </c>
      <c r="T398" s="15"/>
      <c r="U398" s="7" t="s">
        <v>175</v>
      </c>
    </row>
    <row r="399" s="1" customFormat="1" spans="1:21">
      <c r="A399" s="4" t="s">
        <v>302</v>
      </c>
      <c r="B399" s="4" t="s">
        <v>286</v>
      </c>
      <c r="C399" s="5" t="s">
        <v>168</v>
      </c>
      <c r="D399" s="4" t="s">
        <v>287</v>
      </c>
      <c r="E399" s="5" t="s">
        <v>288</v>
      </c>
      <c r="F399" s="4" t="s">
        <v>689</v>
      </c>
      <c r="G399" s="5" t="s">
        <v>177</v>
      </c>
      <c r="H399" s="5" t="s">
        <v>690</v>
      </c>
      <c r="I399" s="5" t="s">
        <v>175</v>
      </c>
      <c r="J399" s="9">
        <v>28</v>
      </c>
      <c r="K399" s="5" t="s">
        <v>168</v>
      </c>
      <c r="L399" s="5" t="s">
        <v>175</v>
      </c>
      <c r="M399" s="10">
        <v>45621</v>
      </c>
      <c r="N399" s="11">
        <v>10</v>
      </c>
      <c r="O399" s="12">
        <v>0</v>
      </c>
      <c r="P399" s="13">
        <v>0.12349</v>
      </c>
      <c r="Q399" s="20">
        <v>3.45772</v>
      </c>
      <c r="R399" s="21">
        <f>S728</f>
        <v>0.0173128</v>
      </c>
      <c r="S399" s="22">
        <f t="shared" si="22"/>
        <v>0.4847584</v>
      </c>
      <c r="T399" s="10"/>
      <c r="U399" s="5" t="s">
        <v>175</v>
      </c>
    </row>
    <row r="400" s="1" customFormat="1" spans="1:21">
      <c r="A400" s="6" t="s">
        <v>302</v>
      </c>
      <c r="B400" s="6" t="s">
        <v>286</v>
      </c>
      <c r="C400" s="7" t="s">
        <v>168</v>
      </c>
      <c r="D400" s="6" t="s">
        <v>287</v>
      </c>
      <c r="E400" s="7" t="s">
        <v>288</v>
      </c>
      <c r="F400" s="6" t="s">
        <v>691</v>
      </c>
      <c r="G400" s="7" t="s">
        <v>177</v>
      </c>
      <c r="H400" s="7" t="s">
        <v>692</v>
      </c>
      <c r="I400" s="7" t="s">
        <v>175</v>
      </c>
      <c r="J400" s="14">
        <v>4</v>
      </c>
      <c r="K400" s="7" t="s">
        <v>182</v>
      </c>
      <c r="L400" s="7" t="s">
        <v>175</v>
      </c>
      <c r="M400" s="15">
        <v>45621</v>
      </c>
      <c r="N400" s="16">
        <v>10</v>
      </c>
      <c r="O400" s="17">
        <v>0</v>
      </c>
      <c r="P400" s="18">
        <v>2.49709</v>
      </c>
      <c r="Q400" s="23">
        <v>9.98836</v>
      </c>
      <c r="R400" s="21">
        <f>S732</f>
        <v>0.571940813</v>
      </c>
      <c r="S400" s="22">
        <f t="shared" si="22"/>
        <v>2.287763252</v>
      </c>
      <c r="T400" s="15"/>
      <c r="U400" s="7" t="s">
        <v>175</v>
      </c>
    </row>
    <row r="401" s="1" customFormat="1" spans="1:21">
      <c r="A401" s="4" t="s">
        <v>302</v>
      </c>
      <c r="B401" s="4" t="s">
        <v>286</v>
      </c>
      <c r="C401" s="5" t="s">
        <v>168</v>
      </c>
      <c r="D401" s="4" t="s">
        <v>287</v>
      </c>
      <c r="E401" s="5" t="s">
        <v>288</v>
      </c>
      <c r="F401" s="4" t="s">
        <v>693</v>
      </c>
      <c r="G401" s="5" t="s">
        <v>172</v>
      </c>
      <c r="H401" s="5" t="s">
        <v>694</v>
      </c>
      <c r="I401" s="5" t="s">
        <v>234</v>
      </c>
      <c r="J401" s="9">
        <v>1</v>
      </c>
      <c r="K401" s="5" t="s">
        <v>168</v>
      </c>
      <c r="L401" s="5" t="s">
        <v>175</v>
      </c>
      <c r="M401" s="10">
        <v>45621</v>
      </c>
      <c r="N401" s="11">
        <v>10</v>
      </c>
      <c r="O401" s="12">
        <v>0</v>
      </c>
      <c r="P401" s="13">
        <v>1.98</v>
      </c>
      <c r="Q401" s="20">
        <v>1.98</v>
      </c>
      <c r="R401" s="21">
        <v>1.98</v>
      </c>
      <c r="S401" s="22">
        <f t="shared" si="22"/>
        <v>1.98</v>
      </c>
      <c r="T401" s="10"/>
      <c r="U401" s="5" t="s">
        <v>175</v>
      </c>
    </row>
    <row r="402" s="1" customFormat="1" spans="1:21">
      <c r="A402" s="6" t="s">
        <v>302</v>
      </c>
      <c r="B402" s="6" t="s">
        <v>286</v>
      </c>
      <c r="C402" s="7" t="s">
        <v>168</v>
      </c>
      <c r="D402" s="6" t="s">
        <v>287</v>
      </c>
      <c r="E402" s="7" t="s">
        <v>288</v>
      </c>
      <c r="F402" s="6" t="s">
        <v>695</v>
      </c>
      <c r="G402" s="7" t="s">
        <v>172</v>
      </c>
      <c r="H402" s="7" t="s">
        <v>225</v>
      </c>
      <c r="I402" s="7" t="s">
        <v>696</v>
      </c>
      <c r="J402" s="14">
        <v>3</v>
      </c>
      <c r="K402" s="7" t="s">
        <v>168</v>
      </c>
      <c r="L402" s="7" t="s">
        <v>175</v>
      </c>
      <c r="M402" s="15">
        <v>45621</v>
      </c>
      <c r="N402" s="16">
        <v>10</v>
      </c>
      <c r="O402" s="17">
        <v>0</v>
      </c>
      <c r="P402" s="18">
        <v>0.049</v>
      </c>
      <c r="Q402" s="23">
        <v>0.147</v>
      </c>
      <c r="R402" s="21">
        <v>0.049</v>
      </c>
      <c r="S402" s="22">
        <f t="shared" si="22"/>
        <v>0.147</v>
      </c>
      <c r="T402" s="15"/>
      <c r="U402" s="7" t="s">
        <v>175</v>
      </c>
    </row>
    <row r="403" s="1" customFormat="1" spans="1:21">
      <c r="A403" s="4" t="s">
        <v>302</v>
      </c>
      <c r="B403" s="4" t="s">
        <v>286</v>
      </c>
      <c r="C403" s="5" t="s">
        <v>168</v>
      </c>
      <c r="D403" s="4" t="s">
        <v>287</v>
      </c>
      <c r="E403" s="5" t="s">
        <v>288</v>
      </c>
      <c r="F403" s="4" t="s">
        <v>697</v>
      </c>
      <c r="G403" s="5" t="s">
        <v>172</v>
      </c>
      <c r="H403" s="5" t="s">
        <v>698</v>
      </c>
      <c r="I403" s="5" t="s">
        <v>234</v>
      </c>
      <c r="J403" s="9">
        <v>1</v>
      </c>
      <c r="K403" s="5" t="s">
        <v>168</v>
      </c>
      <c r="L403" s="5" t="s">
        <v>175</v>
      </c>
      <c r="M403" s="10">
        <v>45621</v>
      </c>
      <c r="N403" s="11">
        <v>10</v>
      </c>
      <c r="O403" s="12">
        <v>0</v>
      </c>
      <c r="P403" s="13">
        <v>1.73</v>
      </c>
      <c r="Q403" s="20">
        <v>1.73</v>
      </c>
      <c r="R403" s="21">
        <v>1.73</v>
      </c>
      <c r="S403" s="22">
        <f t="shared" si="22"/>
        <v>1.73</v>
      </c>
      <c r="T403" s="10"/>
      <c r="U403" s="5" t="s">
        <v>175</v>
      </c>
    </row>
    <row r="404" s="1" customFormat="1" spans="1:21">
      <c r="A404" s="6" t="s">
        <v>302</v>
      </c>
      <c r="B404" s="6" t="s">
        <v>286</v>
      </c>
      <c r="C404" s="7" t="s">
        <v>168</v>
      </c>
      <c r="D404" s="6" t="s">
        <v>287</v>
      </c>
      <c r="E404" s="7" t="s">
        <v>288</v>
      </c>
      <c r="F404" s="6" t="s">
        <v>699</v>
      </c>
      <c r="G404" s="7" t="s">
        <v>172</v>
      </c>
      <c r="H404" s="7" t="s">
        <v>700</v>
      </c>
      <c r="I404" s="7" t="s">
        <v>234</v>
      </c>
      <c r="J404" s="14">
        <v>2</v>
      </c>
      <c r="K404" s="7" t="s">
        <v>168</v>
      </c>
      <c r="L404" s="7" t="s">
        <v>175</v>
      </c>
      <c r="M404" s="15">
        <v>45621</v>
      </c>
      <c r="N404" s="16">
        <v>10</v>
      </c>
      <c r="O404" s="17">
        <v>0</v>
      </c>
      <c r="P404" s="18">
        <v>0.2251</v>
      </c>
      <c r="Q404" s="23">
        <v>0.4502</v>
      </c>
      <c r="R404" s="21">
        <v>0.237</v>
      </c>
      <c r="S404" s="22">
        <f t="shared" si="22"/>
        <v>0.474</v>
      </c>
      <c r="T404" s="15"/>
      <c r="U404" s="7" t="s">
        <v>175</v>
      </c>
    </row>
    <row r="405" s="1" customFormat="1" spans="1:21">
      <c r="A405" s="4" t="s">
        <v>302</v>
      </c>
      <c r="B405" s="4" t="s">
        <v>286</v>
      </c>
      <c r="C405" s="5" t="s">
        <v>168</v>
      </c>
      <c r="D405" s="4" t="s">
        <v>287</v>
      </c>
      <c r="E405" s="5" t="s">
        <v>288</v>
      </c>
      <c r="F405" s="4" t="s">
        <v>701</v>
      </c>
      <c r="G405" s="5" t="s">
        <v>172</v>
      </c>
      <c r="H405" s="5" t="s">
        <v>702</v>
      </c>
      <c r="I405" s="5" t="s">
        <v>234</v>
      </c>
      <c r="J405" s="9">
        <v>2</v>
      </c>
      <c r="K405" s="5" t="s">
        <v>168</v>
      </c>
      <c r="L405" s="5" t="s">
        <v>175</v>
      </c>
      <c r="M405" s="10">
        <v>45621</v>
      </c>
      <c r="N405" s="11">
        <v>10</v>
      </c>
      <c r="O405" s="12">
        <v>0</v>
      </c>
      <c r="P405" s="13">
        <v>1.8827</v>
      </c>
      <c r="Q405" s="20">
        <v>3.7654</v>
      </c>
      <c r="R405" s="21">
        <v>1.8827</v>
      </c>
      <c r="S405" s="22">
        <f t="shared" si="22"/>
        <v>3.7654</v>
      </c>
      <c r="T405" s="10"/>
      <c r="U405" s="5" t="s">
        <v>175</v>
      </c>
    </row>
    <row r="406" s="1" customFormat="1" spans="1:21">
      <c r="A406" s="6" t="s">
        <v>302</v>
      </c>
      <c r="B406" s="6" t="s">
        <v>286</v>
      </c>
      <c r="C406" s="7" t="s">
        <v>168</v>
      </c>
      <c r="D406" s="6" t="s">
        <v>287</v>
      </c>
      <c r="E406" s="7" t="s">
        <v>288</v>
      </c>
      <c r="F406" s="6" t="s">
        <v>703</v>
      </c>
      <c r="G406" s="7" t="s">
        <v>172</v>
      </c>
      <c r="H406" s="7" t="s">
        <v>192</v>
      </c>
      <c r="I406" s="7" t="s">
        <v>704</v>
      </c>
      <c r="J406" s="14">
        <v>4</v>
      </c>
      <c r="K406" s="7" t="s">
        <v>168</v>
      </c>
      <c r="L406" s="7" t="s">
        <v>175</v>
      </c>
      <c r="M406" s="15">
        <v>45621</v>
      </c>
      <c r="N406" s="16">
        <v>10</v>
      </c>
      <c r="O406" s="17">
        <v>0</v>
      </c>
      <c r="P406" s="18">
        <v>0.245</v>
      </c>
      <c r="Q406" s="23">
        <v>0.98</v>
      </c>
      <c r="R406" s="21">
        <v>0.245</v>
      </c>
      <c r="S406" s="22">
        <f t="shared" si="22"/>
        <v>0.98</v>
      </c>
      <c r="T406" s="15"/>
      <c r="U406" s="7" t="s">
        <v>175</v>
      </c>
    </row>
    <row r="407" s="1" customFormat="1" spans="1:21">
      <c r="A407" s="4" t="s">
        <v>302</v>
      </c>
      <c r="B407" s="4" t="s">
        <v>286</v>
      </c>
      <c r="C407" s="5" t="s">
        <v>168</v>
      </c>
      <c r="D407" s="4" t="s">
        <v>287</v>
      </c>
      <c r="E407" s="5" t="s">
        <v>288</v>
      </c>
      <c r="F407" s="4" t="s">
        <v>705</v>
      </c>
      <c r="G407" s="5" t="s">
        <v>172</v>
      </c>
      <c r="H407" s="5" t="s">
        <v>706</v>
      </c>
      <c r="I407" s="5" t="s">
        <v>234</v>
      </c>
      <c r="J407" s="9">
        <v>2</v>
      </c>
      <c r="K407" s="5" t="s">
        <v>168</v>
      </c>
      <c r="L407" s="5" t="s">
        <v>175</v>
      </c>
      <c r="M407" s="10">
        <v>45621</v>
      </c>
      <c r="N407" s="11">
        <v>10</v>
      </c>
      <c r="O407" s="12">
        <v>0</v>
      </c>
      <c r="P407" s="13">
        <v>2.34</v>
      </c>
      <c r="Q407" s="20">
        <v>4.68</v>
      </c>
      <c r="R407" s="21">
        <v>2.34</v>
      </c>
      <c r="S407" s="22">
        <f t="shared" si="22"/>
        <v>4.68</v>
      </c>
      <c r="T407" s="10"/>
      <c r="U407" s="5" t="s">
        <v>175</v>
      </c>
    </row>
    <row r="408" s="1" customFormat="1" spans="1:21">
      <c r="A408" s="6" t="s">
        <v>302</v>
      </c>
      <c r="B408" s="6" t="s">
        <v>286</v>
      </c>
      <c r="C408" s="7" t="s">
        <v>168</v>
      </c>
      <c r="D408" s="6" t="s">
        <v>287</v>
      </c>
      <c r="E408" s="7" t="s">
        <v>288</v>
      </c>
      <c r="F408" s="6" t="s">
        <v>707</v>
      </c>
      <c r="G408" s="7" t="s">
        <v>172</v>
      </c>
      <c r="H408" s="7" t="s">
        <v>708</v>
      </c>
      <c r="I408" s="7" t="s">
        <v>234</v>
      </c>
      <c r="J408" s="14">
        <v>1</v>
      </c>
      <c r="K408" s="7" t="s">
        <v>168</v>
      </c>
      <c r="L408" s="7" t="s">
        <v>175</v>
      </c>
      <c r="M408" s="15">
        <v>45621</v>
      </c>
      <c r="N408" s="16">
        <v>10</v>
      </c>
      <c r="O408" s="17">
        <v>0</v>
      </c>
      <c r="P408" s="18">
        <v>0.1805</v>
      </c>
      <c r="Q408" s="23">
        <v>0.1805</v>
      </c>
      <c r="R408" s="21">
        <v>0.19</v>
      </c>
      <c r="S408" s="22">
        <f t="shared" si="22"/>
        <v>0.19</v>
      </c>
      <c r="T408" s="15"/>
      <c r="U408" s="7" t="s">
        <v>175</v>
      </c>
    </row>
    <row r="409" s="1" customFormat="1" spans="1:21">
      <c r="A409" s="4" t="s">
        <v>302</v>
      </c>
      <c r="B409" s="4" t="s">
        <v>286</v>
      </c>
      <c r="C409" s="5" t="s">
        <v>168</v>
      </c>
      <c r="D409" s="4" t="s">
        <v>287</v>
      </c>
      <c r="E409" s="5" t="s">
        <v>288</v>
      </c>
      <c r="F409" s="4" t="s">
        <v>709</v>
      </c>
      <c r="G409" s="5" t="s">
        <v>172</v>
      </c>
      <c r="H409" s="5" t="s">
        <v>710</v>
      </c>
      <c r="I409" s="5" t="s">
        <v>234</v>
      </c>
      <c r="J409" s="9">
        <v>6</v>
      </c>
      <c r="K409" s="5" t="s">
        <v>168</v>
      </c>
      <c r="L409" s="5" t="s">
        <v>175</v>
      </c>
      <c r="M409" s="10">
        <v>45621</v>
      </c>
      <c r="N409" s="11">
        <v>10</v>
      </c>
      <c r="O409" s="12">
        <v>0</v>
      </c>
      <c r="P409" s="13">
        <v>0.9733</v>
      </c>
      <c r="Q409" s="20">
        <v>5.8398</v>
      </c>
      <c r="R409" s="21">
        <v>0.9733</v>
      </c>
      <c r="S409" s="22">
        <f t="shared" si="22"/>
        <v>5.8398</v>
      </c>
      <c r="T409" s="10"/>
      <c r="U409" s="5" t="s">
        <v>175</v>
      </c>
    </row>
    <row r="410" s="1" customFormat="1" spans="1:21">
      <c r="A410" s="6" t="s">
        <v>302</v>
      </c>
      <c r="B410" s="6" t="s">
        <v>286</v>
      </c>
      <c r="C410" s="7" t="s">
        <v>168</v>
      </c>
      <c r="D410" s="6" t="s">
        <v>287</v>
      </c>
      <c r="E410" s="7" t="s">
        <v>288</v>
      </c>
      <c r="F410" s="6" t="s">
        <v>224</v>
      </c>
      <c r="G410" s="7" t="s">
        <v>172</v>
      </c>
      <c r="H410" s="7" t="s">
        <v>225</v>
      </c>
      <c r="I410" s="7" t="s">
        <v>226</v>
      </c>
      <c r="J410" s="14">
        <v>1</v>
      </c>
      <c r="K410" s="7" t="s">
        <v>168</v>
      </c>
      <c r="L410" s="7" t="s">
        <v>175</v>
      </c>
      <c r="M410" s="15">
        <v>45621</v>
      </c>
      <c r="N410" s="16">
        <v>10</v>
      </c>
      <c r="O410" s="17">
        <v>0</v>
      </c>
      <c r="P410" s="18">
        <v>0.049</v>
      </c>
      <c r="Q410" s="23">
        <v>0.049</v>
      </c>
      <c r="R410" s="21">
        <v>0.049</v>
      </c>
      <c r="S410" s="22">
        <f t="shared" si="22"/>
        <v>0.049</v>
      </c>
      <c r="T410" s="15"/>
      <c r="U410" s="7" t="s">
        <v>175</v>
      </c>
    </row>
    <row r="411" s="1" customFormat="1" spans="1:21">
      <c r="A411" s="4" t="s">
        <v>302</v>
      </c>
      <c r="B411" s="4" t="s">
        <v>286</v>
      </c>
      <c r="C411" s="5" t="s">
        <v>168</v>
      </c>
      <c r="D411" s="4" t="s">
        <v>287</v>
      </c>
      <c r="E411" s="5" t="s">
        <v>288</v>
      </c>
      <c r="F411" s="4" t="s">
        <v>711</v>
      </c>
      <c r="G411" s="5" t="s">
        <v>172</v>
      </c>
      <c r="H411" s="5" t="s">
        <v>712</v>
      </c>
      <c r="I411" s="5" t="s">
        <v>234</v>
      </c>
      <c r="J411" s="9">
        <v>2</v>
      </c>
      <c r="K411" s="5" t="s">
        <v>168</v>
      </c>
      <c r="L411" s="5" t="s">
        <v>175</v>
      </c>
      <c r="M411" s="10">
        <v>45621</v>
      </c>
      <c r="N411" s="11">
        <v>10</v>
      </c>
      <c r="O411" s="12">
        <v>0</v>
      </c>
      <c r="P411" s="13">
        <v>2.24</v>
      </c>
      <c r="Q411" s="20">
        <v>4.48</v>
      </c>
      <c r="R411" s="21">
        <v>2.24</v>
      </c>
      <c r="S411" s="22">
        <f t="shared" ref="S411:S422" si="23">J411*R411</f>
        <v>4.48</v>
      </c>
      <c r="T411" s="10"/>
      <c r="U411" s="5" t="s">
        <v>175</v>
      </c>
    </row>
    <row r="412" s="1" customFormat="1" spans="1:21">
      <c r="A412" s="6" t="s">
        <v>302</v>
      </c>
      <c r="B412" s="6" t="s">
        <v>286</v>
      </c>
      <c r="C412" s="7" t="s">
        <v>168</v>
      </c>
      <c r="D412" s="6" t="s">
        <v>287</v>
      </c>
      <c r="E412" s="7" t="s">
        <v>288</v>
      </c>
      <c r="F412" s="6" t="s">
        <v>713</v>
      </c>
      <c r="G412" s="7" t="s">
        <v>172</v>
      </c>
      <c r="H412" s="7" t="s">
        <v>714</v>
      </c>
      <c r="I412" s="7" t="s">
        <v>234</v>
      </c>
      <c r="J412" s="14">
        <v>1</v>
      </c>
      <c r="K412" s="7" t="s">
        <v>168</v>
      </c>
      <c r="L412" s="7" t="s">
        <v>175</v>
      </c>
      <c r="M412" s="15">
        <v>45621</v>
      </c>
      <c r="N412" s="16">
        <v>10</v>
      </c>
      <c r="O412" s="17">
        <v>0</v>
      </c>
      <c r="P412" s="18">
        <v>0.223</v>
      </c>
      <c r="Q412" s="23">
        <v>0.223</v>
      </c>
      <c r="R412" s="21">
        <v>0.2348</v>
      </c>
      <c r="S412" s="22">
        <f t="shared" si="23"/>
        <v>0.2348</v>
      </c>
      <c r="T412" s="15"/>
      <c r="U412" s="7" t="s">
        <v>175</v>
      </c>
    </row>
    <row r="413" s="1" customFormat="1" spans="1:21">
      <c r="A413" s="4" t="s">
        <v>302</v>
      </c>
      <c r="B413" s="4" t="s">
        <v>286</v>
      </c>
      <c r="C413" s="5" t="s">
        <v>168</v>
      </c>
      <c r="D413" s="4" t="s">
        <v>287</v>
      </c>
      <c r="E413" s="5" t="s">
        <v>288</v>
      </c>
      <c r="F413" s="4" t="s">
        <v>715</v>
      </c>
      <c r="G413" s="5" t="s">
        <v>172</v>
      </c>
      <c r="H413" s="5" t="s">
        <v>716</v>
      </c>
      <c r="I413" s="5" t="s">
        <v>175</v>
      </c>
      <c r="J413" s="9">
        <v>1</v>
      </c>
      <c r="K413" s="5" t="s">
        <v>168</v>
      </c>
      <c r="L413" s="5" t="s">
        <v>175</v>
      </c>
      <c r="M413" s="10">
        <v>45621</v>
      </c>
      <c r="N413" s="11">
        <v>10</v>
      </c>
      <c r="O413" s="12">
        <v>0</v>
      </c>
      <c r="P413" s="13">
        <v>5.42</v>
      </c>
      <c r="Q413" s="20">
        <v>5.42</v>
      </c>
      <c r="R413" s="21">
        <v>5.42</v>
      </c>
      <c r="S413" s="22">
        <f t="shared" si="23"/>
        <v>5.42</v>
      </c>
      <c r="T413" s="10"/>
      <c r="U413" s="5" t="s">
        <v>175</v>
      </c>
    </row>
    <row r="414" s="1" customFormat="1" spans="1:21">
      <c r="A414" s="6" t="s">
        <v>302</v>
      </c>
      <c r="B414" s="6" t="s">
        <v>286</v>
      </c>
      <c r="C414" s="7" t="s">
        <v>168</v>
      </c>
      <c r="D414" s="6" t="s">
        <v>287</v>
      </c>
      <c r="E414" s="7" t="s">
        <v>288</v>
      </c>
      <c r="F414" s="6" t="s">
        <v>717</v>
      </c>
      <c r="G414" s="7" t="s">
        <v>177</v>
      </c>
      <c r="H414" s="7" t="s">
        <v>718</v>
      </c>
      <c r="I414" s="7" t="s">
        <v>234</v>
      </c>
      <c r="J414" s="14">
        <v>1</v>
      </c>
      <c r="K414" s="7" t="s">
        <v>168</v>
      </c>
      <c r="L414" s="7" t="s">
        <v>175</v>
      </c>
      <c r="M414" s="15">
        <v>45621</v>
      </c>
      <c r="N414" s="16">
        <v>10</v>
      </c>
      <c r="O414" s="17">
        <v>0</v>
      </c>
      <c r="P414" s="18">
        <v>0.41059</v>
      </c>
      <c r="Q414" s="23">
        <v>0.41059</v>
      </c>
      <c r="R414" s="21">
        <f>S737</f>
        <v>0.0171580464</v>
      </c>
      <c r="S414" s="22">
        <f t="shared" si="23"/>
        <v>0.0171580464</v>
      </c>
      <c r="T414" s="15"/>
      <c r="U414" s="7" t="s">
        <v>175</v>
      </c>
    </row>
    <row r="415" s="1" customFormat="1" spans="1:21">
      <c r="A415" s="4" t="s">
        <v>302</v>
      </c>
      <c r="B415" s="4" t="s">
        <v>286</v>
      </c>
      <c r="C415" s="5" t="s">
        <v>168</v>
      </c>
      <c r="D415" s="4" t="s">
        <v>287</v>
      </c>
      <c r="E415" s="5" t="s">
        <v>288</v>
      </c>
      <c r="F415" s="4" t="s">
        <v>719</v>
      </c>
      <c r="G415" s="5" t="s">
        <v>177</v>
      </c>
      <c r="H415" s="5" t="s">
        <v>720</v>
      </c>
      <c r="I415" s="5" t="s">
        <v>234</v>
      </c>
      <c r="J415" s="9">
        <v>1</v>
      </c>
      <c r="K415" s="5" t="s">
        <v>168</v>
      </c>
      <c r="L415" s="5" t="s">
        <v>175</v>
      </c>
      <c r="M415" s="10">
        <v>45621</v>
      </c>
      <c r="N415" s="11">
        <v>10</v>
      </c>
      <c r="O415" s="12">
        <v>0</v>
      </c>
      <c r="P415" s="13">
        <v>1.23619</v>
      </c>
      <c r="Q415" s="20">
        <v>1.23619</v>
      </c>
      <c r="R415" s="21">
        <f>S742</f>
        <v>0.28163304</v>
      </c>
      <c r="S415" s="22">
        <f t="shared" si="23"/>
        <v>0.28163304</v>
      </c>
      <c r="T415" s="10"/>
      <c r="U415" s="5" t="s">
        <v>175</v>
      </c>
    </row>
    <row r="416" s="1" customFormat="1" spans="1:21">
      <c r="A416" s="6" t="s">
        <v>302</v>
      </c>
      <c r="B416" s="6" t="s">
        <v>286</v>
      </c>
      <c r="C416" s="7" t="s">
        <v>168</v>
      </c>
      <c r="D416" s="6" t="s">
        <v>287</v>
      </c>
      <c r="E416" s="7" t="s">
        <v>288</v>
      </c>
      <c r="F416" s="6" t="s">
        <v>721</v>
      </c>
      <c r="G416" s="7" t="s">
        <v>172</v>
      </c>
      <c r="H416" s="7" t="s">
        <v>722</v>
      </c>
      <c r="I416" s="7" t="s">
        <v>175</v>
      </c>
      <c r="J416" s="14">
        <v>1</v>
      </c>
      <c r="K416" s="7" t="s">
        <v>168</v>
      </c>
      <c r="L416" s="7" t="s">
        <v>175</v>
      </c>
      <c r="M416" s="15">
        <v>45621</v>
      </c>
      <c r="N416" s="16">
        <v>10</v>
      </c>
      <c r="O416" s="17">
        <v>0</v>
      </c>
      <c r="P416" s="18">
        <v>0.24</v>
      </c>
      <c r="Q416" s="23">
        <v>0.24</v>
      </c>
      <c r="R416" s="21">
        <v>0.4116</v>
      </c>
      <c r="S416" s="22">
        <f t="shared" si="23"/>
        <v>0.4116</v>
      </c>
      <c r="T416" s="15"/>
      <c r="U416" s="7" t="s">
        <v>175</v>
      </c>
    </row>
    <row r="417" s="1" customFormat="1" spans="1:21">
      <c r="A417" s="4" t="s">
        <v>302</v>
      </c>
      <c r="B417" s="4" t="s">
        <v>286</v>
      </c>
      <c r="C417" s="5" t="s">
        <v>168</v>
      </c>
      <c r="D417" s="4" t="s">
        <v>287</v>
      </c>
      <c r="E417" s="5" t="s">
        <v>288</v>
      </c>
      <c r="F417" s="4" t="s">
        <v>723</v>
      </c>
      <c r="G417" s="5" t="s">
        <v>172</v>
      </c>
      <c r="H417" s="5" t="s">
        <v>724</v>
      </c>
      <c r="I417" s="5" t="s">
        <v>234</v>
      </c>
      <c r="J417" s="9">
        <v>1</v>
      </c>
      <c r="K417" s="5" t="s">
        <v>168</v>
      </c>
      <c r="L417" s="5" t="s">
        <v>175</v>
      </c>
      <c r="M417" s="10">
        <v>45621</v>
      </c>
      <c r="N417" s="11">
        <v>10</v>
      </c>
      <c r="O417" s="12">
        <v>0</v>
      </c>
      <c r="P417" s="13">
        <v>4.84</v>
      </c>
      <c r="Q417" s="20">
        <v>4.84</v>
      </c>
      <c r="R417" s="21">
        <v>4.84</v>
      </c>
      <c r="S417" s="22">
        <f t="shared" si="23"/>
        <v>4.84</v>
      </c>
      <c r="T417" s="10"/>
      <c r="U417" s="5" t="s">
        <v>175</v>
      </c>
    </row>
    <row r="418" s="1" customFormat="1" spans="1:21">
      <c r="A418" s="6" t="s">
        <v>302</v>
      </c>
      <c r="B418" s="6" t="s">
        <v>286</v>
      </c>
      <c r="C418" s="7" t="s">
        <v>168</v>
      </c>
      <c r="D418" s="6" t="s">
        <v>287</v>
      </c>
      <c r="E418" s="7" t="s">
        <v>288</v>
      </c>
      <c r="F418" s="6" t="s">
        <v>725</v>
      </c>
      <c r="G418" s="7" t="s">
        <v>172</v>
      </c>
      <c r="H418" s="7" t="s">
        <v>726</v>
      </c>
      <c r="I418" s="7" t="s">
        <v>234</v>
      </c>
      <c r="J418" s="14">
        <v>2</v>
      </c>
      <c r="K418" s="7" t="s">
        <v>168</v>
      </c>
      <c r="L418" s="7" t="s">
        <v>175</v>
      </c>
      <c r="M418" s="15">
        <v>45621</v>
      </c>
      <c r="N418" s="16">
        <v>10</v>
      </c>
      <c r="O418" s="17">
        <v>0</v>
      </c>
      <c r="P418" s="18">
        <v>0.75</v>
      </c>
      <c r="Q418" s="23">
        <v>1.5</v>
      </c>
      <c r="R418" s="21">
        <v>0.75</v>
      </c>
      <c r="S418" s="22">
        <f t="shared" si="23"/>
        <v>1.5</v>
      </c>
      <c r="T418" s="15"/>
      <c r="U418" s="7" t="s">
        <v>175</v>
      </c>
    </row>
    <row r="419" s="1" customFormat="1" spans="1:21">
      <c r="A419" s="4" t="s">
        <v>302</v>
      </c>
      <c r="B419" s="4" t="s">
        <v>286</v>
      </c>
      <c r="C419" s="5" t="s">
        <v>168</v>
      </c>
      <c r="D419" s="4" t="s">
        <v>287</v>
      </c>
      <c r="E419" s="5" t="s">
        <v>288</v>
      </c>
      <c r="F419" s="4" t="s">
        <v>727</v>
      </c>
      <c r="G419" s="5" t="s">
        <v>172</v>
      </c>
      <c r="H419" s="5" t="s">
        <v>728</v>
      </c>
      <c r="I419" s="5" t="s">
        <v>729</v>
      </c>
      <c r="J419" s="9">
        <v>4</v>
      </c>
      <c r="K419" s="5" t="s">
        <v>168</v>
      </c>
      <c r="L419" s="5" t="s">
        <v>175</v>
      </c>
      <c r="M419" s="10">
        <v>45621</v>
      </c>
      <c r="N419" s="11">
        <v>10</v>
      </c>
      <c r="O419" s="12">
        <v>0</v>
      </c>
      <c r="P419" s="13">
        <v>0.098</v>
      </c>
      <c r="Q419" s="20">
        <v>0.392</v>
      </c>
      <c r="R419" s="21">
        <v>0.098</v>
      </c>
      <c r="S419" s="22">
        <f t="shared" si="23"/>
        <v>0.392</v>
      </c>
      <c r="T419" s="10"/>
      <c r="U419" s="5" t="s">
        <v>175</v>
      </c>
    </row>
    <row r="420" s="1" customFormat="1" spans="1:21">
      <c r="A420" s="6" t="s">
        <v>302</v>
      </c>
      <c r="B420" s="6" t="s">
        <v>286</v>
      </c>
      <c r="C420" s="7" t="s">
        <v>168</v>
      </c>
      <c r="D420" s="6" t="s">
        <v>287</v>
      </c>
      <c r="E420" s="7" t="s">
        <v>288</v>
      </c>
      <c r="F420" s="6" t="s">
        <v>730</v>
      </c>
      <c r="G420" s="7" t="s">
        <v>172</v>
      </c>
      <c r="H420" s="7" t="s">
        <v>731</v>
      </c>
      <c r="I420" s="7" t="s">
        <v>732</v>
      </c>
      <c r="J420" s="14">
        <v>1</v>
      </c>
      <c r="K420" s="7" t="s">
        <v>168</v>
      </c>
      <c r="L420" s="7" t="s">
        <v>175</v>
      </c>
      <c r="M420" s="15">
        <v>45621</v>
      </c>
      <c r="N420" s="16">
        <v>10</v>
      </c>
      <c r="O420" s="17">
        <v>0</v>
      </c>
      <c r="P420" s="18">
        <v>0.1078</v>
      </c>
      <c r="Q420" s="23">
        <v>0.1078</v>
      </c>
      <c r="R420" s="21">
        <v>0.1078</v>
      </c>
      <c r="S420" s="22">
        <f t="shared" si="23"/>
        <v>0.1078</v>
      </c>
      <c r="T420" s="15"/>
      <c r="U420" s="7" t="s">
        <v>175</v>
      </c>
    </row>
    <row r="421" s="1" customFormat="1" spans="1:21">
      <c r="A421" s="4" t="s">
        <v>302</v>
      </c>
      <c r="B421" s="4" t="s">
        <v>286</v>
      </c>
      <c r="C421" s="5" t="s">
        <v>168</v>
      </c>
      <c r="D421" s="4" t="s">
        <v>287</v>
      </c>
      <c r="E421" s="5" t="s">
        <v>288</v>
      </c>
      <c r="F421" s="4" t="s">
        <v>733</v>
      </c>
      <c r="G421" s="5" t="s">
        <v>172</v>
      </c>
      <c r="H421" s="5" t="s">
        <v>734</v>
      </c>
      <c r="I421" s="5" t="s">
        <v>234</v>
      </c>
      <c r="J421" s="9">
        <v>2</v>
      </c>
      <c r="K421" s="5" t="s">
        <v>168</v>
      </c>
      <c r="L421" s="5" t="s">
        <v>175</v>
      </c>
      <c r="M421" s="10">
        <v>45621</v>
      </c>
      <c r="N421" s="11">
        <v>10</v>
      </c>
      <c r="O421" s="12">
        <v>0</v>
      </c>
      <c r="P421" s="13">
        <v>1.44</v>
      </c>
      <c r="Q421" s="20">
        <v>2.88</v>
      </c>
      <c r="R421" s="21">
        <v>1.44</v>
      </c>
      <c r="S421" s="22">
        <f t="shared" si="23"/>
        <v>2.88</v>
      </c>
      <c r="T421" s="10"/>
      <c r="U421" s="5" t="s">
        <v>175</v>
      </c>
    </row>
    <row r="422" s="1" customFormat="1" spans="1:21">
      <c r="A422" s="6" t="s">
        <v>302</v>
      </c>
      <c r="B422" s="6" t="s">
        <v>286</v>
      </c>
      <c r="C422" s="7" t="s">
        <v>168</v>
      </c>
      <c r="D422" s="6" t="s">
        <v>287</v>
      </c>
      <c r="E422" s="7" t="s">
        <v>288</v>
      </c>
      <c r="F422" s="6" t="s">
        <v>735</v>
      </c>
      <c r="G422" s="7" t="s">
        <v>172</v>
      </c>
      <c r="H422" s="7" t="s">
        <v>736</v>
      </c>
      <c r="I422" s="7" t="s">
        <v>737</v>
      </c>
      <c r="J422" s="14">
        <v>4</v>
      </c>
      <c r="K422" s="7" t="s">
        <v>168</v>
      </c>
      <c r="L422" s="7" t="s">
        <v>175</v>
      </c>
      <c r="M422" s="15">
        <v>45621</v>
      </c>
      <c r="N422" s="16">
        <v>10</v>
      </c>
      <c r="O422" s="17">
        <v>0</v>
      </c>
      <c r="P422" s="18">
        <v>0.196</v>
      </c>
      <c r="Q422" s="23">
        <v>0.784</v>
      </c>
      <c r="R422" s="21">
        <v>0.196</v>
      </c>
      <c r="S422" s="22">
        <f t="shared" si="23"/>
        <v>0.784</v>
      </c>
      <c r="T422" s="15"/>
      <c r="U422" s="7" t="s">
        <v>175</v>
      </c>
    </row>
    <row r="423" spans="19:19">
      <c r="S423" s="2">
        <f>SUM(S347:S422)</f>
        <v>634.285405373364</v>
      </c>
    </row>
    <row r="425" s="1" customFormat="1" ht="18" customHeight="1" spans="1:21">
      <c r="A425" s="3" t="s">
        <v>145</v>
      </c>
      <c r="B425" s="3" t="s">
        <v>146</v>
      </c>
      <c r="C425" s="3" t="s">
        <v>147</v>
      </c>
      <c r="D425" s="3" t="s">
        <v>148</v>
      </c>
      <c r="E425" s="3" t="s">
        <v>149</v>
      </c>
      <c r="F425" s="3" t="s">
        <v>150</v>
      </c>
      <c r="G425" s="3" t="s">
        <v>151</v>
      </c>
      <c r="H425" s="3" t="s">
        <v>152</v>
      </c>
      <c r="I425" s="3" t="s">
        <v>153</v>
      </c>
      <c r="J425" s="8" t="s">
        <v>154</v>
      </c>
      <c r="K425" s="3" t="s">
        <v>155</v>
      </c>
      <c r="L425" s="3" t="s">
        <v>156</v>
      </c>
      <c r="M425" s="8" t="s">
        <v>157</v>
      </c>
      <c r="N425" s="8" t="s">
        <v>158</v>
      </c>
      <c r="O425" s="8" t="s">
        <v>159</v>
      </c>
      <c r="P425" s="8" t="s">
        <v>160</v>
      </c>
      <c r="Q425" s="8" t="s">
        <v>161</v>
      </c>
      <c r="R425" s="19" t="s">
        <v>162</v>
      </c>
      <c r="S425" s="19" t="s">
        <v>163</v>
      </c>
      <c r="T425" s="8" t="s">
        <v>164</v>
      </c>
      <c r="U425" s="3" t="s">
        <v>165</v>
      </c>
    </row>
    <row r="426" s="1" customFormat="1" spans="1:21">
      <c r="A426" s="4" t="s">
        <v>302</v>
      </c>
      <c r="B426" s="4" t="s">
        <v>583</v>
      </c>
      <c r="C426" s="5" t="s">
        <v>168</v>
      </c>
      <c r="D426" s="4" t="s">
        <v>584</v>
      </c>
      <c r="E426" s="5" t="s">
        <v>234</v>
      </c>
      <c r="F426" s="4" t="s">
        <v>738</v>
      </c>
      <c r="G426" s="5" t="s">
        <v>177</v>
      </c>
      <c r="H426" s="5" t="s">
        <v>739</v>
      </c>
      <c r="I426" s="5" t="s">
        <v>234</v>
      </c>
      <c r="J426" s="9">
        <v>1</v>
      </c>
      <c r="K426" s="5" t="s">
        <v>168</v>
      </c>
      <c r="L426" s="5" t="s">
        <v>322</v>
      </c>
      <c r="M426" s="10">
        <v>45566</v>
      </c>
      <c r="N426" s="11">
        <v>20</v>
      </c>
      <c r="O426" s="12">
        <v>0</v>
      </c>
      <c r="P426" s="13">
        <v>50.35058</v>
      </c>
      <c r="Q426" s="20">
        <v>50.35058</v>
      </c>
      <c r="R426" s="21">
        <f>S446</f>
        <v>39.9176773473334</v>
      </c>
      <c r="S426" s="22">
        <f t="shared" ref="S426:S445" si="24">J426*R426</f>
        <v>39.9176773473334</v>
      </c>
      <c r="T426" s="10"/>
      <c r="U426" s="5" t="s">
        <v>234</v>
      </c>
    </row>
    <row r="427" s="1" customFormat="1" spans="1:21">
      <c r="A427" s="6" t="s">
        <v>302</v>
      </c>
      <c r="B427" s="6" t="s">
        <v>583</v>
      </c>
      <c r="C427" s="7" t="s">
        <v>168</v>
      </c>
      <c r="D427" s="6" t="s">
        <v>584</v>
      </c>
      <c r="E427" s="7" t="s">
        <v>234</v>
      </c>
      <c r="F427" s="6" t="s">
        <v>325</v>
      </c>
      <c r="G427" s="7" t="s">
        <v>177</v>
      </c>
      <c r="H427" s="7" t="s">
        <v>326</v>
      </c>
      <c r="I427" s="7" t="s">
        <v>175</v>
      </c>
      <c r="J427" s="14">
        <v>0.494</v>
      </c>
      <c r="K427" s="7" t="s">
        <v>327</v>
      </c>
      <c r="L427" s="7" t="s">
        <v>175</v>
      </c>
      <c r="M427" s="15">
        <v>44499</v>
      </c>
      <c r="N427" s="16">
        <v>70</v>
      </c>
      <c r="O427" s="17">
        <v>0</v>
      </c>
      <c r="P427" s="18">
        <v>7.32573</v>
      </c>
      <c r="Q427" s="23">
        <v>3.61891</v>
      </c>
      <c r="R427" s="21">
        <v>5.8632</v>
      </c>
      <c r="S427" s="22">
        <f t="shared" si="24"/>
        <v>2.8964208</v>
      </c>
      <c r="T427" s="15"/>
      <c r="U427" s="7" t="s">
        <v>234</v>
      </c>
    </row>
    <row r="428" spans="19:19">
      <c r="S428" s="2">
        <f>SUM(S426:S427)</f>
        <v>42.8140981473334</v>
      </c>
    </row>
    <row r="430" s="1" customFormat="1" ht="18" customHeight="1" spans="1:21">
      <c r="A430" s="3" t="s">
        <v>145</v>
      </c>
      <c r="B430" s="3" t="s">
        <v>146</v>
      </c>
      <c r="C430" s="3" t="s">
        <v>147</v>
      </c>
      <c r="D430" s="3" t="s">
        <v>148</v>
      </c>
      <c r="E430" s="3" t="s">
        <v>149</v>
      </c>
      <c r="F430" s="3" t="s">
        <v>150</v>
      </c>
      <c r="G430" s="3" t="s">
        <v>151</v>
      </c>
      <c r="H430" s="3" t="s">
        <v>152</v>
      </c>
      <c r="I430" s="3" t="s">
        <v>153</v>
      </c>
      <c r="J430" s="8" t="s">
        <v>154</v>
      </c>
      <c r="K430" s="3" t="s">
        <v>155</v>
      </c>
      <c r="L430" s="3" t="s">
        <v>156</v>
      </c>
      <c r="M430" s="8" t="s">
        <v>157</v>
      </c>
      <c r="N430" s="8" t="s">
        <v>158</v>
      </c>
      <c r="O430" s="8" t="s">
        <v>159</v>
      </c>
      <c r="P430" s="8" t="s">
        <v>160</v>
      </c>
      <c r="Q430" s="8" t="s">
        <v>161</v>
      </c>
      <c r="R430" s="19" t="s">
        <v>162</v>
      </c>
      <c r="S430" s="19" t="s">
        <v>163</v>
      </c>
      <c r="T430" s="8" t="s">
        <v>164</v>
      </c>
      <c r="U430" s="3" t="s">
        <v>165</v>
      </c>
    </row>
    <row r="431" s="1" customFormat="1" spans="1:21">
      <c r="A431" s="4" t="s">
        <v>302</v>
      </c>
      <c r="B431" s="4" t="s">
        <v>738</v>
      </c>
      <c r="C431" s="5" t="s">
        <v>168</v>
      </c>
      <c r="D431" s="4" t="s">
        <v>739</v>
      </c>
      <c r="E431" s="5" t="s">
        <v>234</v>
      </c>
      <c r="F431" s="4" t="s">
        <v>740</v>
      </c>
      <c r="G431" s="5" t="s">
        <v>172</v>
      </c>
      <c r="H431" s="5" t="s">
        <v>741</v>
      </c>
      <c r="I431" s="5" t="s">
        <v>234</v>
      </c>
      <c r="J431" s="9">
        <v>2</v>
      </c>
      <c r="K431" s="5" t="s">
        <v>168</v>
      </c>
      <c r="L431" s="5" t="s">
        <v>175</v>
      </c>
      <c r="M431" s="10">
        <v>44499</v>
      </c>
      <c r="N431" s="11">
        <v>20</v>
      </c>
      <c r="O431" s="12">
        <v>0</v>
      </c>
      <c r="P431" s="13">
        <v>0.3821</v>
      </c>
      <c r="Q431" s="20">
        <v>0.7642</v>
      </c>
      <c r="R431" s="21">
        <v>0.3821</v>
      </c>
      <c r="S431" s="22">
        <f t="shared" si="24"/>
        <v>0.7642</v>
      </c>
      <c r="T431" s="10"/>
      <c r="U431" s="5" t="s">
        <v>234</v>
      </c>
    </row>
    <row r="432" s="1" customFormat="1" spans="1:21">
      <c r="A432" s="6" t="s">
        <v>302</v>
      </c>
      <c r="B432" s="6" t="s">
        <v>738</v>
      </c>
      <c r="C432" s="7" t="s">
        <v>168</v>
      </c>
      <c r="D432" s="6" t="s">
        <v>739</v>
      </c>
      <c r="E432" s="7" t="s">
        <v>234</v>
      </c>
      <c r="F432" s="6" t="s">
        <v>742</v>
      </c>
      <c r="G432" s="7" t="s">
        <v>177</v>
      </c>
      <c r="H432" s="7" t="s">
        <v>743</v>
      </c>
      <c r="I432" s="7" t="s">
        <v>234</v>
      </c>
      <c r="J432" s="14">
        <v>1</v>
      </c>
      <c r="K432" s="7" t="s">
        <v>168</v>
      </c>
      <c r="L432" s="7" t="s">
        <v>175</v>
      </c>
      <c r="M432" s="15">
        <v>44499</v>
      </c>
      <c r="N432" s="16">
        <v>20</v>
      </c>
      <c r="O432" s="17">
        <v>0</v>
      </c>
      <c r="P432" s="18">
        <v>3.19609</v>
      </c>
      <c r="Q432" s="23">
        <v>3.19609</v>
      </c>
      <c r="R432" s="21">
        <f>S450</f>
        <v>2.557650508</v>
      </c>
      <c r="S432" s="22">
        <f t="shared" si="24"/>
        <v>2.557650508</v>
      </c>
      <c r="T432" s="15"/>
      <c r="U432" s="7" t="s">
        <v>234</v>
      </c>
    </row>
    <row r="433" s="1" customFormat="1" spans="1:21">
      <c r="A433" s="4" t="s">
        <v>302</v>
      </c>
      <c r="B433" s="4" t="s">
        <v>738</v>
      </c>
      <c r="C433" s="5" t="s">
        <v>168</v>
      </c>
      <c r="D433" s="4" t="s">
        <v>739</v>
      </c>
      <c r="E433" s="5" t="s">
        <v>234</v>
      </c>
      <c r="F433" s="4" t="s">
        <v>744</v>
      </c>
      <c r="G433" s="5" t="s">
        <v>177</v>
      </c>
      <c r="H433" s="5" t="s">
        <v>745</v>
      </c>
      <c r="I433" s="5" t="s">
        <v>234</v>
      </c>
      <c r="J433" s="9">
        <v>1</v>
      </c>
      <c r="K433" s="5" t="s">
        <v>168</v>
      </c>
      <c r="L433" s="5" t="s">
        <v>175</v>
      </c>
      <c r="M433" s="10">
        <v>44499</v>
      </c>
      <c r="N433" s="11">
        <v>20</v>
      </c>
      <c r="O433" s="12">
        <v>0</v>
      </c>
      <c r="P433" s="13">
        <v>1.47814</v>
      </c>
      <c r="Q433" s="20">
        <v>1.47814</v>
      </c>
      <c r="R433" s="21">
        <f>S454</f>
        <v>1.398027799</v>
      </c>
      <c r="S433" s="22">
        <f t="shared" si="24"/>
        <v>1.398027799</v>
      </c>
      <c r="T433" s="10"/>
      <c r="U433" s="5" t="s">
        <v>234</v>
      </c>
    </row>
    <row r="434" s="1" customFormat="1" spans="1:21">
      <c r="A434" s="6" t="s">
        <v>302</v>
      </c>
      <c r="B434" s="6" t="s">
        <v>738</v>
      </c>
      <c r="C434" s="7" t="s">
        <v>168</v>
      </c>
      <c r="D434" s="6" t="s">
        <v>739</v>
      </c>
      <c r="E434" s="7" t="s">
        <v>234</v>
      </c>
      <c r="F434" s="6" t="s">
        <v>746</v>
      </c>
      <c r="G434" s="7" t="s">
        <v>172</v>
      </c>
      <c r="H434" s="7" t="s">
        <v>747</v>
      </c>
      <c r="I434" s="7" t="s">
        <v>234</v>
      </c>
      <c r="J434" s="14">
        <v>1</v>
      </c>
      <c r="K434" s="7" t="s">
        <v>168</v>
      </c>
      <c r="L434" s="7" t="s">
        <v>175</v>
      </c>
      <c r="M434" s="15">
        <v>44499</v>
      </c>
      <c r="N434" s="16">
        <v>20</v>
      </c>
      <c r="O434" s="17">
        <v>0</v>
      </c>
      <c r="P434" s="18">
        <v>0.7512</v>
      </c>
      <c r="Q434" s="23">
        <v>0.7512</v>
      </c>
      <c r="R434" s="21">
        <v>0.751</v>
      </c>
      <c r="S434" s="22">
        <f t="shared" si="24"/>
        <v>0.751</v>
      </c>
      <c r="T434" s="15"/>
      <c r="U434" s="7" t="s">
        <v>234</v>
      </c>
    </row>
    <row r="435" s="1" customFormat="1" spans="1:21">
      <c r="A435" s="4" t="s">
        <v>302</v>
      </c>
      <c r="B435" s="4" t="s">
        <v>738</v>
      </c>
      <c r="C435" s="5" t="s">
        <v>168</v>
      </c>
      <c r="D435" s="4" t="s">
        <v>739</v>
      </c>
      <c r="E435" s="5" t="s">
        <v>234</v>
      </c>
      <c r="F435" s="4" t="s">
        <v>332</v>
      </c>
      <c r="G435" s="5" t="s">
        <v>172</v>
      </c>
      <c r="H435" s="5" t="s">
        <v>333</v>
      </c>
      <c r="I435" s="5" t="s">
        <v>175</v>
      </c>
      <c r="J435" s="9">
        <v>0.003</v>
      </c>
      <c r="K435" s="5" t="s">
        <v>319</v>
      </c>
      <c r="L435" s="5" t="s">
        <v>175</v>
      </c>
      <c r="M435" s="10">
        <v>45405</v>
      </c>
      <c r="N435" s="11">
        <v>20</v>
      </c>
      <c r="O435" s="12">
        <v>0</v>
      </c>
      <c r="P435" s="13">
        <v>5.96786</v>
      </c>
      <c r="Q435" s="20">
        <v>0.0179</v>
      </c>
      <c r="R435" s="21">
        <v>5.6637</v>
      </c>
      <c r="S435" s="22">
        <f t="shared" si="24"/>
        <v>0.0169911</v>
      </c>
      <c r="T435" s="10"/>
      <c r="U435" s="5" t="s">
        <v>234</v>
      </c>
    </row>
    <row r="436" s="1" customFormat="1" spans="1:21">
      <c r="A436" s="6" t="s">
        <v>302</v>
      </c>
      <c r="B436" s="6" t="s">
        <v>738</v>
      </c>
      <c r="C436" s="7" t="s">
        <v>168</v>
      </c>
      <c r="D436" s="6" t="s">
        <v>739</v>
      </c>
      <c r="E436" s="7" t="s">
        <v>234</v>
      </c>
      <c r="F436" s="6" t="s">
        <v>748</v>
      </c>
      <c r="G436" s="7" t="s">
        <v>177</v>
      </c>
      <c r="H436" s="7" t="s">
        <v>749</v>
      </c>
      <c r="I436" s="7" t="s">
        <v>234</v>
      </c>
      <c r="J436" s="14">
        <v>1</v>
      </c>
      <c r="K436" s="7" t="s">
        <v>168</v>
      </c>
      <c r="L436" s="7" t="s">
        <v>175</v>
      </c>
      <c r="M436" s="15">
        <v>44499</v>
      </c>
      <c r="N436" s="16">
        <v>20</v>
      </c>
      <c r="O436" s="17">
        <v>0</v>
      </c>
      <c r="P436" s="18">
        <v>8.26982</v>
      </c>
      <c r="Q436" s="23">
        <v>8.26982</v>
      </c>
      <c r="R436" s="21">
        <f>S458</f>
        <v>7.583624622</v>
      </c>
      <c r="S436" s="22">
        <f t="shared" si="24"/>
        <v>7.583624622</v>
      </c>
      <c r="T436" s="15"/>
      <c r="U436" s="7" t="s">
        <v>234</v>
      </c>
    </row>
    <row r="437" s="1" customFormat="1" spans="1:21">
      <c r="A437" s="4" t="s">
        <v>302</v>
      </c>
      <c r="B437" s="4" t="s">
        <v>738</v>
      </c>
      <c r="C437" s="5" t="s">
        <v>168</v>
      </c>
      <c r="D437" s="4" t="s">
        <v>739</v>
      </c>
      <c r="E437" s="5" t="s">
        <v>234</v>
      </c>
      <c r="F437" s="4" t="s">
        <v>750</v>
      </c>
      <c r="G437" s="5" t="s">
        <v>172</v>
      </c>
      <c r="H437" s="5" t="s">
        <v>751</v>
      </c>
      <c r="I437" s="5" t="s">
        <v>234</v>
      </c>
      <c r="J437" s="9">
        <v>2</v>
      </c>
      <c r="K437" s="5" t="s">
        <v>168</v>
      </c>
      <c r="L437" s="5" t="s">
        <v>175</v>
      </c>
      <c r="M437" s="10">
        <v>44499</v>
      </c>
      <c r="N437" s="11">
        <v>20</v>
      </c>
      <c r="O437" s="12">
        <v>0</v>
      </c>
      <c r="P437" s="13">
        <v>0.192</v>
      </c>
      <c r="Q437" s="20">
        <v>0.384</v>
      </c>
      <c r="R437" s="21">
        <v>0.192</v>
      </c>
      <c r="S437" s="22">
        <f t="shared" si="24"/>
        <v>0.384</v>
      </c>
      <c r="T437" s="10"/>
      <c r="U437" s="5" t="s">
        <v>234</v>
      </c>
    </row>
    <row r="438" s="1" customFormat="1" spans="1:21">
      <c r="A438" s="6" t="s">
        <v>302</v>
      </c>
      <c r="B438" s="6" t="s">
        <v>738</v>
      </c>
      <c r="C438" s="7" t="s">
        <v>168</v>
      </c>
      <c r="D438" s="6" t="s">
        <v>739</v>
      </c>
      <c r="E438" s="7" t="s">
        <v>234</v>
      </c>
      <c r="F438" s="6" t="s">
        <v>752</v>
      </c>
      <c r="G438" s="7" t="s">
        <v>177</v>
      </c>
      <c r="H438" s="7" t="s">
        <v>753</v>
      </c>
      <c r="I438" s="7" t="s">
        <v>234</v>
      </c>
      <c r="J438" s="14">
        <v>1</v>
      </c>
      <c r="K438" s="7" t="s">
        <v>168</v>
      </c>
      <c r="L438" s="7" t="s">
        <v>175</v>
      </c>
      <c r="M438" s="15">
        <v>44499</v>
      </c>
      <c r="N438" s="16">
        <v>20</v>
      </c>
      <c r="O438" s="17">
        <v>0</v>
      </c>
      <c r="P438" s="18">
        <v>3.19609</v>
      </c>
      <c r="Q438" s="23">
        <v>3.19609</v>
      </c>
      <c r="R438" s="21">
        <f>S462</f>
        <v>2.557650508</v>
      </c>
      <c r="S438" s="22">
        <f t="shared" si="24"/>
        <v>2.557650508</v>
      </c>
      <c r="T438" s="15"/>
      <c r="U438" s="7" t="s">
        <v>234</v>
      </c>
    </row>
    <row r="439" s="1" customFormat="1" spans="1:21">
      <c r="A439" s="4" t="s">
        <v>302</v>
      </c>
      <c r="B439" s="4" t="s">
        <v>738</v>
      </c>
      <c r="C439" s="5" t="s">
        <v>168</v>
      </c>
      <c r="D439" s="4" t="s">
        <v>739</v>
      </c>
      <c r="E439" s="5" t="s">
        <v>234</v>
      </c>
      <c r="F439" s="4" t="s">
        <v>754</v>
      </c>
      <c r="G439" s="5" t="s">
        <v>177</v>
      </c>
      <c r="H439" s="5" t="s">
        <v>755</v>
      </c>
      <c r="I439" s="5" t="s">
        <v>234</v>
      </c>
      <c r="J439" s="9">
        <v>1</v>
      </c>
      <c r="K439" s="5" t="s">
        <v>168</v>
      </c>
      <c r="L439" s="5" t="s">
        <v>175</v>
      </c>
      <c r="M439" s="10">
        <v>44499</v>
      </c>
      <c r="N439" s="11">
        <v>20</v>
      </c>
      <c r="O439" s="12">
        <v>0</v>
      </c>
      <c r="P439" s="13">
        <v>1.24188</v>
      </c>
      <c r="Q439" s="20">
        <v>1.24188</v>
      </c>
      <c r="R439" s="21">
        <f>S466</f>
        <v>0.833515354</v>
      </c>
      <c r="S439" s="22">
        <f t="shared" si="24"/>
        <v>0.833515354</v>
      </c>
      <c r="T439" s="10"/>
      <c r="U439" s="5" t="s">
        <v>234</v>
      </c>
    </row>
    <row r="440" s="1" customFormat="1" spans="1:21">
      <c r="A440" s="6" t="s">
        <v>302</v>
      </c>
      <c r="B440" s="6" t="s">
        <v>738</v>
      </c>
      <c r="C440" s="7" t="s">
        <v>168</v>
      </c>
      <c r="D440" s="6" t="s">
        <v>739</v>
      </c>
      <c r="E440" s="7" t="s">
        <v>234</v>
      </c>
      <c r="F440" s="6" t="s">
        <v>756</v>
      </c>
      <c r="G440" s="7" t="s">
        <v>177</v>
      </c>
      <c r="H440" s="7" t="s">
        <v>757</v>
      </c>
      <c r="I440" s="7" t="s">
        <v>234</v>
      </c>
      <c r="J440" s="14">
        <v>1</v>
      </c>
      <c r="K440" s="7" t="s">
        <v>168</v>
      </c>
      <c r="L440" s="7" t="s">
        <v>175</v>
      </c>
      <c r="M440" s="15">
        <v>44499</v>
      </c>
      <c r="N440" s="16">
        <v>20</v>
      </c>
      <c r="O440" s="17">
        <v>0</v>
      </c>
      <c r="P440" s="18">
        <v>9.6335</v>
      </c>
      <c r="Q440" s="23">
        <v>9.6335</v>
      </c>
      <c r="R440" s="21">
        <f>S472</f>
        <v>8.691024622</v>
      </c>
      <c r="S440" s="22">
        <f t="shared" si="24"/>
        <v>8.691024622</v>
      </c>
      <c r="T440" s="15"/>
      <c r="U440" s="7" t="s">
        <v>234</v>
      </c>
    </row>
    <row r="441" s="1" customFormat="1" spans="1:21">
      <c r="A441" s="4" t="s">
        <v>302</v>
      </c>
      <c r="B441" s="4" t="s">
        <v>738</v>
      </c>
      <c r="C441" s="5" t="s">
        <v>168</v>
      </c>
      <c r="D441" s="4" t="s">
        <v>739</v>
      </c>
      <c r="E441" s="5" t="s">
        <v>234</v>
      </c>
      <c r="F441" s="4" t="s">
        <v>758</v>
      </c>
      <c r="G441" s="5" t="s">
        <v>172</v>
      </c>
      <c r="H441" s="5" t="s">
        <v>759</v>
      </c>
      <c r="I441" s="5" t="s">
        <v>234</v>
      </c>
      <c r="J441" s="9">
        <v>1</v>
      </c>
      <c r="K441" s="5" t="s">
        <v>168</v>
      </c>
      <c r="L441" s="5" t="s">
        <v>175</v>
      </c>
      <c r="M441" s="10">
        <v>44499</v>
      </c>
      <c r="N441" s="11">
        <v>20</v>
      </c>
      <c r="O441" s="12">
        <v>0</v>
      </c>
      <c r="P441" s="13">
        <v>0.17</v>
      </c>
      <c r="Q441" s="20">
        <v>0.17</v>
      </c>
      <c r="R441" s="21">
        <v>0.17</v>
      </c>
      <c r="S441" s="22">
        <f t="shared" si="24"/>
        <v>0.17</v>
      </c>
      <c r="T441" s="10"/>
      <c r="U441" s="5" t="s">
        <v>234</v>
      </c>
    </row>
    <row r="442" s="1" customFormat="1" spans="1:21">
      <c r="A442" s="6" t="s">
        <v>302</v>
      </c>
      <c r="B442" s="6" t="s">
        <v>738</v>
      </c>
      <c r="C442" s="7" t="s">
        <v>168</v>
      </c>
      <c r="D442" s="6" t="s">
        <v>739</v>
      </c>
      <c r="E442" s="7" t="s">
        <v>234</v>
      </c>
      <c r="F442" s="6" t="s">
        <v>760</v>
      </c>
      <c r="G442" s="7" t="s">
        <v>172</v>
      </c>
      <c r="H442" s="7" t="s">
        <v>761</v>
      </c>
      <c r="I442" s="7" t="s">
        <v>234</v>
      </c>
      <c r="J442" s="14">
        <v>2</v>
      </c>
      <c r="K442" s="7" t="s">
        <v>168</v>
      </c>
      <c r="L442" s="7" t="s">
        <v>175</v>
      </c>
      <c r="M442" s="15">
        <v>44499</v>
      </c>
      <c r="N442" s="16">
        <v>20</v>
      </c>
      <c r="O442" s="17">
        <v>0</v>
      </c>
      <c r="P442" s="18">
        <v>1.8898</v>
      </c>
      <c r="Q442" s="23">
        <v>3.7796</v>
      </c>
      <c r="R442" s="21">
        <v>2.032</v>
      </c>
      <c r="S442" s="22">
        <f t="shared" si="24"/>
        <v>4.064</v>
      </c>
      <c r="T442" s="15"/>
      <c r="U442" s="7" t="s">
        <v>234</v>
      </c>
    </row>
    <row r="443" s="1" customFormat="1" spans="1:21">
      <c r="A443" s="4" t="s">
        <v>302</v>
      </c>
      <c r="B443" s="4" t="s">
        <v>738</v>
      </c>
      <c r="C443" s="5" t="s">
        <v>168</v>
      </c>
      <c r="D443" s="4" t="s">
        <v>739</v>
      </c>
      <c r="E443" s="5" t="s">
        <v>234</v>
      </c>
      <c r="F443" s="4" t="s">
        <v>762</v>
      </c>
      <c r="G443" s="5" t="s">
        <v>177</v>
      </c>
      <c r="H443" s="5" t="s">
        <v>763</v>
      </c>
      <c r="I443" s="5" t="s">
        <v>234</v>
      </c>
      <c r="J443" s="9">
        <v>1</v>
      </c>
      <c r="K443" s="5" t="s">
        <v>168</v>
      </c>
      <c r="L443" s="5" t="s">
        <v>175</v>
      </c>
      <c r="M443" s="10">
        <v>44499</v>
      </c>
      <c r="N443" s="11">
        <v>20</v>
      </c>
      <c r="O443" s="12">
        <v>0</v>
      </c>
      <c r="P443" s="13">
        <v>1.8017</v>
      </c>
      <c r="Q443" s="20">
        <v>1.8017</v>
      </c>
      <c r="R443" s="21">
        <f>S476</f>
        <v>1.398027799</v>
      </c>
      <c r="S443" s="22">
        <f t="shared" si="24"/>
        <v>1.398027799</v>
      </c>
      <c r="T443" s="10"/>
      <c r="U443" s="5" t="s">
        <v>234</v>
      </c>
    </row>
    <row r="444" s="1" customFormat="1" spans="1:21">
      <c r="A444" s="6" t="s">
        <v>302</v>
      </c>
      <c r="B444" s="6" t="s">
        <v>738</v>
      </c>
      <c r="C444" s="7" t="s">
        <v>168</v>
      </c>
      <c r="D444" s="6" t="s">
        <v>739</v>
      </c>
      <c r="E444" s="7" t="s">
        <v>234</v>
      </c>
      <c r="F444" s="6" t="s">
        <v>764</v>
      </c>
      <c r="G444" s="7" t="s">
        <v>177</v>
      </c>
      <c r="H444" s="7" t="s">
        <v>765</v>
      </c>
      <c r="I444" s="7" t="s">
        <v>234</v>
      </c>
      <c r="J444" s="14">
        <v>1</v>
      </c>
      <c r="K444" s="7" t="s">
        <v>168</v>
      </c>
      <c r="L444" s="7" t="s">
        <v>175</v>
      </c>
      <c r="M444" s="15">
        <v>44499</v>
      </c>
      <c r="N444" s="16">
        <v>20</v>
      </c>
      <c r="O444" s="17">
        <v>0</v>
      </c>
      <c r="P444" s="18">
        <v>9.6335</v>
      </c>
      <c r="Q444" s="23">
        <v>9.6335</v>
      </c>
      <c r="R444" s="21">
        <f>S482</f>
        <v>8.691024622</v>
      </c>
      <c r="S444" s="22">
        <f t="shared" si="24"/>
        <v>8.691024622</v>
      </c>
      <c r="T444" s="15"/>
      <c r="U444" s="7" t="s">
        <v>234</v>
      </c>
    </row>
    <row r="445" s="1" customFormat="1" spans="1:21">
      <c r="A445" s="4" t="s">
        <v>302</v>
      </c>
      <c r="B445" s="4" t="s">
        <v>738</v>
      </c>
      <c r="C445" s="5" t="s">
        <v>168</v>
      </c>
      <c r="D445" s="4" t="s">
        <v>739</v>
      </c>
      <c r="E445" s="5" t="s">
        <v>234</v>
      </c>
      <c r="F445" s="4" t="s">
        <v>347</v>
      </c>
      <c r="G445" s="5" t="s">
        <v>172</v>
      </c>
      <c r="H445" s="5" t="s">
        <v>348</v>
      </c>
      <c r="I445" s="5" t="s">
        <v>175</v>
      </c>
      <c r="J445" s="9">
        <v>0.010548037</v>
      </c>
      <c r="K445" s="5" t="s">
        <v>319</v>
      </c>
      <c r="L445" s="5" t="s">
        <v>175</v>
      </c>
      <c r="M445" s="10">
        <v>45449</v>
      </c>
      <c r="N445" s="11">
        <v>20</v>
      </c>
      <c r="O445" s="12">
        <v>0</v>
      </c>
      <c r="P445" s="13">
        <v>5.62213</v>
      </c>
      <c r="Q445" s="20">
        <v>0.0593</v>
      </c>
      <c r="R445" s="21">
        <v>5.3982</v>
      </c>
      <c r="S445" s="22">
        <f t="shared" si="24"/>
        <v>0.0569404133334</v>
      </c>
      <c r="T445" s="10"/>
      <c r="U445" s="5" t="s">
        <v>234</v>
      </c>
    </row>
    <row r="446" spans="19:19">
      <c r="S446" s="2">
        <f>SUM(S431:S445)</f>
        <v>39.9176773473334</v>
      </c>
    </row>
    <row r="448" s="1" customFormat="1" ht="18" customHeight="1" spans="1:21">
      <c r="A448" s="3" t="s">
        <v>145</v>
      </c>
      <c r="B448" s="3" t="s">
        <v>146</v>
      </c>
      <c r="C448" s="3" t="s">
        <v>147</v>
      </c>
      <c r="D448" s="3" t="s">
        <v>148</v>
      </c>
      <c r="E448" s="3" t="s">
        <v>149</v>
      </c>
      <c r="F448" s="3" t="s">
        <v>150</v>
      </c>
      <c r="G448" s="3" t="s">
        <v>151</v>
      </c>
      <c r="H448" s="3" t="s">
        <v>152</v>
      </c>
      <c r="I448" s="3" t="s">
        <v>153</v>
      </c>
      <c r="J448" s="8" t="s">
        <v>154</v>
      </c>
      <c r="K448" s="3" t="s">
        <v>155</v>
      </c>
      <c r="L448" s="3" t="s">
        <v>156</v>
      </c>
      <c r="M448" s="8" t="s">
        <v>157</v>
      </c>
      <c r="N448" s="8" t="s">
        <v>158</v>
      </c>
      <c r="O448" s="8" t="s">
        <v>159</v>
      </c>
      <c r="P448" s="8" t="s">
        <v>160</v>
      </c>
      <c r="Q448" s="8" t="s">
        <v>161</v>
      </c>
      <c r="R448" s="19" t="s">
        <v>162</v>
      </c>
      <c r="S448" s="19" t="s">
        <v>163</v>
      </c>
      <c r="T448" s="8" t="s">
        <v>164</v>
      </c>
      <c r="U448" s="3" t="s">
        <v>165</v>
      </c>
    </row>
    <row r="449" s="1" customFormat="1" spans="1:21">
      <c r="A449" s="4" t="s">
        <v>302</v>
      </c>
      <c r="B449" s="4" t="s">
        <v>742</v>
      </c>
      <c r="C449" s="5" t="s">
        <v>168</v>
      </c>
      <c r="D449" s="4" t="s">
        <v>743</v>
      </c>
      <c r="E449" s="5" t="s">
        <v>234</v>
      </c>
      <c r="F449" s="4" t="s">
        <v>399</v>
      </c>
      <c r="G449" s="5" t="s">
        <v>172</v>
      </c>
      <c r="H449" s="5" t="s">
        <v>400</v>
      </c>
      <c r="I449" s="5" t="s">
        <v>401</v>
      </c>
      <c r="J449" s="9">
        <v>0.4882</v>
      </c>
      <c r="K449" s="5" t="s">
        <v>319</v>
      </c>
      <c r="L449" s="5" t="s">
        <v>175</v>
      </c>
      <c r="M449" s="10">
        <v>44746</v>
      </c>
      <c r="N449" s="11">
        <v>110</v>
      </c>
      <c r="O449" s="12">
        <v>0</v>
      </c>
      <c r="P449" s="13">
        <v>5.15929</v>
      </c>
      <c r="Q449" s="20">
        <v>2.51877</v>
      </c>
      <c r="R449" s="21">
        <v>5.23894</v>
      </c>
      <c r="S449" s="22">
        <f>J449*R449</f>
        <v>2.557650508</v>
      </c>
      <c r="T449" s="10"/>
      <c r="U449" s="5" t="s">
        <v>234</v>
      </c>
    </row>
    <row r="450" spans="19:19">
      <c r="S450" s="2">
        <f>SUM(S449:S449)</f>
        <v>2.557650508</v>
      </c>
    </row>
    <row r="452" s="1" customFormat="1" ht="18" customHeight="1" spans="1:21">
      <c r="A452" s="3" t="s">
        <v>145</v>
      </c>
      <c r="B452" s="3" t="s">
        <v>146</v>
      </c>
      <c r="C452" s="3" t="s">
        <v>147</v>
      </c>
      <c r="D452" s="3" t="s">
        <v>148</v>
      </c>
      <c r="E452" s="3" t="s">
        <v>149</v>
      </c>
      <c r="F452" s="3" t="s">
        <v>150</v>
      </c>
      <c r="G452" s="3" t="s">
        <v>151</v>
      </c>
      <c r="H452" s="3" t="s">
        <v>152</v>
      </c>
      <c r="I452" s="3" t="s">
        <v>153</v>
      </c>
      <c r="J452" s="8" t="s">
        <v>154</v>
      </c>
      <c r="K452" s="3" t="s">
        <v>155</v>
      </c>
      <c r="L452" s="3" t="s">
        <v>156</v>
      </c>
      <c r="M452" s="8" t="s">
        <v>157</v>
      </c>
      <c r="N452" s="8" t="s">
        <v>158</v>
      </c>
      <c r="O452" s="8" t="s">
        <v>159</v>
      </c>
      <c r="P452" s="8" t="s">
        <v>160</v>
      </c>
      <c r="Q452" s="8" t="s">
        <v>161</v>
      </c>
      <c r="R452" s="19" t="s">
        <v>162</v>
      </c>
      <c r="S452" s="19" t="s">
        <v>163</v>
      </c>
      <c r="T452" s="8" t="s">
        <v>164</v>
      </c>
      <c r="U452" s="3" t="s">
        <v>165</v>
      </c>
    </row>
    <row r="453" s="1" customFormat="1" spans="1:21">
      <c r="A453" s="4" t="s">
        <v>302</v>
      </c>
      <c r="B453" s="4" t="s">
        <v>744</v>
      </c>
      <c r="C453" s="5" t="s">
        <v>168</v>
      </c>
      <c r="D453" s="4" t="s">
        <v>745</v>
      </c>
      <c r="E453" s="5" t="s">
        <v>234</v>
      </c>
      <c r="F453" s="4" t="s">
        <v>766</v>
      </c>
      <c r="G453" s="5" t="s">
        <v>172</v>
      </c>
      <c r="H453" s="5" t="s">
        <v>767</v>
      </c>
      <c r="I453" s="5" t="s">
        <v>768</v>
      </c>
      <c r="J453" s="9">
        <v>0.2173</v>
      </c>
      <c r="K453" s="5" t="s">
        <v>319</v>
      </c>
      <c r="L453" s="5" t="s">
        <v>175</v>
      </c>
      <c r="M453" s="10">
        <v>45066</v>
      </c>
      <c r="N453" s="11">
        <v>60</v>
      </c>
      <c r="O453" s="12">
        <v>0</v>
      </c>
      <c r="P453" s="13">
        <v>6.04425</v>
      </c>
      <c r="Q453" s="20">
        <v>1.31342</v>
      </c>
      <c r="R453" s="21">
        <v>6.43363</v>
      </c>
      <c r="S453" s="22">
        <f>J453*R453</f>
        <v>1.398027799</v>
      </c>
      <c r="T453" s="10"/>
      <c r="U453" s="5" t="s">
        <v>234</v>
      </c>
    </row>
    <row r="454" spans="19:19">
      <c r="S454" s="2">
        <f>SUM(S453:S453)</f>
        <v>1.398027799</v>
      </c>
    </row>
    <row r="456" s="1" customFormat="1" ht="18" customHeight="1" spans="1:21">
      <c r="A456" s="3" t="s">
        <v>145</v>
      </c>
      <c r="B456" s="3" t="s">
        <v>146</v>
      </c>
      <c r="C456" s="3" t="s">
        <v>147</v>
      </c>
      <c r="D456" s="3" t="s">
        <v>148</v>
      </c>
      <c r="E456" s="3" t="s">
        <v>149</v>
      </c>
      <c r="F456" s="3" t="s">
        <v>150</v>
      </c>
      <c r="G456" s="3" t="s">
        <v>151</v>
      </c>
      <c r="H456" s="3" t="s">
        <v>152</v>
      </c>
      <c r="I456" s="3" t="s">
        <v>153</v>
      </c>
      <c r="J456" s="8" t="s">
        <v>154</v>
      </c>
      <c r="K456" s="3" t="s">
        <v>155</v>
      </c>
      <c r="L456" s="3" t="s">
        <v>156</v>
      </c>
      <c r="M456" s="8" t="s">
        <v>157</v>
      </c>
      <c r="N456" s="8" t="s">
        <v>158</v>
      </c>
      <c r="O456" s="8" t="s">
        <v>159</v>
      </c>
      <c r="P456" s="8" t="s">
        <v>160</v>
      </c>
      <c r="Q456" s="8" t="s">
        <v>161</v>
      </c>
      <c r="R456" s="19" t="s">
        <v>162</v>
      </c>
      <c r="S456" s="19" t="s">
        <v>163</v>
      </c>
      <c r="T456" s="8" t="s">
        <v>164</v>
      </c>
      <c r="U456" s="3" t="s">
        <v>165</v>
      </c>
    </row>
    <row r="457" s="1" customFormat="1" spans="1:21">
      <c r="A457" s="4" t="s">
        <v>302</v>
      </c>
      <c r="B457" s="4" t="s">
        <v>748</v>
      </c>
      <c r="C457" s="5" t="s">
        <v>168</v>
      </c>
      <c r="D457" s="4" t="s">
        <v>749</v>
      </c>
      <c r="E457" s="5" t="s">
        <v>234</v>
      </c>
      <c r="F457" s="4" t="s">
        <v>418</v>
      </c>
      <c r="G457" s="5" t="s">
        <v>172</v>
      </c>
      <c r="H457" s="5" t="s">
        <v>419</v>
      </c>
      <c r="I457" s="5" t="s">
        <v>420</v>
      </c>
      <c r="J457" s="9">
        <v>1.4574</v>
      </c>
      <c r="K457" s="5" t="s">
        <v>319</v>
      </c>
      <c r="L457" s="5" t="s">
        <v>175</v>
      </c>
      <c r="M457" s="10">
        <v>44746</v>
      </c>
      <c r="N457" s="11">
        <v>110</v>
      </c>
      <c r="O457" s="12">
        <v>0</v>
      </c>
      <c r="P457" s="13">
        <v>5.151</v>
      </c>
      <c r="Q457" s="20">
        <v>7.50707</v>
      </c>
      <c r="R457" s="21">
        <v>5.20353</v>
      </c>
      <c r="S457" s="22">
        <f>J457*R457</f>
        <v>7.583624622</v>
      </c>
      <c r="T457" s="10"/>
      <c r="U457" s="5" t="s">
        <v>234</v>
      </c>
    </row>
    <row r="458" spans="19:19">
      <c r="S458" s="2">
        <f>SUM(S457:S457)</f>
        <v>7.583624622</v>
      </c>
    </row>
    <row r="460" s="1" customFormat="1" ht="18" customHeight="1" spans="1:21">
      <c r="A460" s="3" t="s">
        <v>145</v>
      </c>
      <c r="B460" s="3" t="s">
        <v>146</v>
      </c>
      <c r="C460" s="3" t="s">
        <v>147</v>
      </c>
      <c r="D460" s="3" t="s">
        <v>148</v>
      </c>
      <c r="E460" s="3" t="s">
        <v>149</v>
      </c>
      <c r="F460" s="3" t="s">
        <v>150</v>
      </c>
      <c r="G460" s="3" t="s">
        <v>151</v>
      </c>
      <c r="H460" s="3" t="s">
        <v>152</v>
      </c>
      <c r="I460" s="3" t="s">
        <v>153</v>
      </c>
      <c r="J460" s="8" t="s">
        <v>154</v>
      </c>
      <c r="K460" s="3" t="s">
        <v>155</v>
      </c>
      <c r="L460" s="3" t="s">
        <v>156</v>
      </c>
      <c r="M460" s="8" t="s">
        <v>157</v>
      </c>
      <c r="N460" s="8" t="s">
        <v>158</v>
      </c>
      <c r="O460" s="8" t="s">
        <v>159</v>
      </c>
      <c r="P460" s="8" t="s">
        <v>160</v>
      </c>
      <c r="Q460" s="8" t="s">
        <v>161</v>
      </c>
      <c r="R460" s="19" t="s">
        <v>162</v>
      </c>
      <c r="S460" s="19" t="s">
        <v>163</v>
      </c>
      <c r="T460" s="8" t="s">
        <v>164</v>
      </c>
      <c r="U460" s="3" t="s">
        <v>165</v>
      </c>
    </row>
    <row r="461" s="1" customFormat="1" spans="1:21">
      <c r="A461" s="4" t="s">
        <v>302</v>
      </c>
      <c r="B461" s="4" t="s">
        <v>752</v>
      </c>
      <c r="C461" s="5" t="s">
        <v>168</v>
      </c>
      <c r="D461" s="4" t="s">
        <v>753</v>
      </c>
      <c r="E461" s="5" t="s">
        <v>234</v>
      </c>
      <c r="F461" s="4" t="s">
        <v>399</v>
      </c>
      <c r="G461" s="5" t="s">
        <v>172</v>
      </c>
      <c r="H461" s="5" t="s">
        <v>400</v>
      </c>
      <c r="I461" s="5" t="s">
        <v>401</v>
      </c>
      <c r="J461" s="9">
        <v>0.4882</v>
      </c>
      <c r="K461" s="5" t="s">
        <v>319</v>
      </c>
      <c r="L461" s="5" t="s">
        <v>175</v>
      </c>
      <c r="M461" s="10">
        <v>44746</v>
      </c>
      <c r="N461" s="11">
        <v>110</v>
      </c>
      <c r="O461" s="12">
        <v>0</v>
      </c>
      <c r="P461" s="13">
        <v>5.15929</v>
      </c>
      <c r="Q461" s="20">
        <v>2.51877</v>
      </c>
      <c r="R461" s="21">
        <v>5.23894</v>
      </c>
      <c r="S461" s="22">
        <f>J461*R461</f>
        <v>2.557650508</v>
      </c>
      <c r="T461" s="10"/>
      <c r="U461" s="5" t="s">
        <v>234</v>
      </c>
    </row>
    <row r="462" spans="19:19">
      <c r="S462" s="2">
        <f>SUM(S461:S461)</f>
        <v>2.557650508</v>
      </c>
    </row>
    <row r="464" s="1" customFormat="1" ht="18" customHeight="1" spans="1:21">
      <c r="A464" s="3" t="s">
        <v>145</v>
      </c>
      <c r="B464" s="3" t="s">
        <v>146</v>
      </c>
      <c r="C464" s="3" t="s">
        <v>147</v>
      </c>
      <c r="D464" s="3" t="s">
        <v>148</v>
      </c>
      <c r="E464" s="3" t="s">
        <v>149</v>
      </c>
      <c r="F464" s="3" t="s">
        <v>150</v>
      </c>
      <c r="G464" s="3" t="s">
        <v>151</v>
      </c>
      <c r="H464" s="3" t="s">
        <v>152</v>
      </c>
      <c r="I464" s="3" t="s">
        <v>153</v>
      </c>
      <c r="J464" s="8" t="s">
        <v>154</v>
      </c>
      <c r="K464" s="3" t="s">
        <v>155</v>
      </c>
      <c r="L464" s="3" t="s">
        <v>156</v>
      </c>
      <c r="M464" s="8" t="s">
        <v>157</v>
      </c>
      <c r="N464" s="8" t="s">
        <v>158</v>
      </c>
      <c r="O464" s="8" t="s">
        <v>159</v>
      </c>
      <c r="P464" s="8" t="s">
        <v>160</v>
      </c>
      <c r="Q464" s="8" t="s">
        <v>161</v>
      </c>
      <c r="R464" s="19" t="s">
        <v>162</v>
      </c>
      <c r="S464" s="19" t="s">
        <v>163</v>
      </c>
      <c r="T464" s="8" t="s">
        <v>164</v>
      </c>
      <c r="U464" s="3" t="s">
        <v>165</v>
      </c>
    </row>
    <row r="465" s="1" customFormat="1" spans="1:21">
      <c r="A465" s="4" t="s">
        <v>302</v>
      </c>
      <c r="B465" s="4" t="s">
        <v>754</v>
      </c>
      <c r="C465" s="5" t="s">
        <v>168</v>
      </c>
      <c r="D465" s="4" t="s">
        <v>755</v>
      </c>
      <c r="E465" s="5" t="s">
        <v>234</v>
      </c>
      <c r="F465" s="4" t="s">
        <v>399</v>
      </c>
      <c r="G465" s="5" t="s">
        <v>172</v>
      </c>
      <c r="H465" s="5" t="s">
        <v>400</v>
      </c>
      <c r="I465" s="5" t="s">
        <v>401</v>
      </c>
      <c r="J465" s="9">
        <v>0.1591</v>
      </c>
      <c r="K465" s="5" t="s">
        <v>319</v>
      </c>
      <c r="L465" s="5" t="s">
        <v>175</v>
      </c>
      <c r="M465" s="10">
        <v>44746</v>
      </c>
      <c r="N465" s="11">
        <v>110</v>
      </c>
      <c r="O465" s="12">
        <v>0</v>
      </c>
      <c r="P465" s="13">
        <v>5.15929</v>
      </c>
      <c r="Q465" s="20">
        <v>0.82084</v>
      </c>
      <c r="R465" s="21">
        <v>5.23894</v>
      </c>
      <c r="S465" s="22">
        <f t="shared" ref="S465:S471" si="25">J465*R465</f>
        <v>0.833515354</v>
      </c>
      <c r="T465" s="10"/>
      <c r="U465" s="5" t="s">
        <v>234</v>
      </c>
    </row>
    <row r="466" spans="19:19">
      <c r="S466" s="2">
        <f>SUM(S465:S465)</f>
        <v>0.833515354</v>
      </c>
    </row>
    <row r="468" s="1" customFormat="1" ht="18" customHeight="1" spans="1:21">
      <c r="A468" s="3" t="s">
        <v>145</v>
      </c>
      <c r="B468" s="3" t="s">
        <v>146</v>
      </c>
      <c r="C468" s="3" t="s">
        <v>147</v>
      </c>
      <c r="D468" s="3" t="s">
        <v>148</v>
      </c>
      <c r="E468" s="3" t="s">
        <v>149</v>
      </c>
      <c r="F468" s="3" t="s">
        <v>150</v>
      </c>
      <c r="G468" s="3" t="s">
        <v>151</v>
      </c>
      <c r="H468" s="3" t="s">
        <v>152</v>
      </c>
      <c r="I468" s="3" t="s">
        <v>153</v>
      </c>
      <c r="J468" s="8" t="s">
        <v>154</v>
      </c>
      <c r="K468" s="3" t="s">
        <v>155</v>
      </c>
      <c r="L468" s="3" t="s">
        <v>156</v>
      </c>
      <c r="M468" s="8" t="s">
        <v>157</v>
      </c>
      <c r="N468" s="8" t="s">
        <v>158</v>
      </c>
      <c r="O468" s="8" t="s">
        <v>159</v>
      </c>
      <c r="P468" s="8" t="s">
        <v>160</v>
      </c>
      <c r="Q468" s="8" t="s">
        <v>161</v>
      </c>
      <c r="R468" s="19" t="s">
        <v>162</v>
      </c>
      <c r="S468" s="19" t="s">
        <v>163</v>
      </c>
      <c r="T468" s="8" t="s">
        <v>164</v>
      </c>
      <c r="U468" s="3" t="s">
        <v>165</v>
      </c>
    </row>
    <row r="469" s="1" customFormat="1" spans="1:21">
      <c r="A469" s="4" t="s">
        <v>302</v>
      </c>
      <c r="B469" s="4" t="s">
        <v>756</v>
      </c>
      <c r="C469" s="5" t="s">
        <v>168</v>
      </c>
      <c r="D469" s="4" t="s">
        <v>757</v>
      </c>
      <c r="E469" s="5" t="s">
        <v>234</v>
      </c>
      <c r="F469" s="4" t="s">
        <v>542</v>
      </c>
      <c r="G469" s="5" t="s">
        <v>172</v>
      </c>
      <c r="H469" s="5" t="s">
        <v>543</v>
      </c>
      <c r="I469" s="5" t="s">
        <v>175</v>
      </c>
      <c r="J469" s="9">
        <v>1</v>
      </c>
      <c r="K469" s="5" t="s">
        <v>168</v>
      </c>
      <c r="L469" s="5" t="s">
        <v>175</v>
      </c>
      <c r="M469" s="10">
        <v>45250</v>
      </c>
      <c r="N469" s="11">
        <v>110</v>
      </c>
      <c r="O469" s="12">
        <v>0</v>
      </c>
      <c r="P469" s="13">
        <v>0.1274</v>
      </c>
      <c r="Q469" s="20">
        <v>0.1274</v>
      </c>
      <c r="R469" s="21">
        <v>0.1274</v>
      </c>
      <c r="S469" s="22">
        <f t="shared" si="25"/>
        <v>0.1274</v>
      </c>
      <c r="T469" s="10"/>
      <c r="U469" s="5" t="s">
        <v>234</v>
      </c>
    </row>
    <row r="470" s="1" customFormat="1" spans="1:21">
      <c r="A470" s="6" t="s">
        <v>302</v>
      </c>
      <c r="B470" s="6" t="s">
        <v>756</v>
      </c>
      <c r="C470" s="7" t="s">
        <v>168</v>
      </c>
      <c r="D470" s="6" t="s">
        <v>757</v>
      </c>
      <c r="E470" s="7" t="s">
        <v>234</v>
      </c>
      <c r="F470" s="6" t="s">
        <v>538</v>
      </c>
      <c r="G470" s="7" t="s">
        <v>172</v>
      </c>
      <c r="H470" s="7" t="s">
        <v>539</v>
      </c>
      <c r="I470" s="7" t="s">
        <v>175</v>
      </c>
      <c r="J470" s="14">
        <v>2</v>
      </c>
      <c r="K470" s="7" t="s">
        <v>168</v>
      </c>
      <c r="L470" s="7" t="s">
        <v>175</v>
      </c>
      <c r="M470" s="15">
        <v>45250</v>
      </c>
      <c r="N470" s="16">
        <v>110</v>
      </c>
      <c r="O470" s="17">
        <v>0</v>
      </c>
      <c r="P470" s="18">
        <v>0.49</v>
      </c>
      <c r="Q470" s="23">
        <v>0.98</v>
      </c>
      <c r="R470" s="21">
        <v>0.49</v>
      </c>
      <c r="S470" s="22">
        <f t="shared" si="25"/>
        <v>0.98</v>
      </c>
      <c r="T470" s="15"/>
      <c r="U470" s="7" t="s">
        <v>234</v>
      </c>
    </row>
    <row r="471" s="1" customFormat="1" spans="1:21">
      <c r="A471" s="4" t="s">
        <v>302</v>
      </c>
      <c r="B471" s="4" t="s">
        <v>756</v>
      </c>
      <c r="C471" s="5" t="s">
        <v>168</v>
      </c>
      <c r="D471" s="4" t="s">
        <v>757</v>
      </c>
      <c r="E471" s="5" t="s">
        <v>234</v>
      </c>
      <c r="F471" s="4" t="s">
        <v>418</v>
      </c>
      <c r="G471" s="5" t="s">
        <v>172</v>
      </c>
      <c r="H471" s="5" t="s">
        <v>419</v>
      </c>
      <c r="I471" s="5" t="s">
        <v>420</v>
      </c>
      <c r="J471" s="9">
        <v>1.4574</v>
      </c>
      <c r="K471" s="5" t="s">
        <v>319</v>
      </c>
      <c r="L471" s="5" t="s">
        <v>175</v>
      </c>
      <c r="M471" s="10">
        <v>44746</v>
      </c>
      <c r="N471" s="11">
        <v>110</v>
      </c>
      <c r="O471" s="12">
        <v>0</v>
      </c>
      <c r="P471" s="13">
        <v>5.151</v>
      </c>
      <c r="Q471" s="20">
        <v>7.50707</v>
      </c>
      <c r="R471" s="21">
        <v>5.20353</v>
      </c>
      <c r="S471" s="22">
        <f t="shared" si="25"/>
        <v>7.583624622</v>
      </c>
      <c r="T471" s="10"/>
      <c r="U471" s="5" t="s">
        <v>234</v>
      </c>
    </row>
    <row r="472" spans="19:19">
      <c r="S472" s="2">
        <f>SUM(S469:S471)</f>
        <v>8.691024622</v>
      </c>
    </row>
    <row r="474" s="1" customFormat="1" ht="18" customHeight="1" spans="1:21">
      <c r="A474" s="3" t="s">
        <v>145</v>
      </c>
      <c r="B474" s="3" t="s">
        <v>146</v>
      </c>
      <c r="C474" s="3" t="s">
        <v>147</v>
      </c>
      <c r="D474" s="3" t="s">
        <v>148</v>
      </c>
      <c r="E474" s="3" t="s">
        <v>149</v>
      </c>
      <c r="F474" s="3" t="s">
        <v>150</v>
      </c>
      <c r="G474" s="3" t="s">
        <v>151</v>
      </c>
      <c r="H474" s="3" t="s">
        <v>152</v>
      </c>
      <c r="I474" s="3" t="s">
        <v>153</v>
      </c>
      <c r="J474" s="8" t="s">
        <v>154</v>
      </c>
      <c r="K474" s="3" t="s">
        <v>155</v>
      </c>
      <c r="L474" s="3" t="s">
        <v>156</v>
      </c>
      <c r="M474" s="8" t="s">
        <v>157</v>
      </c>
      <c r="N474" s="8" t="s">
        <v>158</v>
      </c>
      <c r="O474" s="8" t="s">
        <v>159</v>
      </c>
      <c r="P474" s="8" t="s">
        <v>160</v>
      </c>
      <c r="Q474" s="8" t="s">
        <v>161</v>
      </c>
      <c r="R474" s="19" t="s">
        <v>162</v>
      </c>
      <c r="S474" s="19" t="s">
        <v>163</v>
      </c>
      <c r="T474" s="8" t="s">
        <v>164</v>
      </c>
      <c r="U474" s="3" t="s">
        <v>165</v>
      </c>
    </row>
    <row r="475" s="1" customFormat="1" spans="1:21">
      <c r="A475" s="4" t="s">
        <v>302</v>
      </c>
      <c r="B475" s="4" t="s">
        <v>762</v>
      </c>
      <c r="C475" s="5" t="s">
        <v>168</v>
      </c>
      <c r="D475" s="4" t="s">
        <v>763</v>
      </c>
      <c r="E475" s="5" t="s">
        <v>234</v>
      </c>
      <c r="F475" s="4" t="s">
        <v>766</v>
      </c>
      <c r="G475" s="5" t="s">
        <v>172</v>
      </c>
      <c r="H475" s="5" t="s">
        <v>767</v>
      </c>
      <c r="I475" s="5" t="s">
        <v>768</v>
      </c>
      <c r="J475" s="9">
        <v>0.2173</v>
      </c>
      <c r="K475" s="5" t="s">
        <v>319</v>
      </c>
      <c r="L475" s="5" t="s">
        <v>175</v>
      </c>
      <c r="M475" s="10">
        <v>45066</v>
      </c>
      <c r="N475" s="11">
        <v>60</v>
      </c>
      <c r="O475" s="12">
        <v>0</v>
      </c>
      <c r="P475" s="13">
        <v>6.04425</v>
      </c>
      <c r="Q475" s="20">
        <v>1.31342</v>
      </c>
      <c r="R475" s="21">
        <v>6.43363</v>
      </c>
      <c r="S475" s="22">
        <f t="shared" ref="S475:S481" si="26">J475*R475</f>
        <v>1.398027799</v>
      </c>
      <c r="T475" s="10"/>
      <c r="U475" s="5" t="s">
        <v>234</v>
      </c>
    </row>
    <row r="476" spans="19:19">
      <c r="S476" s="2">
        <f>SUM(S475:S475)</f>
        <v>1.398027799</v>
      </c>
    </row>
    <row r="478" s="1" customFormat="1" ht="18" customHeight="1" spans="1:21">
      <c r="A478" s="3" t="s">
        <v>145</v>
      </c>
      <c r="B478" s="3" t="s">
        <v>146</v>
      </c>
      <c r="C478" s="3" t="s">
        <v>147</v>
      </c>
      <c r="D478" s="3" t="s">
        <v>148</v>
      </c>
      <c r="E478" s="3" t="s">
        <v>149</v>
      </c>
      <c r="F478" s="3" t="s">
        <v>150</v>
      </c>
      <c r="G478" s="3" t="s">
        <v>151</v>
      </c>
      <c r="H478" s="3" t="s">
        <v>152</v>
      </c>
      <c r="I478" s="3" t="s">
        <v>153</v>
      </c>
      <c r="J478" s="8" t="s">
        <v>154</v>
      </c>
      <c r="K478" s="3" t="s">
        <v>155</v>
      </c>
      <c r="L478" s="3" t="s">
        <v>156</v>
      </c>
      <c r="M478" s="8" t="s">
        <v>157</v>
      </c>
      <c r="N478" s="8" t="s">
        <v>158</v>
      </c>
      <c r="O478" s="8" t="s">
        <v>159</v>
      </c>
      <c r="P478" s="8" t="s">
        <v>160</v>
      </c>
      <c r="Q478" s="8" t="s">
        <v>161</v>
      </c>
      <c r="R478" s="19" t="s">
        <v>162</v>
      </c>
      <c r="S478" s="19" t="s">
        <v>163</v>
      </c>
      <c r="T478" s="8" t="s">
        <v>164</v>
      </c>
      <c r="U478" s="3" t="s">
        <v>165</v>
      </c>
    </row>
    <row r="479" s="1" customFormat="1" spans="1:21">
      <c r="A479" s="4" t="s">
        <v>302</v>
      </c>
      <c r="B479" s="4" t="s">
        <v>764</v>
      </c>
      <c r="C479" s="5" t="s">
        <v>168</v>
      </c>
      <c r="D479" s="4" t="s">
        <v>765</v>
      </c>
      <c r="E479" s="5" t="s">
        <v>234</v>
      </c>
      <c r="F479" s="4" t="s">
        <v>542</v>
      </c>
      <c r="G479" s="5" t="s">
        <v>172</v>
      </c>
      <c r="H479" s="5" t="s">
        <v>543</v>
      </c>
      <c r="I479" s="5" t="s">
        <v>175</v>
      </c>
      <c r="J479" s="9">
        <v>1</v>
      </c>
      <c r="K479" s="5" t="s">
        <v>168</v>
      </c>
      <c r="L479" s="5" t="s">
        <v>175</v>
      </c>
      <c r="M479" s="10">
        <v>45250</v>
      </c>
      <c r="N479" s="11">
        <v>110</v>
      </c>
      <c r="O479" s="12">
        <v>0</v>
      </c>
      <c r="P479" s="13">
        <v>0.1274</v>
      </c>
      <c r="Q479" s="20">
        <v>0.1274</v>
      </c>
      <c r="R479" s="21">
        <v>0.1274</v>
      </c>
      <c r="S479" s="22">
        <f t="shared" si="26"/>
        <v>0.1274</v>
      </c>
      <c r="T479" s="10"/>
      <c r="U479" s="5" t="s">
        <v>234</v>
      </c>
    </row>
    <row r="480" s="1" customFormat="1" spans="1:21">
      <c r="A480" s="6" t="s">
        <v>302</v>
      </c>
      <c r="B480" s="6" t="s">
        <v>764</v>
      </c>
      <c r="C480" s="7" t="s">
        <v>168</v>
      </c>
      <c r="D480" s="6" t="s">
        <v>765</v>
      </c>
      <c r="E480" s="7" t="s">
        <v>234</v>
      </c>
      <c r="F480" s="6" t="s">
        <v>538</v>
      </c>
      <c r="G480" s="7" t="s">
        <v>172</v>
      </c>
      <c r="H480" s="7" t="s">
        <v>539</v>
      </c>
      <c r="I480" s="7" t="s">
        <v>175</v>
      </c>
      <c r="J480" s="14">
        <v>2</v>
      </c>
      <c r="K480" s="7" t="s">
        <v>168</v>
      </c>
      <c r="L480" s="7" t="s">
        <v>175</v>
      </c>
      <c r="M480" s="15">
        <v>45250</v>
      </c>
      <c r="N480" s="16">
        <v>110</v>
      </c>
      <c r="O480" s="17">
        <v>0</v>
      </c>
      <c r="P480" s="18">
        <v>0.49</v>
      </c>
      <c r="Q480" s="23">
        <v>0.98</v>
      </c>
      <c r="R480" s="21">
        <v>0.49</v>
      </c>
      <c r="S480" s="22">
        <f t="shared" si="26"/>
        <v>0.98</v>
      </c>
      <c r="T480" s="15"/>
      <c r="U480" s="7" t="s">
        <v>234</v>
      </c>
    </row>
    <row r="481" s="1" customFormat="1" spans="1:21">
      <c r="A481" s="4" t="s">
        <v>302</v>
      </c>
      <c r="B481" s="4" t="s">
        <v>764</v>
      </c>
      <c r="C481" s="5" t="s">
        <v>168</v>
      </c>
      <c r="D481" s="4" t="s">
        <v>765</v>
      </c>
      <c r="E481" s="5" t="s">
        <v>234</v>
      </c>
      <c r="F481" s="4" t="s">
        <v>418</v>
      </c>
      <c r="G481" s="5" t="s">
        <v>172</v>
      </c>
      <c r="H481" s="5" t="s">
        <v>419</v>
      </c>
      <c r="I481" s="5" t="s">
        <v>420</v>
      </c>
      <c r="J481" s="9">
        <v>1.4574</v>
      </c>
      <c r="K481" s="5" t="s">
        <v>319</v>
      </c>
      <c r="L481" s="5" t="s">
        <v>175</v>
      </c>
      <c r="M481" s="10">
        <v>44746</v>
      </c>
      <c r="N481" s="11">
        <v>110</v>
      </c>
      <c r="O481" s="12">
        <v>0</v>
      </c>
      <c r="P481" s="13">
        <v>5.151</v>
      </c>
      <c r="Q481" s="20">
        <v>7.50707</v>
      </c>
      <c r="R481" s="21">
        <v>5.20353</v>
      </c>
      <c r="S481" s="22">
        <f t="shared" si="26"/>
        <v>7.583624622</v>
      </c>
      <c r="T481" s="10"/>
      <c r="U481" s="5" t="s">
        <v>234</v>
      </c>
    </row>
    <row r="482" spans="19:19">
      <c r="S482" s="2">
        <f>SUM(S479:S481)</f>
        <v>8.691024622</v>
      </c>
    </row>
    <row r="484" s="1" customFormat="1" ht="18" customHeight="1" spans="1:21">
      <c r="A484" s="3" t="s">
        <v>145</v>
      </c>
      <c r="B484" s="3" t="s">
        <v>146</v>
      </c>
      <c r="C484" s="3" t="s">
        <v>147</v>
      </c>
      <c r="D484" s="3" t="s">
        <v>148</v>
      </c>
      <c r="E484" s="3" t="s">
        <v>149</v>
      </c>
      <c r="F484" s="3" t="s">
        <v>150</v>
      </c>
      <c r="G484" s="3" t="s">
        <v>151</v>
      </c>
      <c r="H484" s="3" t="s">
        <v>152</v>
      </c>
      <c r="I484" s="3" t="s">
        <v>153</v>
      </c>
      <c r="J484" s="8" t="s">
        <v>154</v>
      </c>
      <c r="K484" s="3" t="s">
        <v>155</v>
      </c>
      <c r="L484" s="3" t="s">
        <v>156</v>
      </c>
      <c r="M484" s="8" t="s">
        <v>157</v>
      </c>
      <c r="N484" s="8" t="s">
        <v>158</v>
      </c>
      <c r="O484" s="8" t="s">
        <v>159</v>
      </c>
      <c r="P484" s="8" t="s">
        <v>160</v>
      </c>
      <c r="Q484" s="8" t="s">
        <v>161</v>
      </c>
      <c r="R484" s="19" t="s">
        <v>162</v>
      </c>
      <c r="S484" s="19" t="s">
        <v>163</v>
      </c>
      <c r="T484" s="8" t="s">
        <v>164</v>
      </c>
      <c r="U484" s="3" t="s">
        <v>165</v>
      </c>
    </row>
    <row r="485" s="1" customFormat="1" spans="1:21">
      <c r="A485" s="4" t="s">
        <v>302</v>
      </c>
      <c r="B485" s="4" t="s">
        <v>587</v>
      </c>
      <c r="C485" s="5" t="s">
        <v>168</v>
      </c>
      <c r="D485" s="4" t="s">
        <v>588</v>
      </c>
      <c r="E485" s="5" t="s">
        <v>234</v>
      </c>
      <c r="F485" s="4" t="s">
        <v>769</v>
      </c>
      <c r="G485" s="5" t="s">
        <v>177</v>
      </c>
      <c r="H485" s="5" t="s">
        <v>770</v>
      </c>
      <c r="I485" s="5" t="s">
        <v>234</v>
      </c>
      <c r="J485" s="9">
        <v>1</v>
      </c>
      <c r="K485" s="5" t="s">
        <v>168</v>
      </c>
      <c r="L485" s="5" t="s">
        <v>175</v>
      </c>
      <c r="M485" s="10">
        <v>45288</v>
      </c>
      <c r="N485" s="11">
        <v>70</v>
      </c>
      <c r="O485" s="12">
        <v>0</v>
      </c>
      <c r="P485" s="13">
        <v>9.90306</v>
      </c>
      <c r="Q485" s="20">
        <v>9.90306</v>
      </c>
      <c r="R485" s="21">
        <f>S492</f>
        <v>8.972187435</v>
      </c>
      <c r="S485" s="22">
        <f t="shared" ref="S485:S491" si="27">J485*R485</f>
        <v>8.972187435</v>
      </c>
      <c r="T485" s="10"/>
      <c r="U485" s="5" t="s">
        <v>234</v>
      </c>
    </row>
    <row r="486" s="1" customFormat="1" spans="1:21">
      <c r="A486" s="6" t="s">
        <v>302</v>
      </c>
      <c r="B486" s="6" t="s">
        <v>587</v>
      </c>
      <c r="C486" s="7" t="s">
        <v>168</v>
      </c>
      <c r="D486" s="6" t="s">
        <v>588</v>
      </c>
      <c r="E486" s="7" t="s">
        <v>234</v>
      </c>
      <c r="F486" s="6" t="s">
        <v>325</v>
      </c>
      <c r="G486" s="7" t="s">
        <v>177</v>
      </c>
      <c r="H486" s="7" t="s">
        <v>326</v>
      </c>
      <c r="I486" s="7" t="s">
        <v>175</v>
      </c>
      <c r="J486" s="14">
        <v>0.072</v>
      </c>
      <c r="K486" s="7" t="s">
        <v>327</v>
      </c>
      <c r="L486" s="7" t="s">
        <v>175</v>
      </c>
      <c r="M486" s="15">
        <v>44499</v>
      </c>
      <c r="N486" s="16">
        <v>70</v>
      </c>
      <c r="O486" s="17">
        <v>0</v>
      </c>
      <c r="P486" s="18">
        <v>7.32573</v>
      </c>
      <c r="Q486" s="23">
        <v>0.52745</v>
      </c>
      <c r="R486" s="21">
        <v>5.8632</v>
      </c>
      <c r="S486" s="22">
        <f t="shared" si="27"/>
        <v>0.4221504</v>
      </c>
      <c r="T486" s="15"/>
      <c r="U486" s="7" t="s">
        <v>234</v>
      </c>
    </row>
    <row r="487" spans="19:19">
      <c r="S487" s="2">
        <f>SUM(S485:S486)</f>
        <v>9.394337835</v>
      </c>
    </row>
    <row r="489" s="1" customFormat="1" ht="18" customHeight="1" spans="1:21">
      <c r="A489" s="3" t="s">
        <v>145</v>
      </c>
      <c r="B489" s="3" t="s">
        <v>146</v>
      </c>
      <c r="C489" s="3" t="s">
        <v>147</v>
      </c>
      <c r="D489" s="3" t="s">
        <v>148</v>
      </c>
      <c r="E489" s="3" t="s">
        <v>149</v>
      </c>
      <c r="F489" s="3" t="s">
        <v>150</v>
      </c>
      <c r="G489" s="3" t="s">
        <v>151</v>
      </c>
      <c r="H489" s="3" t="s">
        <v>152</v>
      </c>
      <c r="I489" s="3" t="s">
        <v>153</v>
      </c>
      <c r="J489" s="8" t="s">
        <v>154</v>
      </c>
      <c r="K489" s="3" t="s">
        <v>155</v>
      </c>
      <c r="L489" s="3" t="s">
        <v>156</v>
      </c>
      <c r="M489" s="8" t="s">
        <v>157</v>
      </c>
      <c r="N489" s="8" t="s">
        <v>158</v>
      </c>
      <c r="O489" s="8" t="s">
        <v>159</v>
      </c>
      <c r="P489" s="8" t="s">
        <v>160</v>
      </c>
      <c r="Q489" s="8" t="s">
        <v>161</v>
      </c>
      <c r="R489" s="19" t="s">
        <v>162</v>
      </c>
      <c r="S489" s="19" t="s">
        <v>163</v>
      </c>
      <c r="T489" s="8" t="s">
        <v>164</v>
      </c>
      <c r="U489" s="3" t="s">
        <v>165</v>
      </c>
    </row>
    <row r="490" s="1" customFormat="1" spans="1:21">
      <c r="A490" s="4" t="s">
        <v>302</v>
      </c>
      <c r="B490" s="4" t="s">
        <v>769</v>
      </c>
      <c r="C490" s="5" t="s">
        <v>168</v>
      </c>
      <c r="D490" s="4" t="s">
        <v>770</v>
      </c>
      <c r="E490" s="5" t="s">
        <v>234</v>
      </c>
      <c r="F490" s="4" t="s">
        <v>544</v>
      </c>
      <c r="G490" s="5" t="s">
        <v>172</v>
      </c>
      <c r="H490" s="5" t="s">
        <v>545</v>
      </c>
      <c r="I490" s="5" t="s">
        <v>546</v>
      </c>
      <c r="J490" s="9">
        <v>3</v>
      </c>
      <c r="K490" s="5" t="s">
        <v>168</v>
      </c>
      <c r="L490" s="5" t="s">
        <v>175</v>
      </c>
      <c r="M490" s="10">
        <v>45253</v>
      </c>
      <c r="N490" s="11">
        <v>110</v>
      </c>
      <c r="O490" s="12">
        <v>0</v>
      </c>
      <c r="P490" s="13">
        <v>0.147</v>
      </c>
      <c r="Q490" s="20">
        <v>0.441</v>
      </c>
      <c r="R490" s="21">
        <v>0.147</v>
      </c>
      <c r="S490" s="22">
        <f t="shared" si="27"/>
        <v>0.441</v>
      </c>
      <c r="T490" s="10"/>
      <c r="U490" s="5" t="s">
        <v>234</v>
      </c>
    </row>
    <row r="491" s="1" customFormat="1" spans="1:21">
      <c r="A491" s="6" t="s">
        <v>302</v>
      </c>
      <c r="B491" s="6" t="s">
        <v>769</v>
      </c>
      <c r="C491" s="7" t="s">
        <v>168</v>
      </c>
      <c r="D491" s="6" t="s">
        <v>770</v>
      </c>
      <c r="E491" s="7" t="s">
        <v>234</v>
      </c>
      <c r="F491" s="6" t="s">
        <v>771</v>
      </c>
      <c r="G491" s="7" t="s">
        <v>177</v>
      </c>
      <c r="H491" s="7" t="s">
        <v>772</v>
      </c>
      <c r="I491" s="7" t="s">
        <v>234</v>
      </c>
      <c r="J491" s="14">
        <v>1</v>
      </c>
      <c r="K491" s="7" t="s">
        <v>168</v>
      </c>
      <c r="L491" s="7" t="s">
        <v>322</v>
      </c>
      <c r="M491" s="15">
        <v>45253</v>
      </c>
      <c r="N491" s="16">
        <v>110</v>
      </c>
      <c r="O491" s="17">
        <v>0</v>
      </c>
      <c r="P491" s="18">
        <v>9.20781</v>
      </c>
      <c r="Q491" s="23">
        <v>9.20781</v>
      </c>
      <c r="R491" s="21">
        <f>S496</f>
        <v>8.531187435</v>
      </c>
      <c r="S491" s="22">
        <f t="shared" si="27"/>
        <v>8.531187435</v>
      </c>
      <c r="T491" s="15"/>
      <c r="U491" s="7" t="s">
        <v>234</v>
      </c>
    </row>
    <row r="492" spans="19:19">
      <c r="S492" s="2">
        <f>SUM(S490:S491)</f>
        <v>8.972187435</v>
      </c>
    </row>
    <row r="494" s="1" customFormat="1" ht="18" customHeight="1" spans="1:21">
      <c r="A494" s="3" t="s">
        <v>145</v>
      </c>
      <c r="B494" s="3" t="s">
        <v>146</v>
      </c>
      <c r="C494" s="3" t="s">
        <v>147</v>
      </c>
      <c r="D494" s="3" t="s">
        <v>148</v>
      </c>
      <c r="E494" s="3" t="s">
        <v>149</v>
      </c>
      <c r="F494" s="3" t="s">
        <v>150</v>
      </c>
      <c r="G494" s="3" t="s">
        <v>151</v>
      </c>
      <c r="H494" s="3" t="s">
        <v>152</v>
      </c>
      <c r="I494" s="3" t="s">
        <v>153</v>
      </c>
      <c r="J494" s="8" t="s">
        <v>154</v>
      </c>
      <c r="K494" s="3" t="s">
        <v>155</v>
      </c>
      <c r="L494" s="3" t="s">
        <v>156</v>
      </c>
      <c r="M494" s="8" t="s">
        <v>157</v>
      </c>
      <c r="N494" s="8" t="s">
        <v>158</v>
      </c>
      <c r="O494" s="8" t="s">
        <v>159</v>
      </c>
      <c r="P494" s="8" t="s">
        <v>160</v>
      </c>
      <c r="Q494" s="8" t="s">
        <v>161</v>
      </c>
      <c r="R494" s="19" t="s">
        <v>162</v>
      </c>
      <c r="S494" s="19" t="s">
        <v>163</v>
      </c>
      <c r="T494" s="8" t="s">
        <v>164</v>
      </c>
      <c r="U494" s="3" t="s">
        <v>165</v>
      </c>
    </row>
    <row r="495" s="1" customFormat="1" spans="1:21">
      <c r="A495" s="4" t="s">
        <v>302</v>
      </c>
      <c r="B495" s="4" t="s">
        <v>771</v>
      </c>
      <c r="C495" s="5" t="s">
        <v>168</v>
      </c>
      <c r="D495" s="4" t="s">
        <v>772</v>
      </c>
      <c r="E495" s="5" t="s">
        <v>234</v>
      </c>
      <c r="F495" s="4" t="s">
        <v>418</v>
      </c>
      <c r="G495" s="5" t="s">
        <v>172</v>
      </c>
      <c r="H495" s="5" t="s">
        <v>419</v>
      </c>
      <c r="I495" s="5" t="s">
        <v>420</v>
      </c>
      <c r="J495" s="9">
        <v>1.6395</v>
      </c>
      <c r="K495" s="5" t="s">
        <v>319</v>
      </c>
      <c r="L495" s="5" t="s">
        <v>175</v>
      </c>
      <c r="M495" s="10">
        <v>44746</v>
      </c>
      <c r="N495" s="11">
        <v>110</v>
      </c>
      <c r="O495" s="12">
        <v>0</v>
      </c>
      <c r="P495" s="13">
        <v>5.151</v>
      </c>
      <c r="Q495" s="20">
        <v>8.44506</v>
      </c>
      <c r="R495" s="21">
        <v>5.20353</v>
      </c>
      <c r="S495" s="22">
        <f t="shared" ref="S495:S500" si="28">J495*R495</f>
        <v>8.531187435</v>
      </c>
      <c r="T495" s="10"/>
      <c r="U495" s="5" t="s">
        <v>234</v>
      </c>
    </row>
    <row r="496" spans="19:19">
      <c r="S496" s="2">
        <f>SUM(S495:S495)</f>
        <v>8.531187435</v>
      </c>
    </row>
    <row r="498" s="1" customFormat="1" ht="18" customHeight="1" spans="1:21">
      <c r="A498" s="3" t="s">
        <v>145</v>
      </c>
      <c r="B498" s="3" t="s">
        <v>146</v>
      </c>
      <c r="C498" s="3" t="s">
        <v>147</v>
      </c>
      <c r="D498" s="3" t="s">
        <v>148</v>
      </c>
      <c r="E498" s="3" t="s">
        <v>149</v>
      </c>
      <c r="F498" s="3" t="s">
        <v>150</v>
      </c>
      <c r="G498" s="3" t="s">
        <v>151</v>
      </c>
      <c r="H498" s="3" t="s">
        <v>152</v>
      </c>
      <c r="I498" s="3" t="s">
        <v>153</v>
      </c>
      <c r="J498" s="8" t="s">
        <v>154</v>
      </c>
      <c r="K498" s="3" t="s">
        <v>155</v>
      </c>
      <c r="L498" s="3" t="s">
        <v>156</v>
      </c>
      <c r="M498" s="8" t="s">
        <v>157</v>
      </c>
      <c r="N498" s="8" t="s">
        <v>158</v>
      </c>
      <c r="O498" s="8" t="s">
        <v>159</v>
      </c>
      <c r="P498" s="8" t="s">
        <v>160</v>
      </c>
      <c r="Q498" s="8" t="s">
        <v>161</v>
      </c>
      <c r="R498" s="19" t="s">
        <v>162</v>
      </c>
      <c r="S498" s="19" t="s">
        <v>163</v>
      </c>
      <c r="T498" s="8" t="s">
        <v>164</v>
      </c>
      <c r="U498" s="3" t="s">
        <v>165</v>
      </c>
    </row>
    <row r="499" s="1" customFormat="1" spans="1:21">
      <c r="A499" s="4" t="s">
        <v>302</v>
      </c>
      <c r="B499" s="4" t="s">
        <v>589</v>
      </c>
      <c r="C499" s="5" t="s">
        <v>168</v>
      </c>
      <c r="D499" s="4" t="s">
        <v>590</v>
      </c>
      <c r="E499" s="5" t="s">
        <v>179</v>
      </c>
      <c r="F499" s="4" t="s">
        <v>773</v>
      </c>
      <c r="G499" s="5" t="s">
        <v>177</v>
      </c>
      <c r="H499" s="5" t="s">
        <v>774</v>
      </c>
      <c r="I499" s="5" t="s">
        <v>179</v>
      </c>
      <c r="J499" s="9">
        <v>1</v>
      </c>
      <c r="K499" s="5" t="s">
        <v>168</v>
      </c>
      <c r="L499" s="5" t="s">
        <v>175</v>
      </c>
      <c r="M499" s="10">
        <v>45531</v>
      </c>
      <c r="N499" s="11">
        <v>70</v>
      </c>
      <c r="O499" s="12">
        <v>0</v>
      </c>
      <c r="P499" s="13">
        <v>0.65301</v>
      </c>
      <c r="Q499" s="20">
        <v>0.65301</v>
      </c>
      <c r="R499" s="21">
        <f>S505</f>
        <v>1.1955</v>
      </c>
      <c r="S499" s="22">
        <f t="shared" si="28"/>
        <v>1.1955</v>
      </c>
      <c r="T499" s="10"/>
      <c r="U499" s="5" t="s">
        <v>175</v>
      </c>
    </row>
    <row r="500" s="1" customFormat="1" spans="1:21">
      <c r="A500" s="6" t="s">
        <v>302</v>
      </c>
      <c r="B500" s="6" t="s">
        <v>589</v>
      </c>
      <c r="C500" s="7" t="s">
        <v>168</v>
      </c>
      <c r="D500" s="6" t="s">
        <v>590</v>
      </c>
      <c r="E500" s="7" t="s">
        <v>179</v>
      </c>
      <c r="F500" s="6" t="s">
        <v>325</v>
      </c>
      <c r="G500" s="7" t="s">
        <v>177</v>
      </c>
      <c r="H500" s="7" t="s">
        <v>326</v>
      </c>
      <c r="I500" s="7" t="s">
        <v>175</v>
      </c>
      <c r="J500" s="14">
        <v>0.038</v>
      </c>
      <c r="K500" s="7" t="s">
        <v>327</v>
      </c>
      <c r="L500" s="7" t="s">
        <v>175</v>
      </c>
      <c r="M500" s="15">
        <v>45531</v>
      </c>
      <c r="N500" s="16">
        <v>70</v>
      </c>
      <c r="O500" s="17">
        <v>0</v>
      </c>
      <c r="P500" s="18">
        <v>7.32573</v>
      </c>
      <c r="Q500" s="23">
        <v>0.27838</v>
      </c>
      <c r="R500" s="21">
        <v>5.8632</v>
      </c>
      <c r="S500" s="22">
        <f t="shared" si="28"/>
        <v>0.2228016</v>
      </c>
      <c r="T500" s="15"/>
      <c r="U500" s="7" t="s">
        <v>175</v>
      </c>
    </row>
    <row r="501" spans="19:19">
      <c r="S501" s="2">
        <f>SUM(S499:S500)</f>
        <v>1.4183016</v>
      </c>
    </row>
    <row r="503" s="1" customFormat="1" ht="18" customHeight="1" spans="1:21">
      <c r="A503" s="3" t="s">
        <v>145</v>
      </c>
      <c r="B503" s="3" t="s">
        <v>146</v>
      </c>
      <c r="C503" s="3" t="s">
        <v>147</v>
      </c>
      <c r="D503" s="3" t="s">
        <v>148</v>
      </c>
      <c r="E503" s="3" t="s">
        <v>149</v>
      </c>
      <c r="F503" s="3" t="s">
        <v>150</v>
      </c>
      <c r="G503" s="3" t="s">
        <v>151</v>
      </c>
      <c r="H503" s="3" t="s">
        <v>152</v>
      </c>
      <c r="I503" s="3" t="s">
        <v>153</v>
      </c>
      <c r="J503" s="8" t="s">
        <v>154</v>
      </c>
      <c r="K503" s="3" t="s">
        <v>155</v>
      </c>
      <c r="L503" s="3" t="s">
        <v>156</v>
      </c>
      <c r="M503" s="8" t="s">
        <v>157</v>
      </c>
      <c r="N503" s="8" t="s">
        <v>158</v>
      </c>
      <c r="O503" s="8" t="s">
        <v>159</v>
      </c>
      <c r="P503" s="8" t="s">
        <v>160</v>
      </c>
      <c r="Q503" s="8" t="s">
        <v>161</v>
      </c>
      <c r="R503" s="19" t="s">
        <v>162</v>
      </c>
      <c r="S503" s="19" t="s">
        <v>163</v>
      </c>
      <c r="T503" s="8" t="s">
        <v>164</v>
      </c>
      <c r="U503" s="3" t="s">
        <v>165</v>
      </c>
    </row>
    <row r="504" s="1" customFormat="1" spans="1:21">
      <c r="A504" s="4" t="s">
        <v>302</v>
      </c>
      <c r="B504" s="4" t="s">
        <v>773</v>
      </c>
      <c r="C504" s="5" t="s">
        <v>168</v>
      </c>
      <c r="D504" s="4" t="s">
        <v>774</v>
      </c>
      <c r="E504" s="5" t="s">
        <v>179</v>
      </c>
      <c r="F504" s="4" t="s">
        <v>775</v>
      </c>
      <c r="G504" s="5" t="s">
        <v>172</v>
      </c>
      <c r="H504" s="5" t="s">
        <v>776</v>
      </c>
      <c r="I504" s="5" t="s">
        <v>777</v>
      </c>
      <c r="J504" s="9">
        <v>0.2391</v>
      </c>
      <c r="K504" s="5" t="s">
        <v>319</v>
      </c>
      <c r="L504" s="5" t="s">
        <v>175</v>
      </c>
      <c r="M504" s="10">
        <v>45531</v>
      </c>
      <c r="N504" s="11">
        <v>60</v>
      </c>
      <c r="O504" s="12">
        <v>0</v>
      </c>
      <c r="P504" s="13">
        <v>0</v>
      </c>
      <c r="Q504" s="20">
        <v>0</v>
      </c>
      <c r="R504" s="21">
        <v>5</v>
      </c>
      <c r="S504" s="22">
        <f t="shared" ref="S504:S509" si="29">J504*R504</f>
        <v>1.1955</v>
      </c>
      <c r="T504" s="10"/>
      <c r="U504" s="5" t="s">
        <v>175</v>
      </c>
    </row>
    <row r="505" spans="19:19">
      <c r="S505" s="2">
        <f>SUM(S504:S504)</f>
        <v>1.1955</v>
      </c>
    </row>
    <row r="507" s="1" customFormat="1" ht="18" customHeight="1" spans="1:21">
      <c r="A507" s="3" t="s">
        <v>145</v>
      </c>
      <c r="B507" s="3" t="s">
        <v>146</v>
      </c>
      <c r="C507" s="3" t="s">
        <v>147</v>
      </c>
      <c r="D507" s="3" t="s">
        <v>148</v>
      </c>
      <c r="E507" s="3" t="s">
        <v>149</v>
      </c>
      <c r="F507" s="3" t="s">
        <v>150</v>
      </c>
      <c r="G507" s="3" t="s">
        <v>151</v>
      </c>
      <c r="H507" s="3" t="s">
        <v>152</v>
      </c>
      <c r="I507" s="3" t="s">
        <v>153</v>
      </c>
      <c r="J507" s="8" t="s">
        <v>154</v>
      </c>
      <c r="K507" s="3" t="s">
        <v>155</v>
      </c>
      <c r="L507" s="3" t="s">
        <v>156</v>
      </c>
      <c r="M507" s="8" t="s">
        <v>157</v>
      </c>
      <c r="N507" s="8" t="s">
        <v>158</v>
      </c>
      <c r="O507" s="8" t="s">
        <v>159</v>
      </c>
      <c r="P507" s="8" t="s">
        <v>160</v>
      </c>
      <c r="Q507" s="8" t="s">
        <v>161</v>
      </c>
      <c r="R507" s="19" t="s">
        <v>162</v>
      </c>
      <c r="S507" s="19" t="s">
        <v>163</v>
      </c>
      <c r="T507" s="8" t="s">
        <v>164</v>
      </c>
      <c r="U507" s="3" t="s">
        <v>165</v>
      </c>
    </row>
    <row r="508" s="1" customFormat="1" spans="1:21">
      <c r="A508" s="4" t="s">
        <v>302</v>
      </c>
      <c r="B508" s="4" t="s">
        <v>594</v>
      </c>
      <c r="C508" s="5" t="s">
        <v>168</v>
      </c>
      <c r="D508" s="4" t="s">
        <v>595</v>
      </c>
      <c r="E508" s="5" t="s">
        <v>234</v>
      </c>
      <c r="F508" s="4" t="s">
        <v>325</v>
      </c>
      <c r="G508" s="5" t="s">
        <v>177</v>
      </c>
      <c r="H508" s="5" t="s">
        <v>326</v>
      </c>
      <c r="I508" s="5" t="s">
        <v>175</v>
      </c>
      <c r="J508" s="9">
        <v>0.002</v>
      </c>
      <c r="K508" s="5" t="s">
        <v>327</v>
      </c>
      <c r="L508" s="5" t="s">
        <v>175</v>
      </c>
      <c r="M508" s="10">
        <v>44499</v>
      </c>
      <c r="N508" s="11">
        <v>70</v>
      </c>
      <c r="O508" s="12">
        <v>0</v>
      </c>
      <c r="P508" s="13">
        <v>7.32573</v>
      </c>
      <c r="Q508" s="20">
        <v>0.01465</v>
      </c>
      <c r="R508" s="21">
        <v>5.8632</v>
      </c>
      <c r="S508" s="22">
        <f t="shared" si="29"/>
        <v>0.0117264</v>
      </c>
      <c r="T508" s="10"/>
      <c r="U508" s="5" t="s">
        <v>234</v>
      </c>
    </row>
    <row r="509" s="1" customFormat="1" spans="1:21">
      <c r="A509" s="6" t="s">
        <v>302</v>
      </c>
      <c r="B509" s="6" t="s">
        <v>594</v>
      </c>
      <c r="C509" s="7" t="s">
        <v>168</v>
      </c>
      <c r="D509" s="6" t="s">
        <v>595</v>
      </c>
      <c r="E509" s="7" t="s">
        <v>234</v>
      </c>
      <c r="F509" s="6" t="s">
        <v>778</v>
      </c>
      <c r="G509" s="7" t="s">
        <v>172</v>
      </c>
      <c r="H509" s="7" t="s">
        <v>779</v>
      </c>
      <c r="I509" s="7" t="s">
        <v>234</v>
      </c>
      <c r="J509" s="14">
        <v>1</v>
      </c>
      <c r="K509" s="7" t="s">
        <v>168</v>
      </c>
      <c r="L509" s="7" t="s">
        <v>175</v>
      </c>
      <c r="M509" s="15">
        <v>44499</v>
      </c>
      <c r="N509" s="16">
        <v>70</v>
      </c>
      <c r="O509" s="17">
        <v>0</v>
      </c>
      <c r="P509" s="18">
        <v>0.243</v>
      </c>
      <c r="Q509" s="23">
        <v>0.243</v>
      </c>
      <c r="R509" s="21">
        <v>0.243</v>
      </c>
      <c r="S509" s="22">
        <f t="shared" si="29"/>
        <v>0.243</v>
      </c>
      <c r="T509" s="15"/>
      <c r="U509" s="7" t="s">
        <v>234</v>
      </c>
    </row>
    <row r="510" spans="19:19">
      <c r="S510" s="2">
        <f>SUM(S508:S509)</f>
        <v>0.2547264</v>
      </c>
    </row>
    <row r="512" s="1" customFormat="1" ht="18" customHeight="1" spans="1:21">
      <c r="A512" s="3" t="s">
        <v>145</v>
      </c>
      <c r="B512" s="3" t="s">
        <v>146</v>
      </c>
      <c r="C512" s="3" t="s">
        <v>147</v>
      </c>
      <c r="D512" s="3" t="s">
        <v>148</v>
      </c>
      <c r="E512" s="3" t="s">
        <v>149</v>
      </c>
      <c r="F512" s="3" t="s">
        <v>150</v>
      </c>
      <c r="G512" s="3" t="s">
        <v>151</v>
      </c>
      <c r="H512" s="3" t="s">
        <v>152</v>
      </c>
      <c r="I512" s="3" t="s">
        <v>153</v>
      </c>
      <c r="J512" s="8" t="s">
        <v>154</v>
      </c>
      <c r="K512" s="3" t="s">
        <v>155</v>
      </c>
      <c r="L512" s="3" t="s">
        <v>156</v>
      </c>
      <c r="M512" s="8" t="s">
        <v>157</v>
      </c>
      <c r="N512" s="8" t="s">
        <v>158</v>
      </c>
      <c r="O512" s="8" t="s">
        <v>159</v>
      </c>
      <c r="P512" s="8" t="s">
        <v>160</v>
      </c>
      <c r="Q512" s="8" t="s">
        <v>161</v>
      </c>
      <c r="R512" s="19" t="s">
        <v>162</v>
      </c>
      <c r="S512" s="19" t="s">
        <v>163</v>
      </c>
      <c r="T512" s="8" t="s">
        <v>164</v>
      </c>
      <c r="U512" s="3" t="s">
        <v>165</v>
      </c>
    </row>
    <row r="513" s="1" customFormat="1" spans="1:21">
      <c r="A513" s="4" t="s">
        <v>302</v>
      </c>
      <c r="B513" s="4" t="s">
        <v>596</v>
      </c>
      <c r="C513" s="5" t="s">
        <v>168</v>
      </c>
      <c r="D513" s="4" t="s">
        <v>597</v>
      </c>
      <c r="E513" s="5" t="s">
        <v>780</v>
      </c>
      <c r="F513" s="4" t="s">
        <v>781</v>
      </c>
      <c r="G513" s="5" t="s">
        <v>177</v>
      </c>
      <c r="H513" s="5" t="s">
        <v>782</v>
      </c>
      <c r="I513" s="5" t="s">
        <v>598</v>
      </c>
      <c r="J513" s="9">
        <v>1</v>
      </c>
      <c r="K513" s="5" t="s">
        <v>168</v>
      </c>
      <c r="L513" s="5" t="s">
        <v>322</v>
      </c>
      <c r="M513" s="10">
        <v>45566</v>
      </c>
      <c r="N513" s="11">
        <v>50</v>
      </c>
      <c r="O513" s="12">
        <v>0</v>
      </c>
      <c r="P513" s="13">
        <v>8.42553</v>
      </c>
      <c r="Q513" s="20">
        <v>8.42553</v>
      </c>
      <c r="R513" s="21">
        <f>S521</f>
        <v>5.882920938</v>
      </c>
      <c r="S513" s="22">
        <f t="shared" ref="S513:S520" si="30">J513*R513</f>
        <v>5.882920938</v>
      </c>
      <c r="T513" s="10"/>
      <c r="U513" s="5" t="s">
        <v>234</v>
      </c>
    </row>
    <row r="514" s="1" customFormat="1" spans="1:21">
      <c r="A514" s="6" t="s">
        <v>302</v>
      </c>
      <c r="B514" s="6" t="s">
        <v>596</v>
      </c>
      <c r="C514" s="7" t="s">
        <v>168</v>
      </c>
      <c r="D514" s="6" t="s">
        <v>597</v>
      </c>
      <c r="E514" s="7" t="s">
        <v>780</v>
      </c>
      <c r="F514" s="6" t="s">
        <v>325</v>
      </c>
      <c r="G514" s="7" t="s">
        <v>177</v>
      </c>
      <c r="H514" s="7" t="s">
        <v>326</v>
      </c>
      <c r="I514" s="7" t="s">
        <v>175</v>
      </c>
      <c r="J514" s="14">
        <v>0.038</v>
      </c>
      <c r="K514" s="7" t="s">
        <v>327</v>
      </c>
      <c r="L514" s="7" t="s">
        <v>175</v>
      </c>
      <c r="M514" s="15">
        <v>44499</v>
      </c>
      <c r="N514" s="16">
        <v>70</v>
      </c>
      <c r="O514" s="17">
        <v>0</v>
      </c>
      <c r="P514" s="18">
        <v>7.32573</v>
      </c>
      <c r="Q514" s="23">
        <v>0.27838</v>
      </c>
      <c r="R514" s="21">
        <v>5.8632</v>
      </c>
      <c r="S514" s="22">
        <f t="shared" si="30"/>
        <v>0.2228016</v>
      </c>
      <c r="T514" s="15"/>
      <c r="U514" s="7" t="s">
        <v>234</v>
      </c>
    </row>
    <row r="515" spans="19:19">
      <c r="S515" s="2">
        <f>SUM(S513:S514)</f>
        <v>6.105722538</v>
      </c>
    </row>
    <row r="517" s="1" customFormat="1" ht="18" customHeight="1" spans="1:21">
      <c r="A517" s="3" t="s">
        <v>145</v>
      </c>
      <c r="B517" s="3" t="s">
        <v>146</v>
      </c>
      <c r="C517" s="3" t="s">
        <v>147</v>
      </c>
      <c r="D517" s="3" t="s">
        <v>148</v>
      </c>
      <c r="E517" s="3" t="s">
        <v>149</v>
      </c>
      <c r="F517" s="3" t="s">
        <v>150</v>
      </c>
      <c r="G517" s="3" t="s">
        <v>151</v>
      </c>
      <c r="H517" s="3" t="s">
        <v>152</v>
      </c>
      <c r="I517" s="3" t="s">
        <v>153</v>
      </c>
      <c r="J517" s="8" t="s">
        <v>154</v>
      </c>
      <c r="K517" s="3" t="s">
        <v>155</v>
      </c>
      <c r="L517" s="3" t="s">
        <v>156</v>
      </c>
      <c r="M517" s="8" t="s">
        <v>157</v>
      </c>
      <c r="N517" s="8" t="s">
        <v>158</v>
      </c>
      <c r="O517" s="8" t="s">
        <v>159</v>
      </c>
      <c r="P517" s="8" t="s">
        <v>160</v>
      </c>
      <c r="Q517" s="8" t="s">
        <v>161</v>
      </c>
      <c r="R517" s="19" t="s">
        <v>162</v>
      </c>
      <c r="S517" s="19" t="s">
        <v>163</v>
      </c>
      <c r="T517" s="8" t="s">
        <v>164</v>
      </c>
      <c r="U517" s="3" t="s">
        <v>165</v>
      </c>
    </row>
    <row r="518" s="1" customFormat="1" spans="1:21">
      <c r="A518" s="4" t="s">
        <v>302</v>
      </c>
      <c r="B518" s="4" t="s">
        <v>781</v>
      </c>
      <c r="C518" s="5" t="s">
        <v>168</v>
      </c>
      <c r="D518" s="4" t="s">
        <v>782</v>
      </c>
      <c r="E518" s="5" t="s">
        <v>780</v>
      </c>
      <c r="F518" s="4" t="s">
        <v>783</v>
      </c>
      <c r="G518" s="5" t="s">
        <v>172</v>
      </c>
      <c r="H518" s="5" t="s">
        <v>784</v>
      </c>
      <c r="I518" s="5" t="s">
        <v>234</v>
      </c>
      <c r="J518" s="9">
        <v>1</v>
      </c>
      <c r="K518" s="5" t="s">
        <v>168</v>
      </c>
      <c r="L518" s="5" t="s">
        <v>175</v>
      </c>
      <c r="M518" s="10">
        <v>44499</v>
      </c>
      <c r="N518" s="11">
        <v>50</v>
      </c>
      <c r="O518" s="12">
        <v>0</v>
      </c>
      <c r="P518" s="13">
        <v>1.6461</v>
      </c>
      <c r="Q518" s="20">
        <v>1.6461</v>
      </c>
      <c r="R518" s="21">
        <v>1.77</v>
      </c>
      <c r="S518" s="22">
        <f t="shared" si="30"/>
        <v>1.77</v>
      </c>
      <c r="T518" s="10"/>
      <c r="U518" s="5" t="s">
        <v>234</v>
      </c>
    </row>
    <row r="519" s="1" customFormat="1" spans="1:21">
      <c r="A519" s="6" t="s">
        <v>302</v>
      </c>
      <c r="B519" s="6" t="s">
        <v>781</v>
      </c>
      <c r="C519" s="7" t="s">
        <v>168</v>
      </c>
      <c r="D519" s="6" t="s">
        <v>782</v>
      </c>
      <c r="E519" s="7" t="s">
        <v>780</v>
      </c>
      <c r="F519" s="6" t="s">
        <v>785</v>
      </c>
      <c r="G519" s="7" t="s">
        <v>177</v>
      </c>
      <c r="H519" s="7" t="s">
        <v>786</v>
      </c>
      <c r="I519" s="7" t="s">
        <v>598</v>
      </c>
      <c r="J519" s="14">
        <v>1</v>
      </c>
      <c r="K519" s="7" t="s">
        <v>168</v>
      </c>
      <c r="L519" s="7" t="s">
        <v>175</v>
      </c>
      <c r="M519" s="15">
        <v>44499</v>
      </c>
      <c r="N519" s="16">
        <v>50</v>
      </c>
      <c r="O519" s="17">
        <v>0</v>
      </c>
      <c r="P519" s="18">
        <v>4.92557</v>
      </c>
      <c r="Q519" s="23">
        <v>4.92557</v>
      </c>
      <c r="R519" s="21">
        <f>S525</f>
        <v>4.050257988</v>
      </c>
      <c r="S519" s="22">
        <f t="shared" si="30"/>
        <v>4.050257988</v>
      </c>
      <c r="T519" s="15"/>
      <c r="U519" s="7" t="s">
        <v>234</v>
      </c>
    </row>
    <row r="520" s="1" customFormat="1" spans="1:21">
      <c r="A520" s="4" t="s">
        <v>302</v>
      </c>
      <c r="B520" s="4" t="s">
        <v>781</v>
      </c>
      <c r="C520" s="5" t="s">
        <v>168</v>
      </c>
      <c r="D520" s="4" t="s">
        <v>782</v>
      </c>
      <c r="E520" s="5" t="s">
        <v>780</v>
      </c>
      <c r="F520" s="4" t="s">
        <v>332</v>
      </c>
      <c r="G520" s="5" t="s">
        <v>172</v>
      </c>
      <c r="H520" s="5" t="s">
        <v>333</v>
      </c>
      <c r="I520" s="5" t="s">
        <v>175</v>
      </c>
      <c r="J520" s="9">
        <v>0.0105</v>
      </c>
      <c r="K520" s="5" t="s">
        <v>319</v>
      </c>
      <c r="L520" s="5" t="s">
        <v>175</v>
      </c>
      <c r="M520" s="10">
        <v>45086</v>
      </c>
      <c r="N520" s="11">
        <v>50</v>
      </c>
      <c r="O520" s="12">
        <v>0</v>
      </c>
      <c r="P520" s="13">
        <v>5.96786</v>
      </c>
      <c r="Q520" s="20">
        <v>0.06266</v>
      </c>
      <c r="R520" s="21">
        <v>5.9679</v>
      </c>
      <c r="S520" s="22">
        <f t="shared" si="30"/>
        <v>0.06266295</v>
      </c>
      <c r="T520" s="10"/>
      <c r="U520" s="5" t="s">
        <v>234</v>
      </c>
    </row>
    <row r="521" spans="19:19">
      <c r="S521" s="2">
        <f>SUM(S518:S520)</f>
        <v>5.882920938</v>
      </c>
    </row>
    <row r="523" s="1" customFormat="1" spans="1:21">
      <c r="A523" s="3" t="s">
        <v>145</v>
      </c>
      <c r="B523" s="3" t="s">
        <v>146</v>
      </c>
      <c r="C523" s="3" t="s">
        <v>147</v>
      </c>
      <c r="D523" s="3" t="s">
        <v>148</v>
      </c>
      <c r="E523" s="3" t="s">
        <v>149</v>
      </c>
      <c r="F523" s="3" t="s">
        <v>150</v>
      </c>
      <c r="G523" s="3" t="s">
        <v>151</v>
      </c>
      <c r="H523" s="3" t="s">
        <v>152</v>
      </c>
      <c r="I523" s="3" t="s">
        <v>153</v>
      </c>
      <c r="J523" s="8" t="s">
        <v>154</v>
      </c>
      <c r="K523" s="3" t="s">
        <v>155</v>
      </c>
      <c r="L523" s="3" t="s">
        <v>156</v>
      </c>
      <c r="M523" s="8" t="s">
        <v>157</v>
      </c>
      <c r="N523" s="8" t="s">
        <v>158</v>
      </c>
      <c r="O523" s="8" t="s">
        <v>159</v>
      </c>
      <c r="P523" s="8" t="s">
        <v>160</v>
      </c>
      <c r="Q523" s="8" t="s">
        <v>161</v>
      </c>
      <c r="R523" s="19" t="s">
        <v>162</v>
      </c>
      <c r="S523" s="19" t="s">
        <v>163</v>
      </c>
      <c r="T523" s="8" t="s">
        <v>164</v>
      </c>
      <c r="U523" s="3" t="s">
        <v>165</v>
      </c>
    </row>
    <row r="524" s="1" customFormat="1" spans="1:21">
      <c r="A524" s="4" t="s">
        <v>302</v>
      </c>
      <c r="B524" s="4" t="s">
        <v>785</v>
      </c>
      <c r="C524" s="5" t="s">
        <v>168</v>
      </c>
      <c r="D524" s="4" t="s">
        <v>786</v>
      </c>
      <c r="E524" s="5" t="s">
        <v>780</v>
      </c>
      <c r="F524" s="4" t="s">
        <v>787</v>
      </c>
      <c r="G524" s="5" t="s">
        <v>172</v>
      </c>
      <c r="H524" s="5" t="s">
        <v>400</v>
      </c>
      <c r="I524" s="5" t="s">
        <v>788</v>
      </c>
      <c r="J524" s="9">
        <v>0.8603</v>
      </c>
      <c r="K524" s="5" t="s">
        <v>319</v>
      </c>
      <c r="L524" s="5" t="s">
        <v>175</v>
      </c>
      <c r="M524" s="10">
        <v>44746</v>
      </c>
      <c r="N524" s="11">
        <v>110</v>
      </c>
      <c r="O524" s="12">
        <v>0</v>
      </c>
      <c r="P524" s="13">
        <v>4.9381</v>
      </c>
      <c r="Q524" s="20">
        <v>4.24825</v>
      </c>
      <c r="R524" s="21">
        <v>4.70796</v>
      </c>
      <c r="S524" s="22">
        <f t="shared" ref="S524:S529" si="31">J524*R524</f>
        <v>4.050257988</v>
      </c>
      <c r="T524" s="10"/>
      <c r="U524" s="5" t="s">
        <v>234</v>
      </c>
    </row>
    <row r="525" spans="19:19">
      <c r="S525" s="2">
        <f>SUM(S524:S524)</f>
        <v>4.050257988</v>
      </c>
    </row>
    <row r="527" s="1" customFormat="1" ht="18" customHeight="1" spans="1:21">
      <c r="A527" s="3" t="s">
        <v>145</v>
      </c>
      <c r="B527" s="3" t="s">
        <v>146</v>
      </c>
      <c r="C527" s="3" t="s">
        <v>147</v>
      </c>
      <c r="D527" s="3" t="s">
        <v>148</v>
      </c>
      <c r="E527" s="3" t="s">
        <v>149</v>
      </c>
      <c r="F527" s="3" t="s">
        <v>150</v>
      </c>
      <c r="G527" s="3" t="s">
        <v>151</v>
      </c>
      <c r="H527" s="3" t="s">
        <v>152</v>
      </c>
      <c r="I527" s="3" t="s">
        <v>153</v>
      </c>
      <c r="J527" s="8" t="s">
        <v>154</v>
      </c>
      <c r="K527" s="3" t="s">
        <v>155</v>
      </c>
      <c r="L527" s="3" t="s">
        <v>156</v>
      </c>
      <c r="M527" s="8" t="s">
        <v>157</v>
      </c>
      <c r="N527" s="8" t="s">
        <v>158</v>
      </c>
      <c r="O527" s="8" t="s">
        <v>159</v>
      </c>
      <c r="P527" s="8" t="s">
        <v>160</v>
      </c>
      <c r="Q527" s="8" t="s">
        <v>161</v>
      </c>
      <c r="R527" s="19" t="s">
        <v>162</v>
      </c>
      <c r="S527" s="19" t="s">
        <v>163</v>
      </c>
      <c r="T527" s="8" t="s">
        <v>164</v>
      </c>
      <c r="U527" s="3" t="s">
        <v>165</v>
      </c>
    </row>
    <row r="528" s="1" customFormat="1" spans="1:21">
      <c r="A528" s="4" t="s">
        <v>302</v>
      </c>
      <c r="B528" s="4" t="s">
        <v>602</v>
      </c>
      <c r="C528" s="5" t="s">
        <v>168</v>
      </c>
      <c r="D528" s="4" t="s">
        <v>603</v>
      </c>
      <c r="E528" s="5" t="s">
        <v>234</v>
      </c>
      <c r="F528" s="4" t="s">
        <v>789</v>
      </c>
      <c r="G528" s="5" t="s">
        <v>177</v>
      </c>
      <c r="H528" s="5" t="s">
        <v>790</v>
      </c>
      <c r="I528" s="5" t="s">
        <v>234</v>
      </c>
      <c r="J528" s="9">
        <v>1</v>
      </c>
      <c r="K528" s="5" t="s">
        <v>168</v>
      </c>
      <c r="L528" s="5" t="s">
        <v>322</v>
      </c>
      <c r="M528" s="10">
        <v>45566</v>
      </c>
      <c r="N528" s="11">
        <v>50</v>
      </c>
      <c r="O528" s="12">
        <v>0</v>
      </c>
      <c r="P528" s="13">
        <v>15.59343</v>
      </c>
      <c r="Q528" s="20">
        <v>15.59343</v>
      </c>
      <c r="R528" s="21">
        <f>S536</f>
        <v>11.69203465</v>
      </c>
      <c r="S528" s="22">
        <f t="shared" si="31"/>
        <v>11.69203465</v>
      </c>
      <c r="T528" s="10"/>
      <c r="U528" s="5" t="s">
        <v>234</v>
      </c>
    </row>
    <row r="529" s="1" customFormat="1" spans="1:21">
      <c r="A529" s="6" t="s">
        <v>302</v>
      </c>
      <c r="B529" s="6" t="s">
        <v>602</v>
      </c>
      <c r="C529" s="7" t="s">
        <v>168</v>
      </c>
      <c r="D529" s="6" t="s">
        <v>603</v>
      </c>
      <c r="E529" s="7" t="s">
        <v>234</v>
      </c>
      <c r="F529" s="6" t="s">
        <v>325</v>
      </c>
      <c r="G529" s="7" t="s">
        <v>177</v>
      </c>
      <c r="H529" s="7" t="s">
        <v>326</v>
      </c>
      <c r="I529" s="7" t="s">
        <v>175</v>
      </c>
      <c r="J529" s="14">
        <v>0.148</v>
      </c>
      <c r="K529" s="7" t="s">
        <v>327</v>
      </c>
      <c r="L529" s="7" t="s">
        <v>175</v>
      </c>
      <c r="M529" s="15">
        <v>44746</v>
      </c>
      <c r="N529" s="16">
        <v>70</v>
      </c>
      <c r="O529" s="17">
        <v>0</v>
      </c>
      <c r="P529" s="18">
        <v>7.32573</v>
      </c>
      <c r="Q529" s="23">
        <v>1.08421</v>
      </c>
      <c r="R529" s="21">
        <v>5.8632</v>
      </c>
      <c r="S529" s="22">
        <f t="shared" si="31"/>
        <v>0.8677536</v>
      </c>
      <c r="T529" s="15"/>
      <c r="U529" s="7" t="s">
        <v>234</v>
      </c>
    </row>
    <row r="530" spans="19:19">
      <c r="S530" s="2">
        <f>SUM(S528:S529)</f>
        <v>12.55978825</v>
      </c>
    </row>
    <row r="532" s="1" customFormat="1" ht="18" customHeight="1" spans="1:21">
      <c r="A532" s="3" t="s">
        <v>145</v>
      </c>
      <c r="B532" s="3" t="s">
        <v>146</v>
      </c>
      <c r="C532" s="3" t="s">
        <v>147</v>
      </c>
      <c r="D532" s="3" t="s">
        <v>148</v>
      </c>
      <c r="E532" s="3" t="s">
        <v>149</v>
      </c>
      <c r="F532" s="3" t="s">
        <v>150</v>
      </c>
      <c r="G532" s="3" t="s">
        <v>151</v>
      </c>
      <c r="H532" s="3" t="s">
        <v>152</v>
      </c>
      <c r="I532" s="3" t="s">
        <v>153</v>
      </c>
      <c r="J532" s="8" t="s">
        <v>154</v>
      </c>
      <c r="K532" s="3" t="s">
        <v>155</v>
      </c>
      <c r="L532" s="3" t="s">
        <v>156</v>
      </c>
      <c r="M532" s="8" t="s">
        <v>157</v>
      </c>
      <c r="N532" s="8" t="s">
        <v>158</v>
      </c>
      <c r="O532" s="8" t="s">
        <v>159</v>
      </c>
      <c r="P532" s="8" t="s">
        <v>160</v>
      </c>
      <c r="Q532" s="8" t="s">
        <v>161</v>
      </c>
      <c r="R532" s="19" t="s">
        <v>162</v>
      </c>
      <c r="S532" s="19" t="s">
        <v>163</v>
      </c>
      <c r="T532" s="8" t="s">
        <v>164</v>
      </c>
      <c r="U532" s="3" t="s">
        <v>165</v>
      </c>
    </row>
    <row r="533" s="1" customFormat="1" spans="1:21">
      <c r="A533" s="4" t="s">
        <v>302</v>
      </c>
      <c r="B533" s="4" t="s">
        <v>789</v>
      </c>
      <c r="C533" s="5" t="s">
        <v>168</v>
      </c>
      <c r="D533" s="4" t="s">
        <v>790</v>
      </c>
      <c r="E533" s="5" t="s">
        <v>234</v>
      </c>
      <c r="F533" s="4" t="s">
        <v>791</v>
      </c>
      <c r="G533" s="5" t="s">
        <v>172</v>
      </c>
      <c r="H533" s="5" t="s">
        <v>792</v>
      </c>
      <c r="I533" s="5" t="s">
        <v>234</v>
      </c>
      <c r="J533" s="9">
        <v>2</v>
      </c>
      <c r="K533" s="5" t="s">
        <v>168</v>
      </c>
      <c r="L533" s="5" t="s">
        <v>175</v>
      </c>
      <c r="M533" s="10">
        <v>44499</v>
      </c>
      <c r="N533" s="11">
        <v>50</v>
      </c>
      <c r="O533" s="12">
        <v>0</v>
      </c>
      <c r="P533" s="13">
        <v>0.897</v>
      </c>
      <c r="Q533" s="20">
        <v>1.794</v>
      </c>
      <c r="R533" s="21">
        <v>0.89735</v>
      </c>
      <c r="S533" s="22">
        <f t="shared" ref="S533:S535" si="32">J533*R533</f>
        <v>1.7947</v>
      </c>
      <c r="T533" s="10"/>
      <c r="U533" s="5" t="s">
        <v>234</v>
      </c>
    </row>
    <row r="534" s="1" customFormat="1" spans="1:21">
      <c r="A534" s="6" t="s">
        <v>302</v>
      </c>
      <c r="B534" s="6" t="s">
        <v>789</v>
      </c>
      <c r="C534" s="7" t="s">
        <v>168</v>
      </c>
      <c r="D534" s="6" t="s">
        <v>790</v>
      </c>
      <c r="E534" s="7" t="s">
        <v>234</v>
      </c>
      <c r="F534" s="6" t="s">
        <v>793</v>
      </c>
      <c r="G534" s="7" t="s">
        <v>177</v>
      </c>
      <c r="H534" s="7" t="s">
        <v>794</v>
      </c>
      <c r="I534" s="7" t="s">
        <v>234</v>
      </c>
      <c r="J534" s="14">
        <v>1</v>
      </c>
      <c r="K534" s="7" t="s">
        <v>168</v>
      </c>
      <c r="L534" s="7" t="s">
        <v>175</v>
      </c>
      <c r="M534" s="15">
        <v>44499</v>
      </c>
      <c r="N534" s="16">
        <v>50</v>
      </c>
      <c r="O534" s="17">
        <v>0</v>
      </c>
      <c r="P534" s="18">
        <v>10.75442</v>
      </c>
      <c r="Q534" s="23">
        <v>10.75442</v>
      </c>
      <c r="R534" s="21">
        <f>S540</f>
        <v>9.8346717</v>
      </c>
      <c r="S534" s="22">
        <f t="shared" si="32"/>
        <v>9.8346717</v>
      </c>
      <c r="T534" s="15"/>
      <c r="U534" s="7" t="s">
        <v>234</v>
      </c>
    </row>
    <row r="535" s="1" customFormat="1" spans="1:21">
      <c r="A535" s="4" t="s">
        <v>302</v>
      </c>
      <c r="B535" s="4" t="s">
        <v>789</v>
      </c>
      <c r="C535" s="5" t="s">
        <v>168</v>
      </c>
      <c r="D535" s="4" t="s">
        <v>790</v>
      </c>
      <c r="E535" s="5" t="s">
        <v>234</v>
      </c>
      <c r="F535" s="4" t="s">
        <v>332</v>
      </c>
      <c r="G535" s="5" t="s">
        <v>172</v>
      </c>
      <c r="H535" s="5" t="s">
        <v>333</v>
      </c>
      <c r="I535" s="5" t="s">
        <v>175</v>
      </c>
      <c r="J535" s="9">
        <v>0.0105</v>
      </c>
      <c r="K535" s="5" t="s">
        <v>319</v>
      </c>
      <c r="L535" s="5" t="s">
        <v>175</v>
      </c>
      <c r="M535" s="10">
        <v>45086</v>
      </c>
      <c r="N535" s="11">
        <v>50</v>
      </c>
      <c r="O535" s="12">
        <v>0</v>
      </c>
      <c r="P535" s="13">
        <v>5.96786</v>
      </c>
      <c r="Q535" s="20">
        <v>0.06266</v>
      </c>
      <c r="R535" s="21">
        <v>5.9679</v>
      </c>
      <c r="S535" s="22">
        <f t="shared" si="32"/>
        <v>0.06266295</v>
      </c>
      <c r="T535" s="10"/>
      <c r="U535" s="5" t="s">
        <v>234</v>
      </c>
    </row>
    <row r="536" spans="19:19">
      <c r="S536" s="2">
        <f>SUM(S533:S535)</f>
        <v>11.69203465</v>
      </c>
    </row>
    <row r="538" s="1" customFormat="1" ht="18" customHeight="1" spans="1:21">
      <c r="A538" s="3" t="s">
        <v>145</v>
      </c>
      <c r="B538" s="3" t="s">
        <v>146</v>
      </c>
      <c r="C538" s="3" t="s">
        <v>147</v>
      </c>
      <c r="D538" s="3" t="s">
        <v>148</v>
      </c>
      <c r="E538" s="3" t="s">
        <v>149</v>
      </c>
      <c r="F538" s="3" t="s">
        <v>150</v>
      </c>
      <c r="G538" s="3" t="s">
        <v>151</v>
      </c>
      <c r="H538" s="3" t="s">
        <v>152</v>
      </c>
      <c r="I538" s="3" t="s">
        <v>153</v>
      </c>
      <c r="J538" s="8" t="s">
        <v>154</v>
      </c>
      <c r="K538" s="3" t="s">
        <v>155</v>
      </c>
      <c r="L538" s="3" t="s">
        <v>156</v>
      </c>
      <c r="M538" s="8" t="s">
        <v>157</v>
      </c>
      <c r="N538" s="8" t="s">
        <v>158</v>
      </c>
      <c r="O538" s="8" t="s">
        <v>159</v>
      </c>
      <c r="P538" s="8" t="s">
        <v>160</v>
      </c>
      <c r="Q538" s="8" t="s">
        <v>161</v>
      </c>
      <c r="R538" s="19" t="s">
        <v>162</v>
      </c>
      <c r="S538" s="19" t="s">
        <v>163</v>
      </c>
      <c r="T538" s="8" t="s">
        <v>164</v>
      </c>
      <c r="U538" s="3" t="s">
        <v>165</v>
      </c>
    </row>
    <row r="539" s="1" customFormat="1" spans="1:21">
      <c r="A539" s="4" t="s">
        <v>302</v>
      </c>
      <c r="B539" s="4" t="s">
        <v>793</v>
      </c>
      <c r="C539" s="5" t="s">
        <v>168</v>
      </c>
      <c r="D539" s="4" t="s">
        <v>794</v>
      </c>
      <c r="E539" s="5" t="s">
        <v>234</v>
      </c>
      <c r="F539" s="4" t="s">
        <v>418</v>
      </c>
      <c r="G539" s="5" t="s">
        <v>172</v>
      </c>
      <c r="H539" s="5" t="s">
        <v>419</v>
      </c>
      <c r="I539" s="5" t="s">
        <v>420</v>
      </c>
      <c r="J539" s="9">
        <v>1.89</v>
      </c>
      <c r="K539" s="5" t="s">
        <v>319</v>
      </c>
      <c r="L539" s="5" t="s">
        <v>175</v>
      </c>
      <c r="M539" s="10">
        <v>44867</v>
      </c>
      <c r="N539" s="11">
        <v>110</v>
      </c>
      <c r="O539" s="12">
        <v>0</v>
      </c>
      <c r="P539" s="13">
        <v>5.151</v>
      </c>
      <c r="Q539" s="20">
        <v>9.73539</v>
      </c>
      <c r="R539" s="21">
        <v>5.20353</v>
      </c>
      <c r="S539" s="22">
        <f t="shared" ref="S539:S544" si="33">J539*R539</f>
        <v>9.8346717</v>
      </c>
      <c r="T539" s="10"/>
      <c r="U539" s="5" t="s">
        <v>234</v>
      </c>
    </row>
    <row r="540" spans="19:19">
      <c r="S540" s="2">
        <f>SUM(S539:S539)</f>
        <v>9.8346717</v>
      </c>
    </row>
    <row r="542" s="1" customFormat="1" ht="18" customHeight="1" spans="1:21">
      <c r="A542" s="3" t="s">
        <v>145</v>
      </c>
      <c r="B542" s="3" t="s">
        <v>146</v>
      </c>
      <c r="C542" s="3" t="s">
        <v>147</v>
      </c>
      <c r="D542" s="3" t="s">
        <v>148</v>
      </c>
      <c r="E542" s="3" t="s">
        <v>149</v>
      </c>
      <c r="F542" s="3" t="s">
        <v>150</v>
      </c>
      <c r="G542" s="3" t="s">
        <v>151</v>
      </c>
      <c r="H542" s="3" t="s">
        <v>152</v>
      </c>
      <c r="I542" s="3" t="s">
        <v>153</v>
      </c>
      <c r="J542" s="8" t="s">
        <v>154</v>
      </c>
      <c r="K542" s="3" t="s">
        <v>155</v>
      </c>
      <c r="L542" s="3" t="s">
        <v>156</v>
      </c>
      <c r="M542" s="8" t="s">
        <v>157</v>
      </c>
      <c r="N542" s="8" t="s">
        <v>158</v>
      </c>
      <c r="O542" s="8" t="s">
        <v>159</v>
      </c>
      <c r="P542" s="8" t="s">
        <v>160</v>
      </c>
      <c r="Q542" s="8" t="s">
        <v>161</v>
      </c>
      <c r="R542" s="19" t="s">
        <v>162</v>
      </c>
      <c r="S542" s="19" t="s">
        <v>163</v>
      </c>
      <c r="T542" s="8" t="s">
        <v>164</v>
      </c>
      <c r="U542" s="3" t="s">
        <v>165</v>
      </c>
    </row>
    <row r="543" s="1" customFormat="1" spans="1:21">
      <c r="A543" s="4" t="s">
        <v>302</v>
      </c>
      <c r="B543" s="4" t="s">
        <v>604</v>
      </c>
      <c r="C543" s="5" t="s">
        <v>168</v>
      </c>
      <c r="D543" s="4" t="s">
        <v>605</v>
      </c>
      <c r="E543" s="5" t="s">
        <v>780</v>
      </c>
      <c r="F543" s="4" t="s">
        <v>795</v>
      </c>
      <c r="G543" s="5" t="s">
        <v>177</v>
      </c>
      <c r="H543" s="5" t="s">
        <v>796</v>
      </c>
      <c r="I543" s="5" t="s">
        <v>598</v>
      </c>
      <c r="J543" s="9">
        <v>1</v>
      </c>
      <c r="K543" s="5" t="s">
        <v>168</v>
      </c>
      <c r="L543" s="5" t="s">
        <v>322</v>
      </c>
      <c r="M543" s="10">
        <v>45566</v>
      </c>
      <c r="N543" s="11">
        <v>50</v>
      </c>
      <c r="O543" s="12">
        <v>0</v>
      </c>
      <c r="P543" s="13">
        <v>8.2206</v>
      </c>
      <c r="Q543" s="20">
        <v>8.2206</v>
      </c>
      <c r="R543" s="21">
        <f>S551</f>
        <v>5.687540598</v>
      </c>
      <c r="S543" s="22">
        <f t="shared" si="33"/>
        <v>5.687540598</v>
      </c>
      <c r="T543" s="10"/>
      <c r="U543" s="5" t="s">
        <v>234</v>
      </c>
    </row>
    <row r="544" s="1" customFormat="1" spans="1:21">
      <c r="A544" s="6" t="s">
        <v>302</v>
      </c>
      <c r="B544" s="6" t="s">
        <v>604</v>
      </c>
      <c r="C544" s="7" t="s">
        <v>168</v>
      </c>
      <c r="D544" s="6" t="s">
        <v>605</v>
      </c>
      <c r="E544" s="7" t="s">
        <v>780</v>
      </c>
      <c r="F544" s="6" t="s">
        <v>325</v>
      </c>
      <c r="G544" s="7" t="s">
        <v>177</v>
      </c>
      <c r="H544" s="7" t="s">
        <v>326</v>
      </c>
      <c r="I544" s="7" t="s">
        <v>175</v>
      </c>
      <c r="J544" s="14">
        <v>0.038</v>
      </c>
      <c r="K544" s="7" t="s">
        <v>327</v>
      </c>
      <c r="L544" s="7" t="s">
        <v>175</v>
      </c>
      <c r="M544" s="15">
        <v>44499</v>
      </c>
      <c r="N544" s="16">
        <v>70</v>
      </c>
      <c r="O544" s="17">
        <v>0</v>
      </c>
      <c r="P544" s="18">
        <v>7.32573</v>
      </c>
      <c r="Q544" s="23">
        <v>0.27838</v>
      </c>
      <c r="R544" s="21">
        <v>5.8632</v>
      </c>
      <c r="S544" s="22">
        <f t="shared" si="33"/>
        <v>0.2228016</v>
      </c>
      <c r="T544" s="15"/>
      <c r="U544" s="7" t="s">
        <v>234</v>
      </c>
    </row>
    <row r="545" spans="19:19">
      <c r="S545" s="2">
        <f>SUM(S543:S544)</f>
        <v>5.910342198</v>
      </c>
    </row>
    <row r="547" s="1" customFormat="1" ht="18" customHeight="1" spans="1:21">
      <c r="A547" s="3" t="s">
        <v>145</v>
      </c>
      <c r="B547" s="3" t="s">
        <v>146</v>
      </c>
      <c r="C547" s="3" t="s">
        <v>147</v>
      </c>
      <c r="D547" s="3" t="s">
        <v>148</v>
      </c>
      <c r="E547" s="3" t="s">
        <v>149</v>
      </c>
      <c r="F547" s="3" t="s">
        <v>150</v>
      </c>
      <c r="G547" s="3" t="s">
        <v>151</v>
      </c>
      <c r="H547" s="3" t="s">
        <v>152</v>
      </c>
      <c r="I547" s="3" t="s">
        <v>153</v>
      </c>
      <c r="J547" s="8" t="s">
        <v>154</v>
      </c>
      <c r="K547" s="3" t="s">
        <v>155</v>
      </c>
      <c r="L547" s="3" t="s">
        <v>156</v>
      </c>
      <c r="M547" s="8" t="s">
        <v>157</v>
      </c>
      <c r="N547" s="8" t="s">
        <v>158</v>
      </c>
      <c r="O547" s="8" t="s">
        <v>159</v>
      </c>
      <c r="P547" s="8" t="s">
        <v>160</v>
      </c>
      <c r="Q547" s="8" t="s">
        <v>161</v>
      </c>
      <c r="R547" s="19" t="s">
        <v>162</v>
      </c>
      <c r="S547" s="19" t="s">
        <v>163</v>
      </c>
      <c r="T547" s="8" t="s">
        <v>164</v>
      </c>
      <c r="U547" s="3" t="s">
        <v>165</v>
      </c>
    </row>
    <row r="548" s="1" customFormat="1" spans="1:21">
      <c r="A548" s="4" t="s">
        <v>302</v>
      </c>
      <c r="B548" s="4" t="s">
        <v>795</v>
      </c>
      <c r="C548" s="5" t="s">
        <v>168</v>
      </c>
      <c r="D548" s="4" t="s">
        <v>796</v>
      </c>
      <c r="E548" s="5" t="s">
        <v>780</v>
      </c>
      <c r="F548" s="4" t="s">
        <v>797</v>
      </c>
      <c r="G548" s="5" t="s">
        <v>177</v>
      </c>
      <c r="H548" s="5" t="s">
        <v>798</v>
      </c>
      <c r="I548" s="5" t="s">
        <v>598</v>
      </c>
      <c r="J548" s="9">
        <v>1</v>
      </c>
      <c r="K548" s="5" t="s">
        <v>168</v>
      </c>
      <c r="L548" s="5" t="s">
        <v>175</v>
      </c>
      <c r="M548" s="10">
        <v>44499</v>
      </c>
      <c r="N548" s="11">
        <v>50</v>
      </c>
      <c r="O548" s="12">
        <v>0</v>
      </c>
      <c r="P548" s="13">
        <v>4.72064</v>
      </c>
      <c r="Q548" s="20">
        <v>4.72064</v>
      </c>
      <c r="R548" s="21">
        <f>S555</f>
        <v>3.854877648</v>
      </c>
      <c r="S548" s="22">
        <f t="shared" ref="S548:S550" si="34">J548*R548</f>
        <v>3.854877648</v>
      </c>
      <c r="T548" s="10"/>
      <c r="U548" s="5" t="s">
        <v>234</v>
      </c>
    </row>
    <row r="549" s="1" customFormat="1" spans="1:21">
      <c r="A549" s="6" t="s">
        <v>302</v>
      </c>
      <c r="B549" s="6" t="s">
        <v>795</v>
      </c>
      <c r="C549" s="7" t="s">
        <v>168</v>
      </c>
      <c r="D549" s="6" t="s">
        <v>796</v>
      </c>
      <c r="E549" s="7" t="s">
        <v>780</v>
      </c>
      <c r="F549" s="6" t="s">
        <v>783</v>
      </c>
      <c r="G549" s="7" t="s">
        <v>172</v>
      </c>
      <c r="H549" s="7" t="s">
        <v>784</v>
      </c>
      <c r="I549" s="7" t="s">
        <v>234</v>
      </c>
      <c r="J549" s="14">
        <v>1</v>
      </c>
      <c r="K549" s="7" t="s">
        <v>168</v>
      </c>
      <c r="L549" s="7" t="s">
        <v>175</v>
      </c>
      <c r="M549" s="15">
        <v>44499</v>
      </c>
      <c r="N549" s="16">
        <v>50</v>
      </c>
      <c r="O549" s="17">
        <v>0</v>
      </c>
      <c r="P549" s="18">
        <v>1.6461</v>
      </c>
      <c r="Q549" s="23">
        <v>1.6461</v>
      </c>
      <c r="R549" s="21">
        <v>1.77</v>
      </c>
      <c r="S549" s="22">
        <f t="shared" si="34"/>
        <v>1.77</v>
      </c>
      <c r="T549" s="15"/>
      <c r="U549" s="7" t="s">
        <v>234</v>
      </c>
    </row>
    <row r="550" s="1" customFormat="1" spans="1:21">
      <c r="A550" s="4" t="s">
        <v>302</v>
      </c>
      <c r="B550" s="4" t="s">
        <v>795</v>
      </c>
      <c r="C550" s="5" t="s">
        <v>168</v>
      </c>
      <c r="D550" s="4" t="s">
        <v>796</v>
      </c>
      <c r="E550" s="5" t="s">
        <v>780</v>
      </c>
      <c r="F550" s="4" t="s">
        <v>332</v>
      </c>
      <c r="G550" s="5" t="s">
        <v>172</v>
      </c>
      <c r="H550" s="5" t="s">
        <v>333</v>
      </c>
      <c r="I550" s="5" t="s">
        <v>175</v>
      </c>
      <c r="J550" s="9">
        <v>0.0105</v>
      </c>
      <c r="K550" s="5" t="s">
        <v>319</v>
      </c>
      <c r="L550" s="5" t="s">
        <v>175</v>
      </c>
      <c r="M550" s="10">
        <v>45086</v>
      </c>
      <c r="N550" s="11">
        <v>50</v>
      </c>
      <c r="O550" s="12">
        <v>0</v>
      </c>
      <c r="P550" s="13">
        <v>5.96786</v>
      </c>
      <c r="Q550" s="20">
        <v>0.06266</v>
      </c>
      <c r="R550" s="21">
        <v>5.9679</v>
      </c>
      <c r="S550" s="22">
        <f t="shared" si="34"/>
        <v>0.06266295</v>
      </c>
      <c r="T550" s="10"/>
      <c r="U550" s="5" t="s">
        <v>234</v>
      </c>
    </row>
    <row r="551" spans="19:19">
      <c r="S551" s="2">
        <f>SUM(S548:S550)</f>
        <v>5.687540598</v>
      </c>
    </row>
    <row r="553" s="1" customFormat="1" ht="18" customHeight="1" spans="1:21">
      <c r="A553" s="3" t="s">
        <v>145</v>
      </c>
      <c r="B553" s="3" t="s">
        <v>146</v>
      </c>
      <c r="C553" s="3" t="s">
        <v>147</v>
      </c>
      <c r="D553" s="3" t="s">
        <v>148</v>
      </c>
      <c r="E553" s="3" t="s">
        <v>149</v>
      </c>
      <c r="F553" s="3" t="s">
        <v>150</v>
      </c>
      <c r="G553" s="3" t="s">
        <v>151</v>
      </c>
      <c r="H553" s="3" t="s">
        <v>152</v>
      </c>
      <c r="I553" s="3" t="s">
        <v>153</v>
      </c>
      <c r="J553" s="8" t="s">
        <v>154</v>
      </c>
      <c r="K553" s="3" t="s">
        <v>155</v>
      </c>
      <c r="L553" s="3" t="s">
        <v>156</v>
      </c>
      <c r="M553" s="8" t="s">
        <v>157</v>
      </c>
      <c r="N553" s="8" t="s">
        <v>158</v>
      </c>
      <c r="O553" s="8" t="s">
        <v>159</v>
      </c>
      <c r="P553" s="8" t="s">
        <v>160</v>
      </c>
      <c r="Q553" s="8" t="s">
        <v>161</v>
      </c>
      <c r="R553" s="19" t="s">
        <v>162</v>
      </c>
      <c r="S553" s="19" t="s">
        <v>163</v>
      </c>
      <c r="T553" s="8" t="s">
        <v>164</v>
      </c>
      <c r="U553" s="3" t="s">
        <v>165</v>
      </c>
    </row>
    <row r="554" s="1" customFormat="1" spans="1:21">
      <c r="A554" s="4" t="s">
        <v>302</v>
      </c>
      <c r="B554" s="4" t="s">
        <v>797</v>
      </c>
      <c r="C554" s="5" t="s">
        <v>168</v>
      </c>
      <c r="D554" s="4" t="s">
        <v>798</v>
      </c>
      <c r="E554" s="5" t="s">
        <v>780</v>
      </c>
      <c r="F554" s="4" t="s">
        <v>787</v>
      </c>
      <c r="G554" s="5" t="s">
        <v>172</v>
      </c>
      <c r="H554" s="5" t="s">
        <v>400</v>
      </c>
      <c r="I554" s="5" t="s">
        <v>788</v>
      </c>
      <c r="J554" s="9">
        <v>0.8188</v>
      </c>
      <c r="K554" s="5" t="s">
        <v>319</v>
      </c>
      <c r="L554" s="5" t="s">
        <v>175</v>
      </c>
      <c r="M554" s="10">
        <v>44746</v>
      </c>
      <c r="N554" s="11">
        <v>110</v>
      </c>
      <c r="O554" s="12">
        <v>0</v>
      </c>
      <c r="P554" s="13">
        <v>4.9381</v>
      </c>
      <c r="Q554" s="20">
        <v>4.04332</v>
      </c>
      <c r="R554" s="21">
        <v>4.70796</v>
      </c>
      <c r="S554" s="22">
        <f>J554*R554</f>
        <v>3.854877648</v>
      </c>
      <c r="T554" s="10"/>
      <c r="U554" s="5" t="s">
        <v>234</v>
      </c>
    </row>
    <row r="555" spans="19:19">
      <c r="S555" s="2">
        <f>SUM(S554:S554)</f>
        <v>3.854877648</v>
      </c>
    </row>
    <row r="557" s="1" customFormat="1" ht="18" customHeight="1" spans="1:21">
      <c r="A557" s="3" t="s">
        <v>145</v>
      </c>
      <c r="B557" s="3" t="s">
        <v>146</v>
      </c>
      <c r="C557" s="3" t="s">
        <v>147</v>
      </c>
      <c r="D557" s="3" t="s">
        <v>148</v>
      </c>
      <c r="E557" s="3" t="s">
        <v>149</v>
      </c>
      <c r="F557" s="3" t="s">
        <v>150</v>
      </c>
      <c r="G557" s="3" t="s">
        <v>151</v>
      </c>
      <c r="H557" s="3" t="s">
        <v>152</v>
      </c>
      <c r="I557" s="3" t="s">
        <v>153</v>
      </c>
      <c r="J557" s="8" t="s">
        <v>154</v>
      </c>
      <c r="K557" s="3" t="s">
        <v>155</v>
      </c>
      <c r="L557" s="3" t="s">
        <v>156</v>
      </c>
      <c r="M557" s="8" t="s">
        <v>157</v>
      </c>
      <c r="N557" s="8" t="s">
        <v>158</v>
      </c>
      <c r="O557" s="8" t="s">
        <v>159</v>
      </c>
      <c r="P557" s="8" t="s">
        <v>160</v>
      </c>
      <c r="Q557" s="8" t="s">
        <v>161</v>
      </c>
      <c r="R557" s="19" t="s">
        <v>162</v>
      </c>
      <c r="S557" s="19" t="s">
        <v>163</v>
      </c>
      <c r="T557" s="8" t="s">
        <v>164</v>
      </c>
      <c r="U557" s="3" t="s">
        <v>165</v>
      </c>
    </row>
    <row r="558" s="1" customFormat="1" spans="1:21">
      <c r="A558" s="4" t="s">
        <v>302</v>
      </c>
      <c r="B558" s="4" t="s">
        <v>609</v>
      </c>
      <c r="C558" s="5" t="s">
        <v>168</v>
      </c>
      <c r="D558" s="4" t="s">
        <v>610</v>
      </c>
      <c r="E558" s="5" t="s">
        <v>234</v>
      </c>
      <c r="F558" s="4" t="s">
        <v>799</v>
      </c>
      <c r="G558" s="5" t="s">
        <v>172</v>
      </c>
      <c r="H558" s="5" t="s">
        <v>800</v>
      </c>
      <c r="I558" s="5" t="s">
        <v>801</v>
      </c>
      <c r="J558" s="9">
        <v>0.00205</v>
      </c>
      <c r="K558" s="5" t="s">
        <v>319</v>
      </c>
      <c r="L558" s="5" t="s">
        <v>175</v>
      </c>
      <c r="M558" s="10">
        <v>45243</v>
      </c>
      <c r="N558" s="11">
        <v>90</v>
      </c>
      <c r="O558" s="12">
        <v>0</v>
      </c>
      <c r="P558" s="13">
        <v>0</v>
      </c>
      <c r="Q558" s="20">
        <v>0</v>
      </c>
      <c r="R558" s="21">
        <v>15.0442</v>
      </c>
      <c r="S558" s="22">
        <f t="shared" ref="S558:S563" si="35">J558*R558</f>
        <v>0.03084061</v>
      </c>
      <c r="T558" s="10"/>
      <c r="U558" s="5" t="s">
        <v>234</v>
      </c>
    </row>
    <row r="559" spans="19:19">
      <c r="S559" s="2">
        <f>SUM(S558:S558)</f>
        <v>0.03084061</v>
      </c>
    </row>
    <row r="561" s="1" customFormat="1" ht="18" customHeight="1" spans="1:21">
      <c r="A561" s="3" t="s">
        <v>145</v>
      </c>
      <c r="B561" s="3" t="s">
        <v>146</v>
      </c>
      <c r="C561" s="3" t="s">
        <v>147</v>
      </c>
      <c r="D561" s="3" t="s">
        <v>148</v>
      </c>
      <c r="E561" s="3" t="s">
        <v>149</v>
      </c>
      <c r="F561" s="3" t="s">
        <v>150</v>
      </c>
      <c r="G561" s="3" t="s">
        <v>151</v>
      </c>
      <c r="H561" s="3" t="s">
        <v>152</v>
      </c>
      <c r="I561" s="3" t="s">
        <v>153</v>
      </c>
      <c r="J561" s="8" t="s">
        <v>154</v>
      </c>
      <c r="K561" s="3" t="s">
        <v>155</v>
      </c>
      <c r="L561" s="3" t="s">
        <v>156</v>
      </c>
      <c r="M561" s="8" t="s">
        <v>157</v>
      </c>
      <c r="N561" s="8" t="s">
        <v>158</v>
      </c>
      <c r="O561" s="8" t="s">
        <v>159</v>
      </c>
      <c r="P561" s="8" t="s">
        <v>160</v>
      </c>
      <c r="Q561" s="8" t="s">
        <v>161</v>
      </c>
      <c r="R561" s="19" t="s">
        <v>162</v>
      </c>
      <c r="S561" s="19" t="s">
        <v>163</v>
      </c>
      <c r="T561" s="8" t="s">
        <v>164</v>
      </c>
      <c r="U561" s="3" t="s">
        <v>165</v>
      </c>
    </row>
    <row r="562" s="1" customFormat="1" spans="1:21">
      <c r="A562" s="4" t="s">
        <v>302</v>
      </c>
      <c r="B562" s="4" t="s">
        <v>611</v>
      </c>
      <c r="C562" s="5" t="s">
        <v>168</v>
      </c>
      <c r="D562" s="4" t="s">
        <v>612</v>
      </c>
      <c r="E562" s="5" t="s">
        <v>234</v>
      </c>
      <c r="F562" s="4" t="s">
        <v>325</v>
      </c>
      <c r="G562" s="5" t="s">
        <v>177</v>
      </c>
      <c r="H562" s="5" t="s">
        <v>326</v>
      </c>
      <c r="I562" s="5" t="s">
        <v>175</v>
      </c>
      <c r="J562" s="9">
        <v>0.064</v>
      </c>
      <c r="K562" s="5" t="s">
        <v>327</v>
      </c>
      <c r="L562" s="5" t="s">
        <v>175</v>
      </c>
      <c r="M562" s="10">
        <v>44499</v>
      </c>
      <c r="N562" s="11">
        <v>70</v>
      </c>
      <c r="O562" s="12">
        <v>0</v>
      </c>
      <c r="P562" s="13">
        <v>7.32573</v>
      </c>
      <c r="Q562" s="20">
        <v>0.46885</v>
      </c>
      <c r="R562" s="21">
        <v>5.8632</v>
      </c>
      <c r="S562" s="22">
        <f t="shared" si="35"/>
        <v>0.3752448</v>
      </c>
      <c r="T562" s="10"/>
      <c r="U562" s="5" t="s">
        <v>234</v>
      </c>
    </row>
    <row r="563" s="1" customFormat="1" spans="1:21">
      <c r="A563" s="6" t="s">
        <v>302</v>
      </c>
      <c r="B563" s="6" t="s">
        <v>611</v>
      </c>
      <c r="C563" s="7" t="s">
        <v>168</v>
      </c>
      <c r="D563" s="6" t="s">
        <v>612</v>
      </c>
      <c r="E563" s="7" t="s">
        <v>234</v>
      </c>
      <c r="F563" s="6" t="s">
        <v>802</v>
      </c>
      <c r="G563" s="7" t="s">
        <v>177</v>
      </c>
      <c r="H563" s="7" t="s">
        <v>803</v>
      </c>
      <c r="I563" s="7" t="s">
        <v>234</v>
      </c>
      <c r="J563" s="14">
        <v>1</v>
      </c>
      <c r="K563" s="7" t="s">
        <v>168</v>
      </c>
      <c r="L563" s="7" t="s">
        <v>175</v>
      </c>
      <c r="M563" s="15">
        <v>44499</v>
      </c>
      <c r="N563" s="16">
        <v>70</v>
      </c>
      <c r="O563" s="17">
        <v>0</v>
      </c>
      <c r="P563" s="18">
        <v>4.66682</v>
      </c>
      <c r="Q563" s="23">
        <v>4.66682</v>
      </c>
      <c r="R563" s="21">
        <f>S568</f>
        <v>3.9664563</v>
      </c>
      <c r="S563" s="22">
        <f t="shared" si="35"/>
        <v>3.9664563</v>
      </c>
      <c r="T563" s="15"/>
      <c r="U563" s="7" t="s">
        <v>234</v>
      </c>
    </row>
    <row r="564" spans="19:19">
      <c r="S564" s="2">
        <f>SUM(S562:S563)</f>
        <v>4.3417011</v>
      </c>
    </row>
    <row r="566" s="1" customFormat="1" ht="18" customHeight="1" spans="1:21">
      <c r="A566" s="3" t="s">
        <v>145</v>
      </c>
      <c r="B566" s="3" t="s">
        <v>146</v>
      </c>
      <c r="C566" s="3" t="s">
        <v>147</v>
      </c>
      <c r="D566" s="3" t="s">
        <v>148</v>
      </c>
      <c r="E566" s="3" t="s">
        <v>149</v>
      </c>
      <c r="F566" s="3" t="s">
        <v>150</v>
      </c>
      <c r="G566" s="3" t="s">
        <v>151</v>
      </c>
      <c r="H566" s="3" t="s">
        <v>152</v>
      </c>
      <c r="I566" s="3" t="s">
        <v>153</v>
      </c>
      <c r="J566" s="8" t="s">
        <v>154</v>
      </c>
      <c r="K566" s="3" t="s">
        <v>155</v>
      </c>
      <c r="L566" s="3" t="s">
        <v>156</v>
      </c>
      <c r="M566" s="8" t="s">
        <v>157</v>
      </c>
      <c r="N566" s="8" t="s">
        <v>158</v>
      </c>
      <c r="O566" s="8" t="s">
        <v>159</v>
      </c>
      <c r="P566" s="8" t="s">
        <v>160</v>
      </c>
      <c r="Q566" s="8" t="s">
        <v>161</v>
      </c>
      <c r="R566" s="19" t="s">
        <v>162</v>
      </c>
      <c r="S566" s="19" t="s">
        <v>163</v>
      </c>
      <c r="T566" s="8" t="s">
        <v>164</v>
      </c>
      <c r="U566" s="3" t="s">
        <v>165</v>
      </c>
    </row>
    <row r="567" s="1" customFormat="1" spans="1:21">
      <c r="A567" s="4" t="s">
        <v>302</v>
      </c>
      <c r="B567" s="4" t="s">
        <v>802</v>
      </c>
      <c r="C567" s="5" t="s">
        <v>168</v>
      </c>
      <c r="D567" s="4" t="s">
        <v>803</v>
      </c>
      <c r="E567" s="5" t="s">
        <v>234</v>
      </c>
      <c r="F567" s="4" t="s">
        <v>787</v>
      </c>
      <c r="G567" s="5" t="s">
        <v>172</v>
      </c>
      <c r="H567" s="5" t="s">
        <v>400</v>
      </c>
      <c r="I567" s="5" t="s">
        <v>788</v>
      </c>
      <c r="J567" s="9">
        <v>0.8425</v>
      </c>
      <c r="K567" s="5" t="s">
        <v>319</v>
      </c>
      <c r="L567" s="5" t="s">
        <v>175</v>
      </c>
      <c r="M567" s="10">
        <v>44746</v>
      </c>
      <c r="N567" s="11">
        <v>110</v>
      </c>
      <c r="O567" s="12">
        <v>0</v>
      </c>
      <c r="P567" s="13">
        <v>4.9381</v>
      </c>
      <c r="Q567" s="20">
        <v>4.16035</v>
      </c>
      <c r="R567" s="21">
        <v>4.70796</v>
      </c>
      <c r="S567" s="22">
        <f t="shared" ref="S567:S572" si="36">J567*R567</f>
        <v>3.9664563</v>
      </c>
      <c r="T567" s="10"/>
      <c r="U567" s="5" t="s">
        <v>234</v>
      </c>
    </row>
    <row r="568" spans="19:19">
      <c r="S568" s="2">
        <f>SUM(S567:S567)</f>
        <v>3.9664563</v>
      </c>
    </row>
    <row r="570" s="1" customFormat="1" ht="18" customHeight="1" spans="1:21">
      <c r="A570" s="3" t="s">
        <v>145</v>
      </c>
      <c r="B570" s="3" t="s">
        <v>146</v>
      </c>
      <c r="C570" s="3" t="s">
        <v>147</v>
      </c>
      <c r="D570" s="3" t="s">
        <v>148</v>
      </c>
      <c r="E570" s="3" t="s">
        <v>149</v>
      </c>
      <c r="F570" s="3" t="s">
        <v>150</v>
      </c>
      <c r="G570" s="3" t="s">
        <v>151</v>
      </c>
      <c r="H570" s="3" t="s">
        <v>152</v>
      </c>
      <c r="I570" s="3" t="s">
        <v>153</v>
      </c>
      <c r="J570" s="8" t="s">
        <v>154</v>
      </c>
      <c r="K570" s="3" t="s">
        <v>155</v>
      </c>
      <c r="L570" s="3" t="s">
        <v>156</v>
      </c>
      <c r="M570" s="8" t="s">
        <v>157</v>
      </c>
      <c r="N570" s="8" t="s">
        <v>158</v>
      </c>
      <c r="O570" s="8" t="s">
        <v>159</v>
      </c>
      <c r="P570" s="8" t="s">
        <v>160</v>
      </c>
      <c r="Q570" s="8" t="s">
        <v>161</v>
      </c>
      <c r="R570" s="19" t="s">
        <v>162</v>
      </c>
      <c r="S570" s="19" t="s">
        <v>163</v>
      </c>
      <c r="T570" s="8" t="s">
        <v>164</v>
      </c>
      <c r="U570" s="3" t="s">
        <v>165</v>
      </c>
    </row>
    <row r="571" s="1" customFormat="1" spans="1:21">
      <c r="A571" s="4" t="s">
        <v>302</v>
      </c>
      <c r="B571" s="4" t="s">
        <v>620</v>
      </c>
      <c r="C571" s="5" t="s">
        <v>168</v>
      </c>
      <c r="D571" s="4" t="s">
        <v>621</v>
      </c>
      <c r="E571" s="5" t="s">
        <v>234</v>
      </c>
      <c r="F571" s="4" t="s">
        <v>325</v>
      </c>
      <c r="G571" s="5" t="s">
        <v>177</v>
      </c>
      <c r="H571" s="5" t="s">
        <v>326</v>
      </c>
      <c r="I571" s="5" t="s">
        <v>175</v>
      </c>
      <c r="J571" s="9">
        <v>0.023</v>
      </c>
      <c r="K571" s="5" t="s">
        <v>327</v>
      </c>
      <c r="L571" s="5" t="s">
        <v>175</v>
      </c>
      <c r="M571" s="10">
        <v>44499</v>
      </c>
      <c r="N571" s="11">
        <v>70</v>
      </c>
      <c r="O571" s="12">
        <v>0</v>
      </c>
      <c r="P571" s="13">
        <v>7.32573</v>
      </c>
      <c r="Q571" s="20">
        <v>0.16849</v>
      </c>
      <c r="R571" s="21">
        <v>5.8632</v>
      </c>
      <c r="S571" s="22">
        <f t="shared" si="36"/>
        <v>0.1348536</v>
      </c>
      <c r="T571" s="10"/>
      <c r="U571" s="5" t="s">
        <v>234</v>
      </c>
    </row>
    <row r="572" s="1" customFormat="1" spans="1:21">
      <c r="A572" s="6" t="s">
        <v>302</v>
      </c>
      <c r="B572" s="6" t="s">
        <v>620</v>
      </c>
      <c r="C572" s="7" t="s">
        <v>168</v>
      </c>
      <c r="D572" s="6" t="s">
        <v>621</v>
      </c>
      <c r="E572" s="7" t="s">
        <v>234</v>
      </c>
      <c r="F572" s="6" t="s">
        <v>804</v>
      </c>
      <c r="G572" s="7" t="s">
        <v>177</v>
      </c>
      <c r="H572" s="7" t="s">
        <v>805</v>
      </c>
      <c r="I572" s="7" t="s">
        <v>234</v>
      </c>
      <c r="J572" s="14">
        <v>1</v>
      </c>
      <c r="K572" s="7" t="s">
        <v>168</v>
      </c>
      <c r="L572" s="7" t="s">
        <v>175</v>
      </c>
      <c r="M572" s="15">
        <v>44499</v>
      </c>
      <c r="N572" s="16">
        <v>70</v>
      </c>
      <c r="O572" s="17">
        <v>0</v>
      </c>
      <c r="P572" s="18">
        <v>1.536</v>
      </c>
      <c r="Q572" s="23">
        <v>1.536</v>
      </c>
      <c r="R572" s="21">
        <f>S577</f>
        <v>1.33463456</v>
      </c>
      <c r="S572" s="22">
        <f t="shared" si="36"/>
        <v>1.33463456</v>
      </c>
      <c r="T572" s="15"/>
      <c r="U572" s="7" t="s">
        <v>234</v>
      </c>
    </row>
    <row r="573" spans="19:19">
      <c r="S573" s="2">
        <f>SUM(S571:S572)</f>
        <v>1.46948816</v>
      </c>
    </row>
    <row r="575" s="1" customFormat="1" ht="18" customHeight="1" spans="1:21">
      <c r="A575" s="3" t="s">
        <v>145</v>
      </c>
      <c r="B575" s="3" t="s">
        <v>146</v>
      </c>
      <c r="C575" s="3" t="s">
        <v>147</v>
      </c>
      <c r="D575" s="3" t="s">
        <v>148</v>
      </c>
      <c r="E575" s="3" t="s">
        <v>149</v>
      </c>
      <c r="F575" s="3" t="s">
        <v>150</v>
      </c>
      <c r="G575" s="3" t="s">
        <v>151</v>
      </c>
      <c r="H575" s="3" t="s">
        <v>152</v>
      </c>
      <c r="I575" s="3" t="s">
        <v>153</v>
      </c>
      <c r="J575" s="8" t="s">
        <v>154</v>
      </c>
      <c r="K575" s="3" t="s">
        <v>155</v>
      </c>
      <c r="L575" s="3" t="s">
        <v>156</v>
      </c>
      <c r="M575" s="8" t="s">
        <v>157</v>
      </c>
      <c r="N575" s="8" t="s">
        <v>158</v>
      </c>
      <c r="O575" s="8" t="s">
        <v>159</v>
      </c>
      <c r="P575" s="8" t="s">
        <v>160</v>
      </c>
      <c r="Q575" s="8" t="s">
        <v>161</v>
      </c>
      <c r="R575" s="19" t="s">
        <v>162</v>
      </c>
      <c r="S575" s="19" t="s">
        <v>163</v>
      </c>
      <c r="T575" s="8" t="s">
        <v>164</v>
      </c>
      <c r="U575" s="3" t="s">
        <v>165</v>
      </c>
    </row>
    <row r="576" s="1" customFormat="1" spans="1:21">
      <c r="A576" s="4" t="s">
        <v>302</v>
      </c>
      <c r="B576" s="4" t="s">
        <v>804</v>
      </c>
      <c r="C576" s="5" t="s">
        <v>168</v>
      </c>
      <c r="D576" s="4" t="s">
        <v>805</v>
      </c>
      <c r="E576" s="5" t="s">
        <v>234</v>
      </c>
      <c r="F576" s="4" t="s">
        <v>806</v>
      </c>
      <c r="G576" s="5" t="s">
        <v>172</v>
      </c>
      <c r="H576" s="5" t="s">
        <v>408</v>
      </c>
      <c r="I576" s="5" t="s">
        <v>807</v>
      </c>
      <c r="J576" s="9">
        <v>0.2632</v>
      </c>
      <c r="K576" s="5" t="s">
        <v>319</v>
      </c>
      <c r="L576" s="5" t="s">
        <v>175</v>
      </c>
      <c r="M576" s="10">
        <v>44746</v>
      </c>
      <c r="N576" s="11">
        <v>110</v>
      </c>
      <c r="O576" s="12">
        <v>0</v>
      </c>
      <c r="P576" s="13">
        <v>5.0708</v>
      </c>
      <c r="Q576" s="20">
        <v>1.33463</v>
      </c>
      <c r="R576" s="21">
        <v>5.0708</v>
      </c>
      <c r="S576" s="22">
        <f t="shared" ref="S576:S581" si="37">J576*R576</f>
        <v>1.33463456</v>
      </c>
      <c r="T576" s="10"/>
      <c r="U576" s="5" t="s">
        <v>234</v>
      </c>
    </row>
    <row r="577" spans="19:19">
      <c r="S577" s="2">
        <f>SUM(S576:S576)</f>
        <v>1.33463456</v>
      </c>
    </row>
    <row r="579" s="1" customFormat="1" ht="18" customHeight="1" spans="1:21">
      <c r="A579" s="3" t="s">
        <v>145</v>
      </c>
      <c r="B579" s="3" t="s">
        <v>146</v>
      </c>
      <c r="C579" s="3" t="s">
        <v>147</v>
      </c>
      <c r="D579" s="3" t="s">
        <v>148</v>
      </c>
      <c r="E579" s="3" t="s">
        <v>149</v>
      </c>
      <c r="F579" s="3" t="s">
        <v>150</v>
      </c>
      <c r="G579" s="3" t="s">
        <v>151</v>
      </c>
      <c r="H579" s="3" t="s">
        <v>152</v>
      </c>
      <c r="I579" s="3" t="s">
        <v>153</v>
      </c>
      <c r="J579" s="8" t="s">
        <v>154</v>
      </c>
      <c r="K579" s="3" t="s">
        <v>155</v>
      </c>
      <c r="L579" s="3" t="s">
        <v>156</v>
      </c>
      <c r="M579" s="8" t="s">
        <v>157</v>
      </c>
      <c r="N579" s="8" t="s">
        <v>158</v>
      </c>
      <c r="O579" s="8" t="s">
        <v>159</v>
      </c>
      <c r="P579" s="8" t="s">
        <v>160</v>
      </c>
      <c r="Q579" s="8" t="s">
        <v>161</v>
      </c>
      <c r="R579" s="19" t="s">
        <v>162</v>
      </c>
      <c r="S579" s="19" t="s">
        <v>163</v>
      </c>
      <c r="T579" s="8" t="s">
        <v>164</v>
      </c>
      <c r="U579" s="3" t="s">
        <v>165</v>
      </c>
    </row>
    <row r="580" s="1" customFormat="1" spans="1:21">
      <c r="A580" s="4" t="s">
        <v>302</v>
      </c>
      <c r="B580" s="4" t="s">
        <v>622</v>
      </c>
      <c r="C580" s="5" t="s">
        <v>168</v>
      </c>
      <c r="D580" s="4" t="s">
        <v>623</v>
      </c>
      <c r="E580" s="5" t="s">
        <v>234</v>
      </c>
      <c r="F580" s="4" t="s">
        <v>464</v>
      </c>
      <c r="G580" s="5" t="s">
        <v>172</v>
      </c>
      <c r="H580" s="5" t="s">
        <v>465</v>
      </c>
      <c r="I580" s="5" t="s">
        <v>175</v>
      </c>
      <c r="J580" s="9">
        <v>0.001</v>
      </c>
      <c r="K580" s="5" t="s">
        <v>319</v>
      </c>
      <c r="L580" s="5" t="s">
        <v>175</v>
      </c>
      <c r="M580" s="10">
        <v>45348</v>
      </c>
      <c r="N580" s="11">
        <v>90</v>
      </c>
      <c r="O580" s="12">
        <v>0</v>
      </c>
      <c r="P580" s="13">
        <v>0</v>
      </c>
      <c r="Q580" s="20">
        <v>0</v>
      </c>
      <c r="R580" s="21">
        <v>20.354</v>
      </c>
      <c r="S580" s="22">
        <f t="shared" si="37"/>
        <v>0.020354</v>
      </c>
      <c r="T580" s="10"/>
      <c r="U580" s="5" t="s">
        <v>234</v>
      </c>
    </row>
    <row r="581" s="1" customFormat="1" spans="1:21">
      <c r="A581" s="6" t="s">
        <v>302</v>
      </c>
      <c r="B581" s="6" t="s">
        <v>622</v>
      </c>
      <c r="C581" s="7" t="s">
        <v>168</v>
      </c>
      <c r="D581" s="6" t="s">
        <v>623</v>
      </c>
      <c r="E581" s="7" t="s">
        <v>234</v>
      </c>
      <c r="F581" s="6" t="s">
        <v>514</v>
      </c>
      <c r="G581" s="7" t="s">
        <v>172</v>
      </c>
      <c r="H581" s="7" t="s">
        <v>515</v>
      </c>
      <c r="I581" s="7" t="s">
        <v>516</v>
      </c>
      <c r="J581" s="14">
        <v>0.04958</v>
      </c>
      <c r="K581" s="7" t="s">
        <v>319</v>
      </c>
      <c r="L581" s="7" t="s">
        <v>175</v>
      </c>
      <c r="M581" s="15">
        <v>45243</v>
      </c>
      <c r="N581" s="16">
        <v>90</v>
      </c>
      <c r="O581" s="17">
        <v>0</v>
      </c>
      <c r="P581" s="18">
        <v>0</v>
      </c>
      <c r="Q581" s="23">
        <v>0</v>
      </c>
      <c r="R581" s="21">
        <v>15.48</v>
      </c>
      <c r="S581" s="22">
        <f t="shared" si="37"/>
        <v>0.7674984</v>
      </c>
      <c r="T581" s="15"/>
      <c r="U581" s="7" t="s">
        <v>234</v>
      </c>
    </row>
    <row r="582" spans="19:19">
      <c r="S582" s="2">
        <f>SUM(S580:S581)</f>
        <v>0.7878524</v>
      </c>
    </row>
    <row r="584" s="1" customFormat="1" ht="18" customHeight="1" spans="1:21">
      <c r="A584" s="3" t="s">
        <v>145</v>
      </c>
      <c r="B584" s="3" t="s">
        <v>146</v>
      </c>
      <c r="C584" s="3" t="s">
        <v>147</v>
      </c>
      <c r="D584" s="3" t="s">
        <v>148</v>
      </c>
      <c r="E584" s="3" t="s">
        <v>149</v>
      </c>
      <c r="F584" s="3" t="s">
        <v>150</v>
      </c>
      <c r="G584" s="3" t="s">
        <v>151</v>
      </c>
      <c r="H584" s="3" t="s">
        <v>152</v>
      </c>
      <c r="I584" s="3" t="s">
        <v>153</v>
      </c>
      <c r="J584" s="8" t="s">
        <v>154</v>
      </c>
      <c r="K584" s="3" t="s">
        <v>155</v>
      </c>
      <c r="L584" s="3" t="s">
        <v>156</v>
      </c>
      <c r="M584" s="8" t="s">
        <v>157</v>
      </c>
      <c r="N584" s="8" t="s">
        <v>158</v>
      </c>
      <c r="O584" s="8" t="s">
        <v>159</v>
      </c>
      <c r="P584" s="8" t="s">
        <v>160</v>
      </c>
      <c r="Q584" s="8" t="s">
        <v>161</v>
      </c>
      <c r="R584" s="19" t="s">
        <v>162</v>
      </c>
      <c r="S584" s="19" t="s">
        <v>163</v>
      </c>
      <c r="T584" s="8" t="s">
        <v>164</v>
      </c>
      <c r="U584" s="3" t="s">
        <v>165</v>
      </c>
    </row>
    <row r="585" s="1" customFormat="1" spans="1:21">
      <c r="A585" s="4" t="s">
        <v>302</v>
      </c>
      <c r="B585" s="4" t="s">
        <v>624</v>
      </c>
      <c r="C585" s="5" t="s">
        <v>168</v>
      </c>
      <c r="D585" s="4" t="s">
        <v>625</v>
      </c>
      <c r="E585" s="5" t="s">
        <v>179</v>
      </c>
      <c r="F585" s="4" t="s">
        <v>808</v>
      </c>
      <c r="G585" s="5" t="s">
        <v>177</v>
      </c>
      <c r="H585" s="5" t="s">
        <v>809</v>
      </c>
      <c r="I585" s="5" t="s">
        <v>179</v>
      </c>
      <c r="J585" s="9">
        <v>1</v>
      </c>
      <c r="K585" s="5" t="s">
        <v>168</v>
      </c>
      <c r="L585" s="5" t="s">
        <v>175</v>
      </c>
      <c r="M585" s="10">
        <v>45519</v>
      </c>
      <c r="N585" s="11">
        <v>70</v>
      </c>
      <c r="O585" s="12">
        <v>0</v>
      </c>
      <c r="P585" s="13">
        <v>0.97847</v>
      </c>
      <c r="Q585" s="20">
        <v>0.97847</v>
      </c>
      <c r="R585" s="21">
        <f>S591</f>
        <v>0.533232</v>
      </c>
      <c r="S585" s="22">
        <f t="shared" ref="S585:S590" si="38">J585*R585</f>
        <v>0.533232</v>
      </c>
      <c r="T585" s="10"/>
      <c r="U585" s="5" t="s">
        <v>175</v>
      </c>
    </row>
    <row r="586" s="1" customFormat="1" spans="1:21">
      <c r="A586" s="6" t="s">
        <v>302</v>
      </c>
      <c r="B586" s="6" t="s">
        <v>624</v>
      </c>
      <c r="C586" s="7" t="s">
        <v>168</v>
      </c>
      <c r="D586" s="6" t="s">
        <v>625</v>
      </c>
      <c r="E586" s="7" t="s">
        <v>179</v>
      </c>
      <c r="F586" s="6" t="s">
        <v>325</v>
      </c>
      <c r="G586" s="7" t="s">
        <v>177</v>
      </c>
      <c r="H586" s="7" t="s">
        <v>326</v>
      </c>
      <c r="I586" s="7" t="s">
        <v>175</v>
      </c>
      <c r="J586" s="14">
        <v>0.012</v>
      </c>
      <c r="K586" s="7" t="s">
        <v>327</v>
      </c>
      <c r="L586" s="7" t="s">
        <v>175</v>
      </c>
      <c r="M586" s="15">
        <v>45519</v>
      </c>
      <c r="N586" s="16">
        <v>70</v>
      </c>
      <c r="O586" s="17">
        <v>0</v>
      </c>
      <c r="P586" s="18">
        <v>7.32573</v>
      </c>
      <c r="Q586" s="23">
        <v>0.08791</v>
      </c>
      <c r="R586" s="21">
        <v>5.8632</v>
      </c>
      <c r="S586" s="22">
        <f t="shared" si="38"/>
        <v>0.0703584</v>
      </c>
      <c r="T586" s="15"/>
      <c r="U586" s="7" t="s">
        <v>175</v>
      </c>
    </row>
    <row r="587" spans="19:19">
      <c r="S587" s="2">
        <f>SUM(S585:S586)</f>
        <v>0.6035904</v>
      </c>
    </row>
    <row r="589" s="1" customFormat="1" ht="18" customHeight="1" spans="1:21">
      <c r="A589" s="3" t="s">
        <v>145</v>
      </c>
      <c r="B589" s="3" t="s">
        <v>146</v>
      </c>
      <c r="C589" s="3" t="s">
        <v>147</v>
      </c>
      <c r="D589" s="3" t="s">
        <v>148</v>
      </c>
      <c r="E589" s="3" t="s">
        <v>149</v>
      </c>
      <c r="F589" s="3" t="s">
        <v>150</v>
      </c>
      <c r="G589" s="3" t="s">
        <v>151</v>
      </c>
      <c r="H589" s="3" t="s">
        <v>152</v>
      </c>
      <c r="I589" s="3" t="s">
        <v>153</v>
      </c>
      <c r="J589" s="8" t="s">
        <v>154</v>
      </c>
      <c r="K589" s="3" t="s">
        <v>155</v>
      </c>
      <c r="L589" s="3" t="s">
        <v>156</v>
      </c>
      <c r="M589" s="8" t="s">
        <v>157</v>
      </c>
      <c r="N589" s="8" t="s">
        <v>158</v>
      </c>
      <c r="O589" s="8" t="s">
        <v>159</v>
      </c>
      <c r="P589" s="8" t="s">
        <v>160</v>
      </c>
      <c r="Q589" s="8" t="s">
        <v>161</v>
      </c>
      <c r="R589" s="19" t="s">
        <v>162</v>
      </c>
      <c r="S589" s="19" t="s">
        <v>163</v>
      </c>
      <c r="T589" s="8" t="s">
        <v>164</v>
      </c>
      <c r="U589" s="3" t="s">
        <v>165</v>
      </c>
    </row>
    <row r="590" s="1" customFormat="1" spans="1:21">
      <c r="A590" s="4" t="s">
        <v>302</v>
      </c>
      <c r="B590" s="4" t="s">
        <v>808</v>
      </c>
      <c r="C590" s="5" t="s">
        <v>168</v>
      </c>
      <c r="D590" s="4" t="s">
        <v>809</v>
      </c>
      <c r="E590" s="5" t="s">
        <v>179</v>
      </c>
      <c r="F590" s="4" t="s">
        <v>429</v>
      </c>
      <c r="G590" s="5" t="s">
        <v>172</v>
      </c>
      <c r="H590" s="5" t="s">
        <v>400</v>
      </c>
      <c r="I590" s="5" t="s">
        <v>424</v>
      </c>
      <c r="J590" s="9">
        <v>0.112</v>
      </c>
      <c r="K590" s="5" t="s">
        <v>319</v>
      </c>
      <c r="L590" s="5" t="s">
        <v>175</v>
      </c>
      <c r="M590" s="10">
        <v>45519</v>
      </c>
      <c r="N590" s="11">
        <v>110</v>
      </c>
      <c r="O590" s="12">
        <v>0</v>
      </c>
      <c r="P590" s="13">
        <v>4.92256</v>
      </c>
      <c r="Q590" s="20">
        <v>0.55133</v>
      </c>
      <c r="R590" s="21">
        <v>4.761</v>
      </c>
      <c r="S590" s="22">
        <f t="shared" si="38"/>
        <v>0.533232</v>
      </c>
      <c r="T590" s="10"/>
      <c r="U590" s="5" t="s">
        <v>175</v>
      </c>
    </row>
    <row r="591" spans="19:19">
      <c r="S591" s="2">
        <f>SUM(S590:S590)</f>
        <v>0.533232</v>
      </c>
    </row>
    <row r="593" s="1" customFormat="1" ht="18" customHeight="1" spans="1:21">
      <c r="A593" s="3" t="s">
        <v>145</v>
      </c>
      <c r="B593" s="3" t="s">
        <v>146</v>
      </c>
      <c r="C593" s="3" t="s">
        <v>147</v>
      </c>
      <c r="D593" s="3" t="s">
        <v>148</v>
      </c>
      <c r="E593" s="3" t="s">
        <v>149</v>
      </c>
      <c r="F593" s="3" t="s">
        <v>150</v>
      </c>
      <c r="G593" s="3" t="s">
        <v>151</v>
      </c>
      <c r="H593" s="3" t="s">
        <v>152</v>
      </c>
      <c r="I593" s="3" t="s">
        <v>153</v>
      </c>
      <c r="J593" s="8" t="s">
        <v>154</v>
      </c>
      <c r="K593" s="3" t="s">
        <v>155</v>
      </c>
      <c r="L593" s="3" t="s">
        <v>156</v>
      </c>
      <c r="M593" s="8" t="s">
        <v>157</v>
      </c>
      <c r="N593" s="8" t="s">
        <v>158</v>
      </c>
      <c r="O593" s="8" t="s">
        <v>159</v>
      </c>
      <c r="P593" s="8" t="s">
        <v>160</v>
      </c>
      <c r="Q593" s="8" t="s">
        <v>161</v>
      </c>
      <c r="R593" s="19" t="s">
        <v>162</v>
      </c>
      <c r="S593" s="19" t="s">
        <v>163</v>
      </c>
      <c r="T593" s="8" t="s">
        <v>164</v>
      </c>
      <c r="U593" s="3" t="s">
        <v>165</v>
      </c>
    </row>
    <row r="594" s="1" customFormat="1" spans="1:21">
      <c r="A594" s="4" t="s">
        <v>302</v>
      </c>
      <c r="B594" s="4" t="s">
        <v>626</v>
      </c>
      <c r="C594" s="5" t="s">
        <v>168</v>
      </c>
      <c r="D594" s="4" t="s">
        <v>627</v>
      </c>
      <c r="E594" s="5" t="s">
        <v>234</v>
      </c>
      <c r="F594" s="4" t="s">
        <v>799</v>
      </c>
      <c r="G594" s="5" t="s">
        <v>172</v>
      </c>
      <c r="H594" s="5" t="s">
        <v>800</v>
      </c>
      <c r="I594" s="5" t="s">
        <v>801</v>
      </c>
      <c r="J594" s="9">
        <v>0.00171</v>
      </c>
      <c r="K594" s="5" t="s">
        <v>319</v>
      </c>
      <c r="L594" s="5" t="s">
        <v>175</v>
      </c>
      <c r="M594" s="10">
        <v>45243</v>
      </c>
      <c r="N594" s="11">
        <v>90</v>
      </c>
      <c r="O594" s="12">
        <v>0</v>
      </c>
      <c r="P594" s="13">
        <v>0</v>
      </c>
      <c r="Q594" s="20">
        <v>0</v>
      </c>
      <c r="R594" s="21">
        <v>15.0442</v>
      </c>
      <c r="S594" s="22">
        <f t="shared" ref="S594:S599" si="39">J594*R594</f>
        <v>0.025725582</v>
      </c>
      <c r="T594" s="10"/>
      <c r="U594" s="5" t="s">
        <v>234</v>
      </c>
    </row>
    <row r="595" spans="19:19">
      <c r="S595" s="2">
        <f>SUM(S594:S594)</f>
        <v>0.025725582</v>
      </c>
    </row>
    <row r="597" s="1" customFormat="1" ht="18" customHeight="1" spans="1:21">
      <c r="A597" s="3" t="s">
        <v>145</v>
      </c>
      <c r="B597" s="3" t="s">
        <v>146</v>
      </c>
      <c r="C597" s="3" t="s">
        <v>147</v>
      </c>
      <c r="D597" s="3" t="s">
        <v>148</v>
      </c>
      <c r="E597" s="3" t="s">
        <v>149</v>
      </c>
      <c r="F597" s="3" t="s">
        <v>150</v>
      </c>
      <c r="G597" s="3" t="s">
        <v>151</v>
      </c>
      <c r="H597" s="3" t="s">
        <v>152</v>
      </c>
      <c r="I597" s="3" t="s">
        <v>153</v>
      </c>
      <c r="J597" s="8" t="s">
        <v>154</v>
      </c>
      <c r="K597" s="3" t="s">
        <v>155</v>
      </c>
      <c r="L597" s="3" t="s">
        <v>156</v>
      </c>
      <c r="M597" s="8" t="s">
        <v>157</v>
      </c>
      <c r="N597" s="8" t="s">
        <v>158</v>
      </c>
      <c r="O597" s="8" t="s">
        <v>159</v>
      </c>
      <c r="P597" s="8" t="s">
        <v>160</v>
      </c>
      <c r="Q597" s="8" t="s">
        <v>161</v>
      </c>
      <c r="R597" s="19" t="s">
        <v>162</v>
      </c>
      <c r="S597" s="19" t="s">
        <v>163</v>
      </c>
      <c r="T597" s="8" t="s">
        <v>164</v>
      </c>
      <c r="U597" s="3" t="s">
        <v>165</v>
      </c>
    </row>
    <row r="598" s="1" customFormat="1" spans="1:21">
      <c r="A598" s="4" t="s">
        <v>302</v>
      </c>
      <c r="B598" s="4" t="s">
        <v>628</v>
      </c>
      <c r="C598" s="5" t="s">
        <v>168</v>
      </c>
      <c r="D598" s="4" t="s">
        <v>629</v>
      </c>
      <c r="E598" s="5" t="s">
        <v>234</v>
      </c>
      <c r="F598" s="4" t="s">
        <v>325</v>
      </c>
      <c r="G598" s="5" t="s">
        <v>177</v>
      </c>
      <c r="H598" s="5" t="s">
        <v>326</v>
      </c>
      <c r="I598" s="5" t="s">
        <v>175</v>
      </c>
      <c r="J598" s="9">
        <v>0.026</v>
      </c>
      <c r="K598" s="5" t="s">
        <v>327</v>
      </c>
      <c r="L598" s="5" t="s">
        <v>175</v>
      </c>
      <c r="M598" s="10">
        <v>44499</v>
      </c>
      <c r="N598" s="11">
        <v>70</v>
      </c>
      <c r="O598" s="12">
        <v>0</v>
      </c>
      <c r="P598" s="13">
        <v>7.32573</v>
      </c>
      <c r="Q598" s="20">
        <v>0.19047</v>
      </c>
      <c r="R598" s="21">
        <v>5.8632</v>
      </c>
      <c r="S598" s="22">
        <f t="shared" si="39"/>
        <v>0.1524432</v>
      </c>
      <c r="T598" s="10"/>
      <c r="U598" s="5" t="s">
        <v>234</v>
      </c>
    </row>
    <row r="599" s="1" customFormat="1" spans="1:21">
      <c r="A599" s="6" t="s">
        <v>302</v>
      </c>
      <c r="B599" s="6" t="s">
        <v>628</v>
      </c>
      <c r="C599" s="7" t="s">
        <v>168</v>
      </c>
      <c r="D599" s="6" t="s">
        <v>629</v>
      </c>
      <c r="E599" s="7" t="s">
        <v>234</v>
      </c>
      <c r="F599" s="6" t="s">
        <v>810</v>
      </c>
      <c r="G599" s="7" t="s">
        <v>177</v>
      </c>
      <c r="H599" s="7" t="s">
        <v>811</v>
      </c>
      <c r="I599" s="7" t="s">
        <v>234</v>
      </c>
      <c r="J599" s="14">
        <v>1</v>
      </c>
      <c r="K599" s="7" t="s">
        <v>168</v>
      </c>
      <c r="L599" s="7" t="s">
        <v>175</v>
      </c>
      <c r="M599" s="15">
        <v>44499</v>
      </c>
      <c r="N599" s="16">
        <v>70</v>
      </c>
      <c r="O599" s="17">
        <v>0</v>
      </c>
      <c r="P599" s="18">
        <v>1.69487</v>
      </c>
      <c r="Q599" s="23">
        <v>1.69487</v>
      </c>
      <c r="R599" s="21">
        <f>S604</f>
        <v>1.293494286</v>
      </c>
      <c r="S599" s="22">
        <f t="shared" si="39"/>
        <v>1.293494286</v>
      </c>
      <c r="T599" s="15"/>
      <c r="U599" s="7" t="s">
        <v>234</v>
      </c>
    </row>
    <row r="600" spans="19:19">
      <c r="S600" s="2">
        <f>SUM(S598:S599)</f>
        <v>1.445937486</v>
      </c>
    </row>
    <row r="602" s="1" customFormat="1" ht="18" customHeight="1" spans="1:21">
      <c r="A602" s="3" t="s">
        <v>145</v>
      </c>
      <c r="B602" s="3" t="s">
        <v>146</v>
      </c>
      <c r="C602" s="3" t="s">
        <v>147</v>
      </c>
      <c r="D602" s="3" t="s">
        <v>148</v>
      </c>
      <c r="E602" s="3" t="s">
        <v>149</v>
      </c>
      <c r="F602" s="3" t="s">
        <v>150</v>
      </c>
      <c r="G602" s="3" t="s">
        <v>151</v>
      </c>
      <c r="H602" s="3" t="s">
        <v>152</v>
      </c>
      <c r="I602" s="3" t="s">
        <v>153</v>
      </c>
      <c r="J602" s="8" t="s">
        <v>154</v>
      </c>
      <c r="K602" s="3" t="s">
        <v>155</v>
      </c>
      <c r="L602" s="3" t="s">
        <v>156</v>
      </c>
      <c r="M602" s="8" t="s">
        <v>157</v>
      </c>
      <c r="N602" s="8" t="s">
        <v>158</v>
      </c>
      <c r="O602" s="8" t="s">
        <v>159</v>
      </c>
      <c r="P602" s="8" t="s">
        <v>160</v>
      </c>
      <c r="Q602" s="8" t="s">
        <v>161</v>
      </c>
      <c r="R602" s="19" t="s">
        <v>162</v>
      </c>
      <c r="S602" s="19" t="s">
        <v>163</v>
      </c>
      <c r="T602" s="8" t="s">
        <v>164</v>
      </c>
      <c r="U602" s="3" t="s">
        <v>165</v>
      </c>
    </row>
    <row r="603" s="1" customFormat="1" spans="1:21">
      <c r="A603" s="4" t="s">
        <v>302</v>
      </c>
      <c r="B603" s="4" t="s">
        <v>810</v>
      </c>
      <c r="C603" s="5" t="s">
        <v>168</v>
      </c>
      <c r="D603" s="4" t="s">
        <v>811</v>
      </c>
      <c r="E603" s="5" t="s">
        <v>234</v>
      </c>
      <c r="F603" s="4" t="s">
        <v>399</v>
      </c>
      <c r="G603" s="5" t="s">
        <v>172</v>
      </c>
      <c r="H603" s="5" t="s">
        <v>400</v>
      </c>
      <c r="I603" s="5" t="s">
        <v>401</v>
      </c>
      <c r="J603" s="9">
        <v>0.2469</v>
      </c>
      <c r="K603" s="5" t="s">
        <v>319</v>
      </c>
      <c r="L603" s="5" t="s">
        <v>175</v>
      </c>
      <c r="M603" s="10">
        <v>44746</v>
      </c>
      <c r="N603" s="11">
        <v>110</v>
      </c>
      <c r="O603" s="12">
        <v>0</v>
      </c>
      <c r="P603" s="13">
        <v>5.15929</v>
      </c>
      <c r="Q603" s="20">
        <v>1.27383</v>
      </c>
      <c r="R603" s="21">
        <v>5.23894</v>
      </c>
      <c r="S603" s="22">
        <f t="shared" ref="S603:S608" si="40">J603*R603</f>
        <v>1.293494286</v>
      </c>
      <c r="T603" s="10"/>
      <c r="U603" s="5" t="s">
        <v>234</v>
      </c>
    </row>
    <row r="604" spans="19:19">
      <c r="S604" s="2">
        <f>SUM(S603:S603)</f>
        <v>1.293494286</v>
      </c>
    </row>
    <row r="606" s="1" customFormat="1" ht="18" customHeight="1" spans="1:21">
      <c r="A606" s="3" t="s">
        <v>145</v>
      </c>
      <c r="B606" s="3" t="s">
        <v>146</v>
      </c>
      <c r="C606" s="3" t="s">
        <v>147</v>
      </c>
      <c r="D606" s="3" t="s">
        <v>148</v>
      </c>
      <c r="E606" s="3" t="s">
        <v>149</v>
      </c>
      <c r="F606" s="3" t="s">
        <v>150</v>
      </c>
      <c r="G606" s="3" t="s">
        <v>151</v>
      </c>
      <c r="H606" s="3" t="s">
        <v>152</v>
      </c>
      <c r="I606" s="3" t="s">
        <v>153</v>
      </c>
      <c r="J606" s="8" t="s">
        <v>154</v>
      </c>
      <c r="K606" s="3" t="s">
        <v>155</v>
      </c>
      <c r="L606" s="3" t="s">
        <v>156</v>
      </c>
      <c r="M606" s="8" t="s">
        <v>157</v>
      </c>
      <c r="N606" s="8" t="s">
        <v>158</v>
      </c>
      <c r="O606" s="8" t="s">
        <v>159</v>
      </c>
      <c r="P606" s="8" t="s">
        <v>160</v>
      </c>
      <c r="Q606" s="8" t="s">
        <v>161</v>
      </c>
      <c r="R606" s="19" t="s">
        <v>162</v>
      </c>
      <c r="S606" s="19" t="s">
        <v>163</v>
      </c>
      <c r="T606" s="8" t="s">
        <v>164</v>
      </c>
      <c r="U606" s="3" t="s">
        <v>165</v>
      </c>
    </row>
    <row r="607" s="1" customFormat="1" spans="1:21">
      <c r="A607" s="4" t="s">
        <v>302</v>
      </c>
      <c r="B607" s="4" t="s">
        <v>630</v>
      </c>
      <c r="C607" s="5" t="s">
        <v>168</v>
      </c>
      <c r="D607" s="4" t="s">
        <v>631</v>
      </c>
      <c r="E607" s="5" t="s">
        <v>234</v>
      </c>
      <c r="F607" s="4" t="s">
        <v>464</v>
      </c>
      <c r="G607" s="5" t="s">
        <v>172</v>
      </c>
      <c r="H607" s="5" t="s">
        <v>465</v>
      </c>
      <c r="I607" s="5" t="s">
        <v>175</v>
      </c>
      <c r="J607" s="9">
        <v>0.00044</v>
      </c>
      <c r="K607" s="5" t="s">
        <v>319</v>
      </c>
      <c r="L607" s="5" t="s">
        <v>175</v>
      </c>
      <c r="M607" s="10">
        <v>45348</v>
      </c>
      <c r="N607" s="11">
        <v>90</v>
      </c>
      <c r="O607" s="12">
        <v>0</v>
      </c>
      <c r="P607" s="13">
        <v>0</v>
      </c>
      <c r="Q607" s="20">
        <v>0</v>
      </c>
      <c r="R607" s="21">
        <v>20.354</v>
      </c>
      <c r="S607" s="22">
        <f t="shared" si="40"/>
        <v>0.00895576</v>
      </c>
      <c r="T607" s="10"/>
      <c r="U607" s="5" t="s">
        <v>234</v>
      </c>
    </row>
    <row r="608" s="1" customFormat="1" spans="1:21">
      <c r="A608" s="6" t="s">
        <v>302</v>
      </c>
      <c r="B608" s="6" t="s">
        <v>630</v>
      </c>
      <c r="C608" s="7" t="s">
        <v>168</v>
      </c>
      <c r="D608" s="6" t="s">
        <v>631</v>
      </c>
      <c r="E608" s="7" t="s">
        <v>234</v>
      </c>
      <c r="F608" s="6" t="s">
        <v>514</v>
      </c>
      <c r="G608" s="7" t="s">
        <v>172</v>
      </c>
      <c r="H608" s="7" t="s">
        <v>515</v>
      </c>
      <c r="I608" s="7" t="s">
        <v>516</v>
      </c>
      <c r="J608" s="14">
        <v>0.02196</v>
      </c>
      <c r="K608" s="7" t="s">
        <v>319</v>
      </c>
      <c r="L608" s="7" t="s">
        <v>175</v>
      </c>
      <c r="M608" s="15">
        <v>45243</v>
      </c>
      <c r="N608" s="16">
        <v>90</v>
      </c>
      <c r="O608" s="17">
        <v>0</v>
      </c>
      <c r="P608" s="18">
        <v>0</v>
      </c>
      <c r="Q608" s="23">
        <v>0</v>
      </c>
      <c r="R608" s="21">
        <v>15.48</v>
      </c>
      <c r="S608" s="22">
        <f t="shared" si="40"/>
        <v>0.3399408</v>
      </c>
      <c r="T608" s="15"/>
      <c r="U608" s="7" t="s">
        <v>234</v>
      </c>
    </row>
    <row r="609" spans="19:19">
      <c r="S609" s="2">
        <f>SUM(S607:S608)</f>
        <v>0.34889656</v>
      </c>
    </row>
    <row r="611" s="1" customFormat="1" ht="18" customHeight="1" spans="1:21">
      <c r="A611" s="3" t="s">
        <v>145</v>
      </c>
      <c r="B611" s="3" t="s">
        <v>146</v>
      </c>
      <c r="C611" s="3" t="s">
        <v>147</v>
      </c>
      <c r="D611" s="3" t="s">
        <v>148</v>
      </c>
      <c r="E611" s="3" t="s">
        <v>149</v>
      </c>
      <c r="F611" s="3" t="s">
        <v>150</v>
      </c>
      <c r="G611" s="3" t="s">
        <v>151</v>
      </c>
      <c r="H611" s="3" t="s">
        <v>152</v>
      </c>
      <c r="I611" s="3" t="s">
        <v>153</v>
      </c>
      <c r="J611" s="8" t="s">
        <v>154</v>
      </c>
      <c r="K611" s="3" t="s">
        <v>155</v>
      </c>
      <c r="L611" s="3" t="s">
        <v>156</v>
      </c>
      <c r="M611" s="8" t="s">
        <v>157</v>
      </c>
      <c r="N611" s="8" t="s">
        <v>158</v>
      </c>
      <c r="O611" s="8" t="s">
        <v>159</v>
      </c>
      <c r="P611" s="8" t="s">
        <v>160</v>
      </c>
      <c r="Q611" s="8" t="s">
        <v>161</v>
      </c>
      <c r="R611" s="19" t="s">
        <v>162</v>
      </c>
      <c r="S611" s="19" t="s">
        <v>163</v>
      </c>
      <c r="T611" s="8" t="s">
        <v>164</v>
      </c>
      <c r="U611" s="3" t="s">
        <v>165</v>
      </c>
    </row>
    <row r="612" s="1" customFormat="1" spans="1:21">
      <c r="A612" s="4" t="s">
        <v>302</v>
      </c>
      <c r="B612" s="4" t="s">
        <v>634</v>
      </c>
      <c r="C612" s="5" t="s">
        <v>168</v>
      </c>
      <c r="D612" s="4" t="s">
        <v>635</v>
      </c>
      <c r="E612" s="5" t="s">
        <v>234</v>
      </c>
      <c r="F612" s="4" t="s">
        <v>812</v>
      </c>
      <c r="G612" s="5" t="s">
        <v>177</v>
      </c>
      <c r="H612" s="5" t="s">
        <v>813</v>
      </c>
      <c r="I612" s="5" t="s">
        <v>234</v>
      </c>
      <c r="J612" s="9">
        <v>1</v>
      </c>
      <c r="K612" s="5" t="s">
        <v>168</v>
      </c>
      <c r="L612" s="5" t="s">
        <v>175</v>
      </c>
      <c r="M612" s="10">
        <v>45618</v>
      </c>
      <c r="N612" s="11">
        <v>70</v>
      </c>
      <c r="O612" s="12">
        <v>0</v>
      </c>
      <c r="P612" s="13">
        <v>6.96414</v>
      </c>
      <c r="Q612" s="20">
        <v>6.96414</v>
      </c>
      <c r="R612" s="21">
        <f>S620</f>
        <v>4.8224911</v>
      </c>
      <c r="S612" s="22">
        <f t="shared" ref="S612:S619" si="41">J612*R612</f>
        <v>4.8224911</v>
      </c>
      <c r="T612" s="10"/>
      <c r="U612" s="5" t="s">
        <v>234</v>
      </c>
    </row>
    <row r="613" s="1" customFormat="1" spans="1:21">
      <c r="A613" s="6" t="s">
        <v>302</v>
      </c>
      <c r="B613" s="6" t="s">
        <v>634</v>
      </c>
      <c r="C613" s="7" t="s">
        <v>168</v>
      </c>
      <c r="D613" s="6" t="s">
        <v>635</v>
      </c>
      <c r="E613" s="7" t="s">
        <v>234</v>
      </c>
      <c r="F613" s="6" t="s">
        <v>325</v>
      </c>
      <c r="G613" s="7" t="s">
        <v>177</v>
      </c>
      <c r="H613" s="7" t="s">
        <v>326</v>
      </c>
      <c r="I613" s="7" t="s">
        <v>175</v>
      </c>
      <c r="J613" s="14">
        <v>0.034</v>
      </c>
      <c r="K613" s="7" t="s">
        <v>327</v>
      </c>
      <c r="L613" s="7" t="s">
        <v>175</v>
      </c>
      <c r="M613" s="15">
        <v>44499</v>
      </c>
      <c r="N613" s="16">
        <v>70</v>
      </c>
      <c r="O613" s="17">
        <v>0</v>
      </c>
      <c r="P613" s="18">
        <v>7.32573</v>
      </c>
      <c r="Q613" s="23">
        <v>0.24907</v>
      </c>
      <c r="R613" s="21">
        <v>5.8632</v>
      </c>
      <c r="S613" s="22">
        <f t="shared" si="41"/>
        <v>0.1993488</v>
      </c>
      <c r="T613" s="15"/>
      <c r="U613" s="7" t="s">
        <v>234</v>
      </c>
    </row>
    <row r="614" spans="19:19">
      <c r="S614" s="2">
        <f>SUM(S612:S613)</f>
        <v>5.0218399</v>
      </c>
    </row>
    <row r="616" s="1" customFormat="1" ht="18" customHeight="1" spans="1:21">
      <c r="A616" s="3" t="s">
        <v>145</v>
      </c>
      <c r="B616" s="3" t="s">
        <v>146</v>
      </c>
      <c r="C616" s="3" t="s">
        <v>147</v>
      </c>
      <c r="D616" s="3" t="s">
        <v>148</v>
      </c>
      <c r="E616" s="3" t="s">
        <v>149</v>
      </c>
      <c r="F616" s="3" t="s">
        <v>150</v>
      </c>
      <c r="G616" s="3" t="s">
        <v>151</v>
      </c>
      <c r="H616" s="3" t="s">
        <v>152</v>
      </c>
      <c r="I616" s="3" t="s">
        <v>153</v>
      </c>
      <c r="J616" s="8" t="s">
        <v>154</v>
      </c>
      <c r="K616" s="3" t="s">
        <v>155</v>
      </c>
      <c r="L616" s="3" t="s">
        <v>156</v>
      </c>
      <c r="M616" s="8" t="s">
        <v>157</v>
      </c>
      <c r="N616" s="8" t="s">
        <v>158</v>
      </c>
      <c r="O616" s="8" t="s">
        <v>159</v>
      </c>
      <c r="P616" s="8" t="s">
        <v>160</v>
      </c>
      <c r="Q616" s="8" t="s">
        <v>161</v>
      </c>
      <c r="R616" s="19" t="s">
        <v>162</v>
      </c>
      <c r="S616" s="19" t="s">
        <v>163</v>
      </c>
      <c r="T616" s="8" t="s">
        <v>164</v>
      </c>
      <c r="U616" s="3" t="s">
        <v>165</v>
      </c>
    </row>
    <row r="617" s="1" customFormat="1" spans="1:21">
      <c r="A617" s="4" t="s">
        <v>302</v>
      </c>
      <c r="B617" s="4" t="s">
        <v>812</v>
      </c>
      <c r="C617" s="5" t="s">
        <v>168</v>
      </c>
      <c r="D617" s="4" t="s">
        <v>813</v>
      </c>
      <c r="E617" s="5" t="s">
        <v>234</v>
      </c>
      <c r="F617" s="4" t="s">
        <v>677</v>
      </c>
      <c r="G617" s="5" t="s">
        <v>172</v>
      </c>
      <c r="H617" s="5" t="s">
        <v>678</v>
      </c>
      <c r="I617" s="5" t="s">
        <v>234</v>
      </c>
      <c r="J617" s="9">
        <v>2</v>
      </c>
      <c r="K617" s="5" t="s">
        <v>168</v>
      </c>
      <c r="L617" s="5" t="s">
        <v>175</v>
      </c>
      <c r="M617" s="10">
        <v>45618</v>
      </c>
      <c r="N617" s="11">
        <v>110</v>
      </c>
      <c r="O617" s="12">
        <v>0</v>
      </c>
      <c r="P617" s="13">
        <v>1.488</v>
      </c>
      <c r="Q617" s="20">
        <v>2.976</v>
      </c>
      <c r="R617" s="21">
        <v>1.6</v>
      </c>
      <c r="S617" s="22">
        <f t="shared" si="41"/>
        <v>3.2</v>
      </c>
      <c r="T617" s="10"/>
      <c r="U617" s="5" t="s">
        <v>234</v>
      </c>
    </row>
    <row r="618" s="1" customFormat="1" spans="1:21">
      <c r="A618" s="6" t="s">
        <v>302</v>
      </c>
      <c r="B618" s="6" t="s">
        <v>812</v>
      </c>
      <c r="C618" s="7" t="s">
        <v>168</v>
      </c>
      <c r="D618" s="6" t="s">
        <v>813</v>
      </c>
      <c r="E618" s="7" t="s">
        <v>234</v>
      </c>
      <c r="F618" s="6" t="s">
        <v>332</v>
      </c>
      <c r="G618" s="7" t="s">
        <v>172</v>
      </c>
      <c r="H618" s="7" t="s">
        <v>333</v>
      </c>
      <c r="I618" s="7" t="s">
        <v>175</v>
      </c>
      <c r="J618" s="14">
        <v>0.003</v>
      </c>
      <c r="K618" s="7" t="s">
        <v>319</v>
      </c>
      <c r="L618" s="7" t="s">
        <v>175</v>
      </c>
      <c r="M618" s="15">
        <v>45405</v>
      </c>
      <c r="N618" s="16">
        <v>110</v>
      </c>
      <c r="O618" s="17">
        <v>0</v>
      </c>
      <c r="P618" s="18">
        <v>5.96786</v>
      </c>
      <c r="Q618" s="23">
        <v>0.0179</v>
      </c>
      <c r="R618" s="21">
        <v>5.6637</v>
      </c>
      <c r="S618" s="22">
        <f t="shared" si="41"/>
        <v>0.0169911</v>
      </c>
      <c r="T618" s="15"/>
      <c r="U618" s="7" t="s">
        <v>234</v>
      </c>
    </row>
    <row r="619" s="1" customFormat="1" spans="1:21">
      <c r="A619" s="4" t="s">
        <v>302</v>
      </c>
      <c r="B619" s="4" t="s">
        <v>812</v>
      </c>
      <c r="C619" s="5" t="s">
        <v>168</v>
      </c>
      <c r="D619" s="4" t="s">
        <v>813</v>
      </c>
      <c r="E619" s="5" t="s">
        <v>234</v>
      </c>
      <c r="F619" s="4" t="s">
        <v>814</v>
      </c>
      <c r="G619" s="5" t="s">
        <v>177</v>
      </c>
      <c r="H619" s="5" t="s">
        <v>815</v>
      </c>
      <c r="I619" s="5" t="s">
        <v>234</v>
      </c>
      <c r="J619" s="9">
        <v>1</v>
      </c>
      <c r="K619" s="5" t="s">
        <v>168</v>
      </c>
      <c r="L619" s="5" t="s">
        <v>322</v>
      </c>
      <c r="M619" s="10">
        <v>45618</v>
      </c>
      <c r="N619" s="11">
        <v>110</v>
      </c>
      <c r="O619" s="12">
        <v>0</v>
      </c>
      <c r="P619" s="13">
        <v>2.29218</v>
      </c>
      <c r="Q619" s="20">
        <v>2.29218</v>
      </c>
      <c r="R619" s="21">
        <f>S624</f>
        <v>1.6055</v>
      </c>
      <c r="S619" s="22">
        <f t="shared" si="41"/>
        <v>1.6055</v>
      </c>
      <c r="T619" s="10"/>
      <c r="U619" s="5" t="s">
        <v>234</v>
      </c>
    </row>
    <row r="620" spans="19:19">
      <c r="S620" s="2">
        <f>SUM(S617:S619)</f>
        <v>4.8224911</v>
      </c>
    </row>
    <row r="622" s="1" customFormat="1" ht="18" customHeight="1" spans="1:21">
      <c r="A622" s="3" t="s">
        <v>145</v>
      </c>
      <c r="B622" s="3" t="s">
        <v>146</v>
      </c>
      <c r="C622" s="3" t="s">
        <v>147</v>
      </c>
      <c r="D622" s="3" t="s">
        <v>148</v>
      </c>
      <c r="E622" s="3" t="s">
        <v>149</v>
      </c>
      <c r="F622" s="3" t="s">
        <v>150</v>
      </c>
      <c r="G622" s="3" t="s">
        <v>151</v>
      </c>
      <c r="H622" s="3" t="s">
        <v>152</v>
      </c>
      <c r="I622" s="3" t="s">
        <v>153</v>
      </c>
      <c r="J622" s="8" t="s">
        <v>154</v>
      </c>
      <c r="K622" s="3" t="s">
        <v>155</v>
      </c>
      <c r="L622" s="3" t="s">
        <v>156</v>
      </c>
      <c r="M622" s="8" t="s">
        <v>157</v>
      </c>
      <c r="N622" s="8" t="s">
        <v>158</v>
      </c>
      <c r="O622" s="8" t="s">
        <v>159</v>
      </c>
      <c r="P622" s="8" t="s">
        <v>160</v>
      </c>
      <c r="Q622" s="8" t="s">
        <v>161</v>
      </c>
      <c r="R622" s="19" t="s">
        <v>162</v>
      </c>
      <c r="S622" s="19" t="s">
        <v>163</v>
      </c>
      <c r="T622" s="8" t="s">
        <v>164</v>
      </c>
      <c r="U622" s="3" t="s">
        <v>165</v>
      </c>
    </row>
    <row r="623" s="1" customFormat="1" spans="1:21">
      <c r="A623" s="4" t="s">
        <v>302</v>
      </c>
      <c r="B623" s="4" t="s">
        <v>814</v>
      </c>
      <c r="C623" s="5" t="s">
        <v>168</v>
      </c>
      <c r="D623" s="4" t="s">
        <v>815</v>
      </c>
      <c r="E623" s="5" t="s">
        <v>234</v>
      </c>
      <c r="F623" s="4" t="s">
        <v>416</v>
      </c>
      <c r="G623" s="5" t="s">
        <v>172</v>
      </c>
      <c r="H623" s="5" t="s">
        <v>408</v>
      </c>
      <c r="I623" s="5" t="s">
        <v>417</v>
      </c>
      <c r="J623" s="9">
        <v>0.3211</v>
      </c>
      <c r="K623" s="5" t="s">
        <v>319</v>
      </c>
      <c r="L623" s="5" t="s">
        <v>175</v>
      </c>
      <c r="M623" s="10">
        <v>44746</v>
      </c>
      <c r="N623" s="11">
        <v>110</v>
      </c>
      <c r="O623" s="12">
        <v>0</v>
      </c>
      <c r="P623" s="13">
        <v>4.76311</v>
      </c>
      <c r="Q623" s="20">
        <v>1.52943</v>
      </c>
      <c r="R623" s="21">
        <v>5</v>
      </c>
      <c r="S623" s="22">
        <f t="shared" ref="S623:S628" si="42">J623*R623</f>
        <v>1.6055</v>
      </c>
      <c r="T623" s="10"/>
      <c r="U623" s="5" t="s">
        <v>234</v>
      </c>
    </row>
    <row r="624" spans="19:19">
      <c r="S624" s="2">
        <f>SUM(S623:S623)</f>
        <v>1.6055</v>
      </c>
    </row>
    <row r="626" s="1" customFormat="1" ht="18" customHeight="1" spans="1:21">
      <c r="A626" s="3" t="s">
        <v>145</v>
      </c>
      <c r="B626" s="3" t="s">
        <v>146</v>
      </c>
      <c r="C626" s="3" t="s">
        <v>147</v>
      </c>
      <c r="D626" s="3" t="s">
        <v>148</v>
      </c>
      <c r="E626" s="3" t="s">
        <v>149</v>
      </c>
      <c r="F626" s="3" t="s">
        <v>150</v>
      </c>
      <c r="G626" s="3" t="s">
        <v>151</v>
      </c>
      <c r="H626" s="3" t="s">
        <v>152</v>
      </c>
      <c r="I626" s="3" t="s">
        <v>153</v>
      </c>
      <c r="J626" s="8" t="s">
        <v>154</v>
      </c>
      <c r="K626" s="3" t="s">
        <v>155</v>
      </c>
      <c r="L626" s="3" t="s">
        <v>156</v>
      </c>
      <c r="M626" s="8" t="s">
        <v>157</v>
      </c>
      <c r="N626" s="8" t="s">
        <v>158</v>
      </c>
      <c r="O626" s="8" t="s">
        <v>159</v>
      </c>
      <c r="P626" s="8" t="s">
        <v>160</v>
      </c>
      <c r="Q626" s="8" t="s">
        <v>161</v>
      </c>
      <c r="R626" s="19" t="s">
        <v>162</v>
      </c>
      <c r="S626" s="19" t="s">
        <v>163</v>
      </c>
      <c r="T626" s="8" t="s">
        <v>164</v>
      </c>
      <c r="U626" s="3" t="s">
        <v>165</v>
      </c>
    </row>
    <row r="627" s="1" customFormat="1" spans="1:21">
      <c r="A627" s="4" t="s">
        <v>302</v>
      </c>
      <c r="B627" s="4" t="s">
        <v>643</v>
      </c>
      <c r="C627" s="5" t="s">
        <v>168</v>
      </c>
      <c r="D627" s="4" t="s">
        <v>644</v>
      </c>
      <c r="E627" s="5" t="s">
        <v>234</v>
      </c>
      <c r="F627" s="4" t="s">
        <v>325</v>
      </c>
      <c r="G627" s="5" t="s">
        <v>177</v>
      </c>
      <c r="H627" s="5" t="s">
        <v>326</v>
      </c>
      <c r="I627" s="5" t="s">
        <v>175</v>
      </c>
      <c r="J627" s="9">
        <v>0.003</v>
      </c>
      <c r="K627" s="5" t="s">
        <v>327</v>
      </c>
      <c r="L627" s="5" t="s">
        <v>175</v>
      </c>
      <c r="M627" s="10">
        <v>44499</v>
      </c>
      <c r="N627" s="11">
        <v>70</v>
      </c>
      <c r="O627" s="12">
        <v>0</v>
      </c>
      <c r="P627" s="13">
        <v>7.32573</v>
      </c>
      <c r="Q627" s="20">
        <v>0.02198</v>
      </c>
      <c r="R627" s="21">
        <v>5.8632</v>
      </c>
      <c r="S627" s="22">
        <f t="shared" si="42"/>
        <v>0.0175896</v>
      </c>
      <c r="T627" s="10"/>
      <c r="U627" s="5" t="s">
        <v>234</v>
      </c>
    </row>
    <row r="628" s="1" customFormat="1" spans="1:21">
      <c r="A628" s="6" t="s">
        <v>302</v>
      </c>
      <c r="B628" s="6" t="s">
        <v>643</v>
      </c>
      <c r="C628" s="7" t="s">
        <v>168</v>
      </c>
      <c r="D628" s="6" t="s">
        <v>644</v>
      </c>
      <c r="E628" s="7" t="s">
        <v>234</v>
      </c>
      <c r="F628" s="6" t="s">
        <v>816</v>
      </c>
      <c r="G628" s="7" t="s">
        <v>177</v>
      </c>
      <c r="H628" s="7" t="s">
        <v>817</v>
      </c>
      <c r="I628" s="7" t="s">
        <v>234</v>
      </c>
      <c r="J628" s="14">
        <v>1</v>
      </c>
      <c r="K628" s="7" t="s">
        <v>168</v>
      </c>
      <c r="L628" s="7" t="s">
        <v>175</v>
      </c>
      <c r="M628" s="15">
        <v>44499</v>
      </c>
      <c r="N628" s="16">
        <v>70</v>
      </c>
      <c r="O628" s="17">
        <v>0</v>
      </c>
      <c r="P628" s="18">
        <v>0.95085</v>
      </c>
      <c r="Q628" s="23">
        <v>0.95085</v>
      </c>
      <c r="R628" s="21">
        <f>S633</f>
        <v>0.36725591</v>
      </c>
      <c r="S628" s="22">
        <f t="shared" si="42"/>
        <v>0.36725591</v>
      </c>
      <c r="T628" s="15"/>
      <c r="U628" s="7" t="s">
        <v>234</v>
      </c>
    </row>
    <row r="629" spans="19:19">
      <c r="S629" s="2">
        <f>SUM(S627:S628)</f>
        <v>0.38484551</v>
      </c>
    </row>
    <row r="631" s="1" customFormat="1" ht="18" customHeight="1" spans="1:21">
      <c r="A631" s="3" t="s">
        <v>145</v>
      </c>
      <c r="B631" s="3" t="s">
        <v>146</v>
      </c>
      <c r="C631" s="3" t="s">
        <v>147</v>
      </c>
      <c r="D631" s="3" t="s">
        <v>148</v>
      </c>
      <c r="E631" s="3" t="s">
        <v>149</v>
      </c>
      <c r="F631" s="3" t="s">
        <v>150</v>
      </c>
      <c r="G631" s="3" t="s">
        <v>151</v>
      </c>
      <c r="H631" s="3" t="s">
        <v>152</v>
      </c>
      <c r="I631" s="3" t="s">
        <v>153</v>
      </c>
      <c r="J631" s="8" t="s">
        <v>154</v>
      </c>
      <c r="K631" s="3" t="s">
        <v>155</v>
      </c>
      <c r="L631" s="3" t="s">
        <v>156</v>
      </c>
      <c r="M631" s="8" t="s">
        <v>157</v>
      </c>
      <c r="N631" s="8" t="s">
        <v>158</v>
      </c>
      <c r="O631" s="8" t="s">
        <v>159</v>
      </c>
      <c r="P631" s="8" t="s">
        <v>160</v>
      </c>
      <c r="Q631" s="8" t="s">
        <v>161</v>
      </c>
      <c r="R631" s="19" t="s">
        <v>162</v>
      </c>
      <c r="S631" s="19" t="s">
        <v>163</v>
      </c>
      <c r="T631" s="8" t="s">
        <v>164</v>
      </c>
      <c r="U631" s="3" t="s">
        <v>165</v>
      </c>
    </row>
    <row r="632" s="1" customFormat="1" spans="1:21">
      <c r="A632" s="4" t="s">
        <v>302</v>
      </c>
      <c r="B632" s="4" t="s">
        <v>816</v>
      </c>
      <c r="C632" s="5" t="s">
        <v>168</v>
      </c>
      <c r="D632" s="4" t="s">
        <v>817</v>
      </c>
      <c r="E632" s="5" t="s">
        <v>234</v>
      </c>
      <c r="F632" s="4" t="s">
        <v>818</v>
      </c>
      <c r="G632" s="5" t="s">
        <v>172</v>
      </c>
      <c r="H632" s="5" t="s">
        <v>400</v>
      </c>
      <c r="I632" s="5" t="s">
        <v>819</v>
      </c>
      <c r="J632" s="9">
        <v>0.083</v>
      </c>
      <c r="K632" s="5" t="s">
        <v>319</v>
      </c>
      <c r="L632" s="5" t="s">
        <v>175</v>
      </c>
      <c r="M632" s="10">
        <v>45355</v>
      </c>
      <c r="N632" s="11">
        <v>110</v>
      </c>
      <c r="O632" s="12">
        <v>0</v>
      </c>
      <c r="P632" s="13">
        <v>5.35398</v>
      </c>
      <c r="Q632" s="20">
        <v>0.44438</v>
      </c>
      <c r="R632" s="21">
        <v>4.42477</v>
      </c>
      <c r="S632" s="22">
        <f t="shared" ref="S632:S637" si="43">J632*R632</f>
        <v>0.36725591</v>
      </c>
      <c r="T632" s="10"/>
      <c r="U632" s="5" t="s">
        <v>234</v>
      </c>
    </row>
    <row r="633" spans="19:19">
      <c r="S633" s="2">
        <f>SUM(S632:S632)</f>
        <v>0.36725591</v>
      </c>
    </row>
    <row r="635" s="1" customFormat="1" ht="18" customHeight="1" spans="1:21">
      <c r="A635" s="3" t="s">
        <v>145</v>
      </c>
      <c r="B635" s="3" t="s">
        <v>146</v>
      </c>
      <c r="C635" s="3" t="s">
        <v>147</v>
      </c>
      <c r="D635" s="3" t="s">
        <v>148</v>
      </c>
      <c r="E635" s="3" t="s">
        <v>149</v>
      </c>
      <c r="F635" s="3" t="s">
        <v>150</v>
      </c>
      <c r="G635" s="3" t="s">
        <v>151</v>
      </c>
      <c r="H635" s="3" t="s">
        <v>152</v>
      </c>
      <c r="I635" s="3" t="s">
        <v>153</v>
      </c>
      <c r="J635" s="8" t="s">
        <v>154</v>
      </c>
      <c r="K635" s="3" t="s">
        <v>155</v>
      </c>
      <c r="L635" s="3" t="s">
        <v>156</v>
      </c>
      <c r="M635" s="8" t="s">
        <v>157</v>
      </c>
      <c r="N635" s="8" t="s">
        <v>158</v>
      </c>
      <c r="O635" s="8" t="s">
        <v>159</v>
      </c>
      <c r="P635" s="8" t="s">
        <v>160</v>
      </c>
      <c r="Q635" s="8" t="s">
        <v>161</v>
      </c>
      <c r="R635" s="19" t="s">
        <v>162</v>
      </c>
      <c r="S635" s="19" t="s">
        <v>163</v>
      </c>
      <c r="T635" s="8" t="s">
        <v>164</v>
      </c>
      <c r="U635" s="3" t="s">
        <v>165</v>
      </c>
    </row>
    <row r="636" s="1" customFormat="1" spans="1:21">
      <c r="A636" s="4" t="s">
        <v>302</v>
      </c>
      <c r="B636" s="4" t="s">
        <v>652</v>
      </c>
      <c r="C636" s="5" t="s">
        <v>168</v>
      </c>
      <c r="D636" s="4" t="s">
        <v>653</v>
      </c>
      <c r="E636" s="5" t="s">
        <v>234</v>
      </c>
      <c r="F636" s="4" t="s">
        <v>820</v>
      </c>
      <c r="G636" s="5" t="s">
        <v>177</v>
      </c>
      <c r="H636" s="5" t="s">
        <v>821</v>
      </c>
      <c r="I636" s="5" t="s">
        <v>234</v>
      </c>
      <c r="J636" s="9">
        <v>1</v>
      </c>
      <c r="K636" s="5" t="s">
        <v>168</v>
      </c>
      <c r="L636" s="5" t="s">
        <v>322</v>
      </c>
      <c r="M636" s="10">
        <v>45566</v>
      </c>
      <c r="N636" s="11">
        <v>20</v>
      </c>
      <c r="O636" s="12">
        <v>0</v>
      </c>
      <c r="P636" s="13">
        <v>20.41111</v>
      </c>
      <c r="Q636" s="20">
        <v>20.41111</v>
      </c>
      <c r="R636" s="21">
        <f>S647</f>
        <v>13.9274064082354</v>
      </c>
      <c r="S636" s="22">
        <f t="shared" si="43"/>
        <v>13.9274064082354</v>
      </c>
      <c r="T636" s="10"/>
      <c r="U636" s="5" t="s">
        <v>234</v>
      </c>
    </row>
    <row r="637" s="1" customFormat="1" spans="1:21">
      <c r="A637" s="6" t="s">
        <v>302</v>
      </c>
      <c r="B637" s="6" t="s">
        <v>652</v>
      </c>
      <c r="C637" s="7" t="s">
        <v>168</v>
      </c>
      <c r="D637" s="6" t="s">
        <v>653</v>
      </c>
      <c r="E637" s="7" t="s">
        <v>234</v>
      </c>
      <c r="F637" s="6" t="s">
        <v>325</v>
      </c>
      <c r="G637" s="7" t="s">
        <v>177</v>
      </c>
      <c r="H637" s="7" t="s">
        <v>326</v>
      </c>
      <c r="I637" s="7" t="s">
        <v>175</v>
      </c>
      <c r="J637" s="14">
        <v>0.064</v>
      </c>
      <c r="K637" s="7" t="s">
        <v>327</v>
      </c>
      <c r="L637" s="7" t="s">
        <v>175</v>
      </c>
      <c r="M637" s="15">
        <v>44499</v>
      </c>
      <c r="N637" s="16">
        <v>70</v>
      </c>
      <c r="O637" s="17">
        <v>0</v>
      </c>
      <c r="P637" s="18">
        <v>7.32573</v>
      </c>
      <c r="Q637" s="23">
        <v>0.46885</v>
      </c>
      <c r="R637" s="21">
        <v>5.8632</v>
      </c>
      <c r="S637" s="22">
        <f t="shared" si="43"/>
        <v>0.3752448</v>
      </c>
      <c r="T637" s="15"/>
      <c r="U637" s="7" t="s">
        <v>234</v>
      </c>
    </row>
    <row r="638" spans="19:19">
      <c r="S638" s="2">
        <f>SUM(S636:S637)</f>
        <v>14.3026512082354</v>
      </c>
    </row>
    <row r="640" s="1" customFormat="1" ht="18" customHeight="1" spans="1:21">
      <c r="A640" s="3" t="s">
        <v>145</v>
      </c>
      <c r="B640" s="3" t="s">
        <v>146</v>
      </c>
      <c r="C640" s="3" t="s">
        <v>147</v>
      </c>
      <c r="D640" s="3" t="s">
        <v>148</v>
      </c>
      <c r="E640" s="3" t="s">
        <v>149</v>
      </c>
      <c r="F640" s="3" t="s">
        <v>150</v>
      </c>
      <c r="G640" s="3" t="s">
        <v>151</v>
      </c>
      <c r="H640" s="3" t="s">
        <v>152</v>
      </c>
      <c r="I640" s="3" t="s">
        <v>153</v>
      </c>
      <c r="J640" s="8" t="s">
        <v>154</v>
      </c>
      <c r="K640" s="3" t="s">
        <v>155</v>
      </c>
      <c r="L640" s="3" t="s">
        <v>156</v>
      </c>
      <c r="M640" s="8" t="s">
        <v>157</v>
      </c>
      <c r="N640" s="8" t="s">
        <v>158</v>
      </c>
      <c r="O640" s="8" t="s">
        <v>159</v>
      </c>
      <c r="P640" s="8" t="s">
        <v>160</v>
      </c>
      <c r="Q640" s="8" t="s">
        <v>161</v>
      </c>
      <c r="R640" s="19" t="s">
        <v>162</v>
      </c>
      <c r="S640" s="19" t="s">
        <v>163</v>
      </c>
      <c r="T640" s="8" t="s">
        <v>164</v>
      </c>
      <c r="U640" s="3" t="s">
        <v>165</v>
      </c>
    </row>
    <row r="641" s="1" customFormat="1" spans="1:21">
      <c r="A641" s="4" t="s">
        <v>302</v>
      </c>
      <c r="B641" s="4" t="s">
        <v>820</v>
      </c>
      <c r="C641" s="5" t="s">
        <v>168</v>
      </c>
      <c r="D641" s="4" t="s">
        <v>821</v>
      </c>
      <c r="E641" s="5" t="s">
        <v>234</v>
      </c>
      <c r="F641" s="4" t="s">
        <v>822</v>
      </c>
      <c r="G641" s="5" t="s">
        <v>172</v>
      </c>
      <c r="H641" s="5" t="s">
        <v>823</v>
      </c>
      <c r="I641" s="5" t="s">
        <v>234</v>
      </c>
      <c r="J641" s="9">
        <v>1</v>
      </c>
      <c r="K641" s="5" t="s">
        <v>168</v>
      </c>
      <c r="L641" s="5" t="s">
        <v>175</v>
      </c>
      <c r="M641" s="10">
        <v>44499</v>
      </c>
      <c r="N641" s="11">
        <v>20</v>
      </c>
      <c r="O641" s="12">
        <v>0</v>
      </c>
      <c r="P641" s="13">
        <v>4.5902</v>
      </c>
      <c r="Q641" s="20">
        <v>4.5902</v>
      </c>
      <c r="R641" s="21">
        <v>4.5902</v>
      </c>
      <c r="S641" s="22">
        <f t="shared" ref="S641:S646" si="44">J641*R641</f>
        <v>4.5902</v>
      </c>
      <c r="T641" s="10"/>
      <c r="U641" s="5" t="s">
        <v>234</v>
      </c>
    </row>
    <row r="642" s="1" customFormat="1" spans="1:21">
      <c r="A642" s="6" t="s">
        <v>302</v>
      </c>
      <c r="B642" s="6" t="s">
        <v>820</v>
      </c>
      <c r="C642" s="7" t="s">
        <v>168</v>
      </c>
      <c r="D642" s="6" t="s">
        <v>821</v>
      </c>
      <c r="E642" s="7" t="s">
        <v>234</v>
      </c>
      <c r="F642" s="6" t="s">
        <v>527</v>
      </c>
      <c r="G642" s="7" t="s">
        <v>172</v>
      </c>
      <c r="H642" s="7" t="s">
        <v>528</v>
      </c>
      <c r="I642" s="7" t="s">
        <v>175</v>
      </c>
      <c r="J642" s="14">
        <v>0.010548037</v>
      </c>
      <c r="K642" s="7" t="s">
        <v>319</v>
      </c>
      <c r="L642" s="7" t="s">
        <v>175</v>
      </c>
      <c r="M642" s="15">
        <v>45086</v>
      </c>
      <c r="N642" s="16">
        <v>20</v>
      </c>
      <c r="O642" s="17">
        <v>0</v>
      </c>
      <c r="P642" s="18">
        <v>5.36209</v>
      </c>
      <c r="Q642" s="23">
        <v>0.05656</v>
      </c>
      <c r="R642" s="21">
        <v>5.0442</v>
      </c>
      <c r="S642" s="22">
        <f t="shared" si="44"/>
        <v>0.0532064082354</v>
      </c>
      <c r="T642" s="15"/>
      <c r="U642" s="7" t="s">
        <v>234</v>
      </c>
    </row>
    <row r="643" s="1" customFormat="1" spans="1:21">
      <c r="A643" s="4" t="s">
        <v>302</v>
      </c>
      <c r="B643" s="4" t="s">
        <v>820</v>
      </c>
      <c r="C643" s="5" t="s">
        <v>168</v>
      </c>
      <c r="D643" s="4" t="s">
        <v>821</v>
      </c>
      <c r="E643" s="5" t="s">
        <v>234</v>
      </c>
      <c r="F643" s="4" t="s">
        <v>824</v>
      </c>
      <c r="G643" s="5" t="s">
        <v>172</v>
      </c>
      <c r="H643" s="5" t="s">
        <v>825</v>
      </c>
      <c r="I643" s="5" t="s">
        <v>234</v>
      </c>
      <c r="J643" s="9">
        <v>1</v>
      </c>
      <c r="K643" s="5" t="s">
        <v>168</v>
      </c>
      <c r="L643" s="5" t="s">
        <v>175</v>
      </c>
      <c r="M643" s="10">
        <v>44499</v>
      </c>
      <c r="N643" s="11">
        <v>20</v>
      </c>
      <c r="O643" s="12">
        <v>0</v>
      </c>
      <c r="P643" s="13">
        <v>1.592</v>
      </c>
      <c r="Q643" s="20">
        <v>1.592</v>
      </c>
      <c r="R643" s="21">
        <v>1.592</v>
      </c>
      <c r="S643" s="22">
        <f t="shared" si="44"/>
        <v>1.592</v>
      </c>
      <c r="T643" s="10"/>
      <c r="U643" s="5" t="s">
        <v>234</v>
      </c>
    </row>
    <row r="644" s="1" customFormat="1" spans="1:21">
      <c r="A644" s="6" t="s">
        <v>302</v>
      </c>
      <c r="B644" s="6" t="s">
        <v>820</v>
      </c>
      <c r="C644" s="7" t="s">
        <v>168</v>
      </c>
      <c r="D644" s="6" t="s">
        <v>821</v>
      </c>
      <c r="E644" s="7" t="s">
        <v>234</v>
      </c>
      <c r="F644" s="6" t="s">
        <v>826</v>
      </c>
      <c r="G644" s="7" t="s">
        <v>172</v>
      </c>
      <c r="H644" s="7" t="s">
        <v>827</v>
      </c>
      <c r="I644" s="7" t="s">
        <v>234</v>
      </c>
      <c r="J644" s="14">
        <v>1</v>
      </c>
      <c r="K644" s="7" t="s">
        <v>168</v>
      </c>
      <c r="L644" s="7" t="s">
        <v>175</v>
      </c>
      <c r="M644" s="15">
        <v>44499</v>
      </c>
      <c r="N644" s="16">
        <v>20</v>
      </c>
      <c r="O644" s="17">
        <v>0</v>
      </c>
      <c r="P644" s="18">
        <v>3.72</v>
      </c>
      <c r="Q644" s="23">
        <v>3.72</v>
      </c>
      <c r="R644" s="21">
        <v>4</v>
      </c>
      <c r="S644" s="22">
        <f t="shared" si="44"/>
        <v>4</v>
      </c>
      <c r="T644" s="15"/>
      <c r="U644" s="7" t="s">
        <v>234</v>
      </c>
    </row>
    <row r="645" s="1" customFormat="1" spans="1:21">
      <c r="A645" s="4" t="s">
        <v>302</v>
      </c>
      <c r="B645" s="4" t="s">
        <v>820</v>
      </c>
      <c r="C645" s="5" t="s">
        <v>168</v>
      </c>
      <c r="D645" s="4" t="s">
        <v>821</v>
      </c>
      <c r="E645" s="5" t="s">
        <v>234</v>
      </c>
      <c r="F645" s="4" t="s">
        <v>828</v>
      </c>
      <c r="G645" s="5" t="s">
        <v>172</v>
      </c>
      <c r="H645" s="5" t="s">
        <v>829</v>
      </c>
      <c r="I645" s="5" t="s">
        <v>234</v>
      </c>
      <c r="J645" s="9">
        <v>2</v>
      </c>
      <c r="K645" s="5" t="s">
        <v>168</v>
      </c>
      <c r="L645" s="5" t="s">
        <v>175</v>
      </c>
      <c r="M645" s="10">
        <v>44499</v>
      </c>
      <c r="N645" s="11">
        <v>20</v>
      </c>
      <c r="O645" s="12">
        <v>0</v>
      </c>
      <c r="P645" s="13">
        <v>0.7</v>
      </c>
      <c r="Q645" s="20">
        <v>1.4</v>
      </c>
      <c r="R645" s="21">
        <v>1.05</v>
      </c>
      <c r="S645" s="22">
        <f t="shared" si="44"/>
        <v>2.1</v>
      </c>
      <c r="T645" s="10"/>
      <c r="U645" s="5" t="s">
        <v>234</v>
      </c>
    </row>
    <row r="646" s="1" customFormat="1" spans="1:21">
      <c r="A646" s="6" t="s">
        <v>302</v>
      </c>
      <c r="B646" s="6" t="s">
        <v>820</v>
      </c>
      <c r="C646" s="7" t="s">
        <v>168</v>
      </c>
      <c r="D646" s="6" t="s">
        <v>821</v>
      </c>
      <c r="E646" s="7" t="s">
        <v>234</v>
      </c>
      <c r="F646" s="6" t="s">
        <v>830</v>
      </c>
      <c r="G646" s="7" t="s">
        <v>172</v>
      </c>
      <c r="H646" s="7" t="s">
        <v>831</v>
      </c>
      <c r="I646" s="7" t="s">
        <v>234</v>
      </c>
      <c r="J646" s="14">
        <v>1</v>
      </c>
      <c r="K646" s="7" t="s">
        <v>168</v>
      </c>
      <c r="L646" s="7" t="s">
        <v>175</v>
      </c>
      <c r="M646" s="15">
        <v>44499</v>
      </c>
      <c r="N646" s="16">
        <v>20</v>
      </c>
      <c r="O646" s="17">
        <v>0</v>
      </c>
      <c r="P646" s="18">
        <v>1.592</v>
      </c>
      <c r="Q646" s="23">
        <v>1.592</v>
      </c>
      <c r="R646" s="21">
        <v>1.592</v>
      </c>
      <c r="S646" s="22">
        <f t="shared" si="44"/>
        <v>1.592</v>
      </c>
      <c r="T646" s="15"/>
      <c r="U646" s="7" t="s">
        <v>234</v>
      </c>
    </row>
    <row r="647" spans="19:19">
      <c r="S647" s="2">
        <f>SUM(S641:S646)</f>
        <v>13.9274064082354</v>
      </c>
    </row>
    <row r="649" s="1" customFormat="1" ht="18" customHeight="1" spans="1:21">
      <c r="A649" s="3" t="s">
        <v>145</v>
      </c>
      <c r="B649" s="3" t="s">
        <v>146</v>
      </c>
      <c r="C649" s="3" t="s">
        <v>147</v>
      </c>
      <c r="D649" s="3" t="s">
        <v>148</v>
      </c>
      <c r="E649" s="3" t="s">
        <v>149</v>
      </c>
      <c r="F649" s="3" t="s">
        <v>150</v>
      </c>
      <c r="G649" s="3" t="s">
        <v>151</v>
      </c>
      <c r="H649" s="3" t="s">
        <v>152</v>
      </c>
      <c r="I649" s="3" t="s">
        <v>153</v>
      </c>
      <c r="J649" s="8" t="s">
        <v>154</v>
      </c>
      <c r="K649" s="3" t="s">
        <v>155</v>
      </c>
      <c r="L649" s="3" t="s">
        <v>156</v>
      </c>
      <c r="M649" s="8" t="s">
        <v>157</v>
      </c>
      <c r="N649" s="8" t="s">
        <v>158</v>
      </c>
      <c r="O649" s="8" t="s">
        <v>159</v>
      </c>
      <c r="P649" s="8" t="s">
        <v>160</v>
      </c>
      <c r="Q649" s="8" t="s">
        <v>161</v>
      </c>
      <c r="R649" s="19" t="s">
        <v>162</v>
      </c>
      <c r="S649" s="19" t="s">
        <v>163</v>
      </c>
      <c r="T649" s="8" t="s">
        <v>164</v>
      </c>
      <c r="U649" s="3" t="s">
        <v>165</v>
      </c>
    </row>
    <row r="650" s="1" customFormat="1" spans="1:21">
      <c r="A650" s="4" t="s">
        <v>302</v>
      </c>
      <c r="B650" s="4" t="s">
        <v>655</v>
      </c>
      <c r="C650" s="5" t="s">
        <v>168</v>
      </c>
      <c r="D650" s="4" t="s">
        <v>656</v>
      </c>
      <c r="E650" s="5" t="s">
        <v>234</v>
      </c>
      <c r="F650" s="4" t="s">
        <v>832</v>
      </c>
      <c r="G650" s="5" t="s">
        <v>172</v>
      </c>
      <c r="H650" s="5" t="s">
        <v>833</v>
      </c>
      <c r="I650" s="5" t="s">
        <v>834</v>
      </c>
      <c r="J650" s="9">
        <v>1</v>
      </c>
      <c r="K650" s="5" t="s">
        <v>168</v>
      </c>
      <c r="L650" s="5" t="s">
        <v>175</v>
      </c>
      <c r="M650" s="10">
        <v>44856</v>
      </c>
      <c r="N650" s="11">
        <v>70</v>
      </c>
      <c r="O650" s="12">
        <v>0</v>
      </c>
      <c r="P650" s="13">
        <v>0.3875</v>
      </c>
      <c r="Q650" s="20">
        <v>0.3875</v>
      </c>
      <c r="R650" s="21">
        <v>0.3875</v>
      </c>
      <c r="S650" s="22">
        <f t="shared" ref="S650:S656" si="45">J650*R650</f>
        <v>0.3875</v>
      </c>
      <c r="T650" s="10"/>
      <c r="U650" s="5" t="s">
        <v>234</v>
      </c>
    </row>
    <row r="651" s="1" customFormat="1" spans="1:21">
      <c r="A651" s="6" t="s">
        <v>302</v>
      </c>
      <c r="B651" s="6" t="s">
        <v>655</v>
      </c>
      <c r="C651" s="7" t="s">
        <v>168</v>
      </c>
      <c r="D651" s="6" t="s">
        <v>656</v>
      </c>
      <c r="E651" s="7" t="s">
        <v>234</v>
      </c>
      <c r="F651" s="6" t="s">
        <v>325</v>
      </c>
      <c r="G651" s="7" t="s">
        <v>177</v>
      </c>
      <c r="H651" s="7" t="s">
        <v>326</v>
      </c>
      <c r="I651" s="7" t="s">
        <v>175</v>
      </c>
      <c r="J651" s="14">
        <v>0.002</v>
      </c>
      <c r="K651" s="7" t="s">
        <v>327</v>
      </c>
      <c r="L651" s="7" t="s">
        <v>175</v>
      </c>
      <c r="M651" s="15">
        <v>44856</v>
      </c>
      <c r="N651" s="16">
        <v>70</v>
      </c>
      <c r="O651" s="17">
        <v>0</v>
      </c>
      <c r="P651" s="18">
        <v>7.32573</v>
      </c>
      <c r="Q651" s="23">
        <v>0.01465</v>
      </c>
      <c r="R651" s="21">
        <v>5.8632</v>
      </c>
      <c r="S651" s="22">
        <f t="shared" si="45"/>
        <v>0.0117264</v>
      </c>
      <c r="T651" s="15"/>
      <c r="U651" s="7" t="s">
        <v>234</v>
      </c>
    </row>
    <row r="652" spans="19:19">
      <c r="S652" s="2">
        <f>SUM(S650:S651)</f>
        <v>0.3992264</v>
      </c>
    </row>
    <row r="654" s="1" customFormat="1" ht="18" customHeight="1" spans="1:21">
      <c r="A654" s="3" t="s">
        <v>145</v>
      </c>
      <c r="B654" s="3" t="s">
        <v>146</v>
      </c>
      <c r="C654" s="3" t="s">
        <v>147</v>
      </c>
      <c r="D654" s="3" t="s">
        <v>148</v>
      </c>
      <c r="E654" s="3" t="s">
        <v>149</v>
      </c>
      <c r="F654" s="3" t="s">
        <v>150</v>
      </c>
      <c r="G654" s="3" t="s">
        <v>151</v>
      </c>
      <c r="H654" s="3" t="s">
        <v>152</v>
      </c>
      <c r="I654" s="3" t="s">
        <v>153</v>
      </c>
      <c r="J654" s="8" t="s">
        <v>154</v>
      </c>
      <c r="K654" s="3" t="s">
        <v>155</v>
      </c>
      <c r="L654" s="3" t="s">
        <v>156</v>
      </c>
      <c r="M654" s="8" t="s">
        <v>157</v>
      </c>
      <c r="N654" s="8" t="s">
        <v>158</v>
      </c>
      <c r="O654" s="8" t="s">
        <v>159</v>
      </c>
      <c r="P654" s="8" t="s">
        <v>160</v>
      </c>
      <c r="Q654" s="8" t="s">
        <v>161</v>
      </c>
      <c r="R654" s="19" t="s">
        <v>162</v>
      </c>
      <c r="S654" s="19" t="s">
        <v>163</v>
      </c>
      <c r="T654" s="8" t="s">
        <v>164</v>
      </c>
      <c r="U654" s="3" t="s">
        <v>165</v>
      </c>
    </row>
    <row r="655" s="1" customFormat="1" spans="1:21">
      <c r="A655" s="4">
        <v>230</v>
      </c>
      <c r="B655" s="4" t="s">
        <v>659</v>
      </c>
      <c r="C655" s="5" t="s">
        <v>168</v>
      </c>
      <c r="D655" s="4" t="s">
        <v>660</v>
      </c>
      <c r="E655" s="5" t="s">
        <v>234</v>
      </c>
      <c r="F655" s="4" t="s">
        <v>325</v>
      </c>
      <c r="G655" s="5" t="s">
        <v>177</v>
      </c>
      <c r="H655" s="5" t="s">
        <v>326</v>
      </c>
      <c r="I655" s="5"/>
      <c r="J655" s="9">
        <v>0.036</v>
      </c>
      <c r="K655" s="5" t="s">
        <v>327</v>
      </c>
      <c r="L655" s="5"/>
      <c r="M655" s="10">
        <v>44499</v>
      </c>
      <c r="N655" s="11">
        <v>70</v>
      </c>
      <c r="O655" s="12">
        <v>0</v>
      </c>
      <c r="P655" s="13">
        <v>7.32573</v>
      </c>
      <c r="Q655" s="20">
        <v>0.26373</v>
      </c>
      <c r="R655" s="21">
        <v>5.8632</v>
      </c>
      <c r="S655" s="22">
        <f t="shared" si="45"/>
        <v>0.2110752</v>
      </c>
      <c r="T655" s="10"/>
      <c r="U655" s="5" t="s">
        <v>234</v>
      </c>
    </row>
    <row r="656" s="1" customFormat="1" spans="1:21">
      <c r="A656" s="6">
        <v>230</v>
      </c>
      <c r="B656" s="6" t="s">
        <v>659</v>
      </c>
      <c r="C656" s="7" t="s">
        <v>168</v>
      </c>
      <c r="D656" s="6" t="s">
        <v>660</v>
      </c>
      <c r="E656" s="7" t="s">
        <v>234</v>
      </c>
      <c r="F656" s="6" t="s">
        <v>835</v>
      </c>
      <c r="G656" s="7" t="s">
        <v>177</v>
      </c>
      <c r="H656" s="7" t="s">
        <v>836</v>
      </c>
      <c r="I656" s="7" t="s">
        <v>234</v>
      </c>
      <c r="J656" s="14">
        <v>1</v>
      </c>
      <c r="K656" s="7" t="s">
        <v>168</v>
      </c>
      <c r="L656" s="7"/>
      <c r="M656" s="15">
        <v>44499</v>
      </c>
      <c r="N656" s="16">
        <v>70</v>
      </c>
      <c r="O656" s="17">
        <v>0</v>
      </c>
      <c r="P656" s="18">
        <v>2.58778</v>
      </c>
      <c r="Q656" s="23">
        <v>2.58778</v>
      </c>
      <c r="R656" s="21">
        <f>S661</f>
        <v>2.2745</v>
      </c>
      <c r="S656" s="22">
        <f t="shared" si="45"/>
        <v>2.2745</v>
      </c>
      <c r="T656" s="15"/>
      <c r="U656" s="7" t="s">
        <v>234</v>
      </c>
    </row>
    <row r="657" spans="19:19">
      <c r="S657" s="2">
        <f>SUM(S655:S656)</f>
        <v>2.4855752</v>
      </c>
    </row>
    <row r="659" s="1" customFormat="1" ht="18" customHeight="1" spans="1:21">
      <c r="A659" s="3" t="s">
        <v>145</v>
      </c>
      <c r="B659" s="3" t="s">
        <v>146</v>
      </c>
      <c r="C659" s="3" t="s">
        <v>147</v>
      </c>
      <c r="D659" s="3" t="s">
        <v>148</v>
      </c>
      <c r="E659" s="3" t="s">
        <v>149</v>
      </c>
      <c r="F659" s="3" t="s">
        <v>150</v>
      </c>
      <c r="G659" s="3" t="s">
        <v>151</v>
      </c>
      <c r="H659" s="3" t="s">
        <v>152</v>
      </c>
      <c r="I659" s="3" t="s">
        <v>153</v>
      </c>
      <c r="J659" s="8" t="s">
        <v>154</v>
      </c>
      <c r="K659" s="3" t="s">
        <v>155</v>
      </c>
      <c r="L659" s="3" t="s">
        <v>156</v>
      </c>
      <c r="M659" s="8" t="s">
        <v>157</v>
      </c>
      <c r="N659" s="8" t="s">
        <v>158</v>
      </c>
      <c r="O659" s="8" t="s">
        <v>159</v>
      </c>
      <c r="P659" s="8" t="s">
        <v>160</v>
      </c>
      <c r="Q659" s="8" t="s">
        <v>161</v>
      </c>
      <c r="R659" s="19" t="s">
        <v>162</v>
      </c>
      <c r="S659" s="19" t="s">
        <v>163</v>
      </c>
      <c r="T659" s="8" t="s">
        <v>164</v>
      </c>
      <c r="U659" s="3" t="s">
        <v>165</v>
      </c>
    </row>
    <row r="660" s="1" customFormat="1" spans="1:21">
      <c r="A660" s="4" t="s">
        <v>302</v>
      </c>
      <c r="B660" s="4" t="s">
        <v>835</v>
      </c>
      <c r="C660" s="5" t="s">
        <v>168</v>
      </c>
      <c r="D660" s="4" t="s">
        <v>836</v>
      </c>
      <c r="E660" s="5" t="s">
        <v>234</v>
      </c>
      <c r="F660" s="4" t="s">
        <v>416</v>
      </c>
      <c r="G660" s="5" t="s">
        <v>172</v>
      </c>
      <c r="H660" s="5" t="s">
        <v>408</v>
      </c>
      <c r="I660" s="5" t="s">
        <v>417</v>
      </c>
      <c r="J660" s="9">
        <v>0.4549</v>
      </c>
      <c r="K660" s="5" t="s">
        <v>319</v>
      </c>
      <c r="L660" s="5" t="s">
        <v>175</v>
      </c>
      <c r="M660" s="10">
        <v>44746</v>
      </c>
      <c r="N660" s="11">
        <v>110</v>
      </c>
      <c r="O660" s="12">
        <v>0</v>
      </c>
      <c r="P660" s="13">
        <v>4.76311</v>
      </c>
      <c r="Q660" s="20">
        <v>2.16674</v>
      </c>
      <c r="R660" s="21">
        <v>5</v>
      </c>
      <c r="S660" s="22">
        <f t="shared" ref="S660:S665" si="46">J660*R660</f>
        <v>2.2745</v>
      </c>
      <c r="T660" s="10"/>
      <c r="U660" s="5" t="s">
        <v>234</v>
      </c>
    </row>
    <row r="661" spans="19:19">
      <c r="S661" s="2">
        <f>SUM(S660:S660)</f>
        <v>2.2745</v>
      </c>
    </row>
    <row r="663" s="1" customFormat="1" ht="18" customHeight="1" spans="1:21">
      <c r="A663" s="3" t="s">
        <v>145</v>
      </c>
      <c r="B663" s="3" t="s">
        <v>146</v>
      </c>
      <c r="C663" s="3" t="s">
        <v>147</v>
      </c>
      <c r="D663" s="3" t="s">
        <v>148</v>
      </c>
      <c r="E663" s="3" t="s">
        <v>149</v>
      </c>
      <c r="F663" s="3" t="s">
        <v>150</v>
      </c>
      <c r="G663" s="3" t="s">
        <v>151</v>
      </c>
      <c r="H663" s="3" t="s">
        <v>152</v>
      </c>
      <c r="I663" s="3" t="s">
        <v>153</v>
      </c>
      <c r="J663" s="8" t="s">
        <v>154</v>
      </c>
      <c r="K663" s="3" t="s">
        <v>155</v>
      </c>
      <c r="L663" s="3" t="s">
        <v>156</v>
      </c>
      <c r="M663" s="8" t="s">
        <v>157</v>
      </c>
      <c r="N663" s="8" t="s">
        <v>158</v>
      </c>
      <c r="O663" s="8" t="s">
        <v>159</v>
      </c>
      <c r="P663" s="8" t="s">
        <v>160</v>
      </c>
      <c r="Q663" s="8" t="s">
        <v>161</v>
      </c>
      <c r="R663" s="19" t="s">
        <v>162</v>
      </c>
      <c r="S663" s="19" t="s">
        <v>163</v>
      </c>
      <c r="T663" s="8" t="s">
        <v>164</v>
      </c>
      <c r="U663" s="3" t="s">
        <v>165</v>
      </c>
    </row>
    <row r="664" s="1" customFormat="1" spans="1:21">
      <c r="A664" s="4" t="s">
        <v>302</v>
      </c>
      <c r="B664" s="4" t="s">
        <v>665</v>
      </c>
      <c r="C664" s="5" t="s">
        <v>168</v>
      </c>
      <c r="D664" s="4" t="s">
        <v>666</v>
      </c>
      <c r="E664" s="5" t="s">
        <v>234</v>
      </c>
      <c r="F664" s="4" t="s">
        <v>837</v>
      </c>
      <c r="G664" s="5" t="s">
        <v>177</v>
      </c>
      <c r="H664" s="5" t="s">
        <v>838</v>
      </c>
      <c r="I664" s="5" t="s">
        <v>234</v>
      </c>
      <c r="J664" s="9">
        <v>1</v>
      </c>
      <c r="K664" s="5" t="s">
        <v>168</v>
      </c>
      <c r="L664" s="5" t="s">
        <v>322</v>
      </c>
      <c r="M664" s="10">
        <v>45566</v>
      </c>
      <c r="N664" s="11">
        <v>20</v>
      </c>
      <c r="O664" s="12">
        <v>0</v>
      </c>
      <c r="P664" s="13">
        <v>85.01665</v>
      </c>
      <c r="Q664" s="20">
        <v>85.01665</v>
      </c>
      <c r="R664" s="21">
        <f>S682</f>
        <v>73.958360728</v>
      </c>
      <c r="S664" s="22">
        <f t="shared" si="46"/>
        <v>73.958360728</v>
      </c>
      <c r="T664" s="10"/>
      <c r="U664" s="5" t="s">
        <v>234</v>
      </c>
    </row>
    <row r="665" s="1" customFormat="1" spans="1:21">
      <c r="A665" s="6" t="s">
        <v>302</v>
      </c>
      <c r="B665" s="6" t="s">
        <v>665</v>
      </c>
      <c r="C665" s="7" t="s">
        <v>168</v>
      </c>
      <c r="D665" s="6" t="s">
        <v>666</v>
      </c>
      <c r="E665" s="7" t="s">
        <v>234</v>
      </c>
      <c r="F665" s="6" t="s">
        <v>325</v>
      </c>
      <c r="G665" s="7" t="s">
        <v>177</v>
      </c>
      <c r="H665" s="7" t="s">
        <v>326</v>
      </c>
      <c r="I665" s="7" t="s">
        <v>175</v>
      </c>
      <c r="J665" s="14">
        <v>0.403</v>
      </c>
      <c r="K665" s="7" t="s">
        <v>327</v>
      </c>
      <c r="L665" s="7" t="s">
        <v>175</v>
      </c>
      <c r="M665" s="15">
        <v>44499</v>
      </c>
      <c r="N665" s="16">
        <v>70</v>
      </c>
      <c r="O665" s="17">
        <v>0</v>
      </c>
      <c r="P665" s="18">
        <v>7.32573</v>
      </c>
      <c r="Q665" s="23">
        <v>2.95227</v>
      </c>
      <c r="R665" s="21">
        <v>5.8632</v>
      </c>
      <c r="S665" s="22">
        <f t="shared" si="46"/>
        <v>2.3628696</v>
      </c>
      <c r="T665" s="15"/>
      <c r="U665" s="7" t="s">
        <v>234</v>
      </c>
    </row>
    <row r="666" spans="19:19">
      <c r="S666" s="2">
        <f>SUM(S664:S665)</f>
        <v>76.321230328</v>
      </c>
    </row>
    <row r="668" s="1" customFormat="1" ht="18" customHeight="1" spans="1:21">
      <c r="A668" s="3" t="s">
        <v>145</v>
      </c>
      <c r="B668" s="3" t="s">
        <v>146</v>
      </c>
      <c r="C668" s="3" t="s">
        <v>147</v>
      </c>
      <c r="D668" s="3" t="s">
        <v>148</v>
      </c>
      <c r="E668" s="3" t="s">
        <v>149</v>
      </c>
      <c r="F668" s="3" t="s">
        <v>150</v>
      </c>
      <c r="G668" s="3" t="s">
        <v>151</v>
      </c>
      <c r="H668" s="3" t="s">
        <v>152</v>
      </c>
      <c r="I668" s="3" t="s">
        <v>153</v>
      </c>
      <c r="J668" s="8" t="s">
        <v>154</v>
      </c>
      <c r="K668" s="3" t="s">
        <v>155</v>
      </c>
      <c r="L668" s="3" t="s">
        <v>156</v>
      </c>
      <c r="M668" s="8" t="s">
        <v>157</v>
      </c>
      <c r="N668" s="8" t="s">
        <v>158</v>
      </c>
      <c r="O668" s="8" t="s">
        <v>159</v>
      </c>
      <c r="P668" s="8" t="s">
        <v>160</v>
      </c>
      <c r="Q668" s="8" t="s">
        <v>161</v>
      </c>
      <c r="R668" s="19" t="s">
        <v>162</v>
      </c>
      <c r="S668" s="19" t="s">
        <v>163</v>
      </c>
      <c r="T668" s="8" t="s">
        <v>164</v>
      </c>
      <c r="U668" s="3" t="s">
        <v>165</v>
      </c>
    </row>
    <row r="669" s="1" customFormat="1" spans="1:21">
      <c r="A669" s="4" t="s">
        <v>302</v>
      </c>
      <c r="B669" s="4" t="s">
        <v>837</v>
      </c>
      <c r="C669" s="5" t="s">
        <v>168</v>
      </c>
      <c r="D669" s="4" t="s">
        <v>838</v>
      </c>
      <c r="E669" s="5" t="s">
        <v>234</v>
      </c>
      <c r="F669" s="4" t="s">
        <v>839</v>
      </c>
      <c r="G669" s="5" t="s">
        <v>177</v>
      </c>
      <c r="H669" s="5" t="s">
        <v>840</v>
      </c>
      <c r="I669" s="5" t="s">
        <v>234</v>
      </c>
      <c r="J669" s="9">
        <v>1</v>
      </c>
      <c r="K669" s="5" t="s">
        <v>168</v>
      </c>
      <c r="L669" s="5" t="s">
        <v>175</v>
      </c>
      <c r="M669" s="10">
        <v>44499</v>
      </c>
      <c r="N669" s="11">
        <v>20</v>
      </c>
      <c r="O669" s="12">
        <v>0</v>
      </c>
      <c r="P669" s="13">
        <v>5.93855</v>
      </c>
      <c r="Q669" s="20">
        <v>5.93855</v>
      </c>
      <c r="R669" s="21">
        <f>S686</f>
        <v>5.0885568</v>
      </c>
      <c r="S669" s="22">
        <f t="shared" ref="S669:S681" si="47">J669*R669</f>
        <v>5.0885568</v>
      </c>
      <c r="T669" s="10"/>
      <c r="U669" s="5" t="s">
        <v>234</v>
      </c>
    </row>
    <row r="670" s="1" customFormat="1" spans="1:21">
      <c r="A670" s="6" t="s">
        <v>302</v>
      </c>
      <c r="B670" s="6" t="s">
        <v>837</v>
      </c>
      <c r="C670" s="7" t="s">
        <v>168</v>
      </c>
      <c r="D670" s="6" t="s">
        <v>838</v>
      </c>
      <c r="E670" s="7" t="s">
        <v>234</v>
      </c>
      <c r="F670" s="6" t="s">
        <v>841</v>
      </c>
      <c r="G670" s="7" t="s">
        <v>172</v>
      </c>
      <c r="H670" s="7" t="s">
        <v>842</v>
      </c>
      <c r="I670" s="7" t="s">
        <v>234</v>
      </c>
      <c r="J670" s="14">
        <v>1</v>
      </c>
      <c r="K670" s="7" t="s">
        <v>168</v>
      </c>
      <c r="L670" s="7" t="s">
        <v>175</v>
      </c>
      <c r="M670" s="15">
        <v>44499</v>
      </c>
      <c r="N670" s="16">
        <v>20</v>
      </c>
      <c r="O670" s="17">
        <v>0</v>
      </c>
      <c r="P670" s="18">
        <v>0.8292</v>
      </c>
      <c r="Q670" s="23">
        <v>0.8292</v>
      </c>
      <c r="R670" s="21">
        <v>0.829</v>
      </c>
      <c r="S670" s="22">
        <f t="shared" si="47"/>
        <v>0.829</v>
      </c>
      <c r="T670" s="15"/>
      <c r="U670" s="7" t="s">
        <v>234</v>
      </c>
    </row>
    <row r="671" s="1" customFormat="1" spans="1:21">
      <c r="A671" s="4" t="s">
        <v>302</v>
      </c>
      <c r="B671" s="4" t="s">
        <v>837</v>
      </c>
      <c r="C671" s="5" t="s">
        <v>168</v>
      </c>
      <c r="D671" s="4" t="s">
        <v>838</v>
      </c>
      <c r="E671" s="5" t="s">
        <v>234</v>
      </c>
      <c r="F671" s="4" t="s">
        <v>332</v>
      </c>
      <c r="G671" s="5" t="s">
        <v>172</v>
      </c>
      <c r="H671" s="5" t="s">
        <v>333</v>
      </c>
      <c r="I671" s="5" t="s">
        <v>175</v>
      </c>
      <c r="J671" s="9">
        <v>0.003</v>
      </c>
      <c r="K671" s="5" t="s">
        <v>319</v>
      </c>
      <c r="L671" s="5" t="s">
        <v>175</v>
      </c>
      <c r="M671" s="10">
        <v>45405</v>
      </c>
      <c r="N671" s="11">
        <v>20</v>
      </c>
      <c r="O671" s="12">
        <v>0</v>
      </c>
      <c r="P671" s="13">
        <v>5.96786</v>
      </c>
      <c r="Q671" s="20">
        <v>0.0179</v>
      </c>
      <c r="R671" s="21">
        <v>5.6637</v>
      </c>
      <c r="S671" s="22">
        <f t="shared" si="47"/>
        <v>0.0169911</v>
      </c>
      <c r="T671" s="10"/>
      <c r="U671" s="5" t="s">
        <v>234</v>
      </c>
    </row>
    <row r="672" s="1" customFormat="1" spans="1:21">
      <c r="A672" s="6" t="s">
        <v>302</v>
      </c>
      <c r="B672" s="6" t="s">
        <v>837</v>
      </c>
      <c r="C672" s="7" t="s">
        <v>168</v>
      </c>
      <c r="D672" s="6" t="s">
        <v>838</v>
      </c>
      <c r="E672" s="7" t="s">
        <v>234</v>
      </c>
      <c r="F672" s="6" t="s">
        <v>843</v>
      </c>
      <c r="G672" s="7" t="s">
        <v>177</v>
      </c>
      <c r="H672" s="7" t="s">
        <v>844</v>
      </c>
      <c r="I672" s="7" t="s">
        <v>234</v>
      </c>
      <c r="J672" s="14">
        <v>2</v>
      </c>
      <c r="K672" s="7" t="s">
        <v>168</v>
      </c>
      <c r="L672" s="7" t="s">
        <v>175</v>
      </c>
      <c r="M672" s="15">
        <v>44746</v>
      </c>
      <c r="N672" s="16">
        <v>20</v>
      </c>
      <c r="O672" s="17">
        <v>0</v>
      </c>
      <c r="P672" s="18">
        <v>7.07665</v>
      </c>
      <c r="Q672" s="23">
        <v>14.1533</v>
      </c>
      <c r="R672" s="21">
        <f>S690</f>
        <v>6.580522</v>
      </c>
      <c r="S672" s="22">
        <f t="shared" si="47"/>
        <v>13.161044</v>
      </c>
      <c r="T672" s="15"/>
      <c r="U672" s="7" t="s">
        <v>234</v>
      </c>
    </row>
    <row r="673" s="1" customFormat="1" spans="1:21">
      <c r="A673" s="4" t="s">
        <v>302</v>
      </c>
      <c r="B673" s="4" t="s">
        <v>837</v>
      </c>
      <c r="C673" s="5" t="s">
        <v>168</v>
      </c>
      <c r="D673" s="4" t="s">
        <v>838</v>
      </c>
      <c r="E673" s="5" t="s">
        <v>234</v>
      </c>
      <c r="F673" s="4" t="s">
        <v>845</v>
      </c>
      <c r="G673" s="5" t="s">
        <v>172</v>
      </c>
      <c r="H673" s="5" t="s">
        <v>846</v>
      </c>
      <c r="I673" s="5" t="s">
        <v>234</v>
      </c>
      <c r="J673" s="9">
        <v>2</v>
      </c>
      <c r="K673" s="5" t="s">
        <v>168</v>
      </c>
      <c r="L673" s="5" t="s">
        <v>175</v>
      </c>
      <c r="M673" s="10">
        <v>44499</v>
      </c>
      <c r="N673" s="11">
        <v>20</v>
      </c>
      <c r="O673" s="12">
        <v>0</v>
      </c>
      <c r="P673" s="13">
        <v>1.6196</v>
      </c>
      <c r="Q673" s="20">
        <v>3.2392</v>
      </c>
      <c r="R673" s="21">
        <v>1.62</v>
      </c>
      <c r="S673" s="22">
        <f t="shared" si="47"/>
        <v>3.24</v>
      </c>
      <c r="T673" s="10"/>
      <c r="U673" s="5" t="s">
        <v>234</v>
      </c>
    </row>
    <row r="674" s="1" customFormat="1" spans="1:21">
      <c r="A674" s="6" t="s">
        <v>302</v>
      </c>
      <c r="B674" s="6" t="s">
        <v>837</v>
      </c>
      <c r="C674" s="7" t="s">
        <v>168</v>
      </c>
      <c r="D674" s="6" t="s">
        <v>838</v>
      </c>
      <c r="E674" s="7" t="s">
        <v>234</v>
      </c>
      <c r="F674" s="6" t="s">
        <v>847</v>
      </c>
      <c r="G674" s="7" t="s">
        <v>172</v>
      </c>
      <c r="H674" s="7" t="s">
        <v>848</v>
      </c>
      <c r="I674" s="7" t="s">
        <v>849</v>
      </c>
      <c r="J674" s="14">
        <v>2</v>
      </c>
      <c r="K674" s="7" t="s">
        <v>168</v>
      </c>
      <c r="L674" s="7" t="s">
        <v>175</v>
      </c>
      <c r="M674" s="15">
        <v>44499</v>
      </c>
      <c r="N674" s="16">
        <v>20</v>
      </c>
      <c r="O674" s="17">
        <v>0</v>
      </c>
      <c r="P674" s="18">
        <v>1.8525</v>
      </c>
      <c r="Q674" s="23">
        <v>3.705</v>
      </c>
      <c r="R674" s="21">
        <v>1.8525</v>
      </c>
      <c r="S674" s="22">
        <f t="shared" si="47"/>
        <v>3.705</v>
      </c>
      <c r="T674" s="15"/>
      <c r="U674" s="7" t="s">
        <v>234</v>
      </c>
    </row>
    <row r="675" s="1" customFormat="1" spans="1:21">
      <c r="A675" s="4" t="s">
        <v>302</v>
      </c>
      <c r="B675" s="4" t="s">
        <v>837</v>
      </c>
      <c r="C675" s="5" t="s">
        <v>168</v>
      </c>
      <c r="D675" s="4" t="s">
        <v>838</v>
      </c>
      <c r="E675" s="5" t="s">
        <v>234</v>
      </c>
      <c r="F675" s="4" t="s">
        <v>850</v>
      </c>
      <c r="G675" s="5" t="s">
        <v>172</v>
      </c>
      <c r="H675" s="5" t="s">
        <v>851</v>
      </c>
      <c r="I675" s="5" t="s">
        <v>234</v>
      </c>
      <c r="J675" s="9">
        <v>1</v>
      </c>
      <c r="K675" s="5" t="s">
        <v>168</v>
      </c>
      <c r="L675" s="5" t="s">
        <v>175</v>
      </c>
      <c r="M675" s="10">
        <v>44499</v>
      </c>
      <c r="N675" s="11">
        <v>20</v>
      </c>
      <c r="O675" s="12">
        <v>0</v>
      </c>
      <c r="P675" s="13">
        <v>0.55</v>
      </c>
      <c r="Q675" s="20">
        <v>0.55</v>
      </c>
      <c r="R675" s="21">
        <v>0.6</v>
      </c>
      <c r="S675" s="22">
        <f t="shared" si="47"/>
        <v>0.6</v>
      </c>
      <c r="T675" s="10"/>
      <c r="U675" s="5" t="s">
        <v>234</v>
      </c>
    </row>
    <row r="676" s="1" customFormat="1" spans="1:21">
      <c r="A676" s="6" t="s">
        <v>302</v>
      </c>
      <c r="B676" s="6" t="s">
        <v>837</v>
      </c>
      <c r="C676" s="7" t="s">
        <v>168</v>
      </c>
      <c r="D676" s="6" t="s">
        <v>838</v>
      </c>
      <c r="E676" s="7" t="s">
        <v>234</v>
      </c>
      <c r="F676" s="6" t="s">
        <v>852</v>
      </c>
      <c r="G676" s="7" t="s">
        <v>172</v>
      </c>
      <c r="H676" s="7" t="s">
        <v>853</v>
      </c>
      <c r="I676" s="7" t="s">
        <v>234</v>
      </c>
      <c r="J676" s="14">
        <v>2</v>
      </c>
      <c r="K676" s="7" t="s">
        <v>168</v>
      </c>
      <c r="L676" s="7" t="s">
        <v>175</v>
      </c>
      <c r="M676" s="15">
        <v>44746</v>
      </c>
      <c r="N676" s="16">
        <v>20</v>
      </c>
      <c r="O676" s="17">
        <v>0</v>
      </c>
      <c r="P676" s="18">
        <v>4.7785</v>
      </c>
      <c r="Q676" s="23">
        <v>9.557</v>
      </c>
      <c r="R676" s="21">
        <v>4.7785</v>
      </c>
      <c r="S676" s="22">
        <f t="shared" si="47"/>
        <v>9.557</v>
      </c>
      <c r="T676" s="15"/>
      <c r="U676" s="7" t="s">
        <v>234</v>
      </c>
    </row>
    <row r="677" s="1" customFormat="1" spans="1:21">
      <c r="A677" s="4" t="s">
        <v>302</v>
      </c>
      <c r="B677" s="4" t="s">
        <v>837</v>
      </c>
      <c r="C677" s="5" t="s">
        <v>168</v>
      </c>
      <c r="D677" s="4" t="s">
        <v>838</v>
      </c>
      <c r="E677" s="5" t="s">
        <v>234</v>
      </c>
      <c r="F677" s="4" t="s">
        <v>347</v>
      </c>
      <c r="G677" s="5" t="s">
        <v>172</v>
      </c>
      <c r="H677" s="5" t="s">
        <v>348</v>
      </c>
      <c r="I677" s="5" t="s">
        <v>175</v>
      </c>
      <c r="J677" s="9">
        <v>0.0075</v>
      </c>
      <c r="K677" s="5" t="s">
        <v>319</v>
      </c>
      <c r="L677" s="5" t="s">
        <v>175</v>
      </c>
      <c r="M677" s="10">
        <v>44746</v>
      </c>
      <c r="N677" s="11">
        <v>20</v>
      </c>
      <c r="O677" s="12">
        <v>0</v>
      </c>
      <c r="P677" s="13">
        <v>5.62213</v>
      </c>
      <c r="Q677" s="20">
        <v>0.04217</v>
      </c>
      <c r="R677" s="21">
        <v>5.3982</v>
      </c>
      <c r="S677" s="22">
        <f t="shared" si="47"/>
        <v>0.0404865</v>
      </c>
      <c r="T677" s="10"/>
      <c r="U677" s="5" t="s">
        <v>234</v>
      </c>
    </row>
    <row r="678" s="1" customFormat="1" spans="1:21">
      <c r="A678" s="6" t="s">
        <v>302</v>
      </c>
      <c r="B678" s="6" t="s">
        <v>837</v>
      </c>
      <c r="C678" s="7" t="s">
        <v>168</v>
      </c>
      <c r="D678" s="6" t="s">
        <v>838</v>
      </c>
      <c r="E678" s="7" t="s">
        <v>234</v>
      </c>
      <c r="F678" s="6" t="s">
        <v>854</v>
      </c>
      <c r="G678" s="7" t="s">
        <v>177</v>
      </c>
      <c r="H678" s="7" t="s">
        <v>855</v>
      </c>
      <c r="I678" s="7" t="s">
        <v>234</v>
      </c>
      <c r="J678" s="14">
        <v>2</v>
      </c>
      <c r="K678" s="7" t="s">
        <v>168</v>
      </c>
      <c r="L678" s="7" t="s">
        <v>175</v>
      </c>
      <c r="M678" s="15">
        <v>44499</v>
      </c>
      <c r="N678" s="16">
        <v>20</v>
      </c>
      <c r="O678" s="17">
        <v>0</v>
      </c>
      <c r="P678" s="18">
        <v>9.11514</v>
      </c>
      <c r="Q678" s="23">
        <v>18.23028</v>
      </c>
      <c r="R678" s="21">
        <f>S694</f>
        <v>7.903591164</v>
      </c>
      <c r="S678" s="22">
        <f t="shared" si="47"/>
        <v>15.807182328</v>
      </c>
      <c r="T678" s="15"/>
      <c r="U678" s="7" t="s">
        <v>234</v>
      </c>
    </row>
    <row r="679" s="1" customFormat="1" spans="1:21">
      <c r="A679" s="4" t="s">
        <v>302</v>
      </c>
      <c r="B679" s="4" t="s">
        <v>837</v>
      </c>
      <c r="C679" s="5" t="s">
        <v>168</v>
      </c>
      <c r="D679" s="4" t="s">
        <v>838</v>
      </c>
      <c r="E679" s="5" t="s">
        <v>234</v>
      </c>
      <c r="F679" s="4" t="s">
        <v>856</v>
      </c>
      <c r="G679" s="5" t="s">
        <v>172</v>
      </c>
      <c r="H679" s="5" t="s">
        <v>857</v>
      </c>
      <c r="I679" s="5" t="s">
        <v>234</v>
      </c>
      <c r="J679" s="9">
        <v>2</v>
      </c>
      <c r="K679" s="5" t="s">
        <v>168</v>
      </c>
      <c r="L679" s="5" t="s">
        <v>175</v>
      </c>
      <c r="M679" s="10">
        <v>44499</v>
      </c>
      <c r="N679" s="11">
        <v>20</v>
      </c>
      <c r="O679" s="12">
        <v>0</v>
      </c>
      <c r="P679" s="13">
        <v>4.1153</v>
      </c>
      <c r="Q679" s="20">
        <v>8.2306</v>
      </c>
      <c r="R679" s="21">
        <v>4.425</v>
      </c>
      <c r="S679" s="22">
        <f t="shared" si="47"/>
        <v>8.85</v>
      </c>
      <c r="T679" s="10"/>
      <c r="U679" s="5" t="s">
        <v>234</v>
      </c>
    </row>
    <row r="680" s="1" customFormat="1" spans="1:21">
      <c r="A680" s="6" t="s">
        <v>302</v>
      </c>
      <c r="B680" s="6" t="s">
        <v>837</v>
      </c>
      <c r="C680" s="7" t="s">
        <v>168</v>
      </c>
      <c r="D680" s="6" t="s">
        <v>838</v>
      </c>
      <c r="E680" s="7" t="s">
        <v>234</v>
      </c>
      <c r="F680" s="6" t="s">
        <v>858</v>
      </c>
      <c r="G680" s="7" t="s">
        <v>172</v>
      </c>
      <c r="H680" s="7" t="s">
        <v>859</v>
      </c>
      <c r="I680" s="7" t="s">
        <v>234</v>
      </c>
      <c r="J680" s="14">
        <v>1</v>
      </c>
      <c r="K680" s="7" t="s">
        <v>168</v>
      </c>
      <c r="L680" s="7" t="s">
        <v>175</v>
      </c>
      <c r="M680" s="15">
        <v>44499</v>
      </c>
      <c r="N680" s="16">
        <v>20</v>
      </c>
      <c r="O680" s="17">
        <v>0</v>
      </c>
      <c r="P680" s="18">
        <v>3.5061</v>
      </c>
      <c r="Q680" s="23">
        <v>3.5061</v>
      </c>
      <c r="R680" s="21">
        <v>3.5061</v>
      </c>
      <c r="S680" s="22">
        <f t="shared" si="47"/>
        <v>3.5061</v>
      </c>
      <c r="T680" s="15"/>
      <c r="U680" s="7" t="s">
        <v>234</v>
      </c>
    </row>
    <row r="681" s="1" customFormat="1" spans="1:21">
      <c r="A681" s="4" t="s">
        <v>302</v>
      </c>
      <c r="B681" s="4" t="s">
        <v>837</v>
      </c>
      <c r="C681" s="5" t="s">
        <v>168</v>
      </c>
      <c r="D681" s="4" t="s">
        <v>838</v>
      </c>
      <c r="E681" s="5" t="s">
        <v>234</v>
      </c>
      <c r="F681" s="4" t="s">
        <v>860</v>
      </c>
      <c r="G681" s="5" t="s">
        <v>172</v>
      </c>
      <c r="H681" s="5" t="s">
        <v>861</v>
      </c>
      <c r="I681" s="5" t="s">
        <v>234</v>
      </c>
      <c r="J681" s="9">
        <v>2</v>
      </c>
      <c r="K681" s="5" t="s">
        <v>168</v>
      </c>
      <c r="L681" s="5" t="s">
        <v>175</v>
      </c>
      <c r="M681" s="10">
        <v>44746</v>
      </c>
      <c r="N681" s="11">
        <v>20</v>
      </c>
      <c r="O681" s="12">
        <v>0</v>
      </c>
      <c r="P681" s="13">
        <v>4.7785</v>
      </c>
      <c r="Q681" s="20">
        <v>9.557</v>
      </c>
      <c r="R681" s="21">
        <v>4.7785</v>
      </c>
      <c r="S681" s="22">
        <f t="shared" si="47"/>
        <v>9.557</v>
      </c>
      <c r="T681" s="10"/>
      <c r="U681" s="5" t="s">
        <v>234</v>
      </c>
    </row>
    <row r="682" spans="19:19">
      <c r="S682" s="2">
        <f>SUM(S669:S681)</f>
        <v>73.958360728</v>
      </c>
    </row>
    <row r="684" s="1" customFormat="1" ht="18" customHeight="1" spans="1:21">
      <c r="A684" s="3" t="s">
        <v>145</v>
      </c>
      <c r="B684" s="3" t="s">
        <v>146</v>
      </c>
      <c r="C684" s="3" t="s">
        <v>147</v>
      </c>
      <c r="D684" s="3" t="s">
        <v>148</v>
      </c>
      <c r="E684" s="3" t="s">
        <v>149</v>
      </c>
      <c r="F684" s="3" t="s">
        <v>150</v>
      </c>
      <c r="G684" s="3" t="s">
        <v>151</v>
      </c>
      <c r="H684" s="3" t="s">
        <v>152</v>
      </c>
      <c r="I684" s="3" t="s">
        <v>153</v>
      </c>
      <c r="J684" s="8" t="s">
        <v>154</v>
      </c>
      <c r="K684" s="3" t="s">
        <v>155</v>
      </c>
      <c r="L684" s="3" t="s">
        <v>156</v>
      </c>
      <c r="M684" s="8" t="s">
        <v>157</v>
      </c>
      <c r="N684" s="8" t="s">
        <v>158</v>
      </c>
      <c r="O684" s="8" t="s">
        <v>159</v>
      </c>
      <c r="P684" s="8" t="s">
        <v>160</v>
      </c>
      <c r="Q684" s="8" t="s">
        <v>161</v>
      </c>
      <c r="R684" s="19" t="s">
        <v>162</v>
      </c>
      <c r="S684" s="19" t="s">
        <v>163</v>
      </c>
      <c r="T684" s="8" t="s">
        <v>164</v>
      </c>
      <c r="U684" s="3" t="s">
        <v>165</v>
      </c>
    </row>
    <row r="685" s="1" customFormat="1" spans="1:21">
      <c r="A685" s="4" t="s">
        <v>302</v>
      </c>
      <c r="B685" s="4" t="s">
        <v>839</v>
      </c>
      <c r="C685" s="5" t="s">
        <v>168</v>
      </c>
      <c r="D685" s="4" t="s">
        <v>840</v>
      </c>
      <c r="E685" s="5" t="s">
        <v>234</v>
      </c>
      <c r="F685" s="4" t="s">
        <v>429</v>
      </c>
      <c r="G685" s="5" t="s">
        <v>172</v>
      </c>
      <c r="H685" s="5" t="s">
        <v>400</v>
      </c>
      <c r="I685" s="5" t="s">
        <v>424</v>
      </c>
      <c r="J685" s="9">
        <v>1.0688</v>
      </c>
      <c r="K685" s="5" t="s">
        <v>319</v>
      </c>
      <c r="L685" s="5" t="s">
        <v>175</v>
      </c>
      <c r="M685" s="10">
        <v>44746</v>
      </c>
      <c r="N685" s="11">
        <v>110</v>
      </c>
      <c r="O685" s="12">
        <v>0</v>
      </c>
      <c r="P685" s="13">
        <v>4.92256</v>
      </c>
      <c r="Q685" s="20">
        <v>5.26123</v>
      </c>
      <c r="R685" s="21">
        <v>4.761</v>
      </c>
      <c r="S685" s="22">
        <f>J685*R685</f>
        <v>5.0885568</v>
      </c>
      <c r="T685" s="10"/>
      <c r="U685" s="5" t="s">
        <v>234</v>
      </c>
    </row>
    <row r="686" spans="19:19">
      <c r="S686" s="2">
        <f>SUM(S685:S685)</f>
        <v>5.0885568</v>
      </c>
    </row>
    <row r="688" s="1" customFormat="1" ht="18" customHeight="1" spans="1:21">
      <c r="A688" s="3" t="s">
        <v>145</v>
      </c>
      <c r="B688" s="3" t="s">
        <v>146</v>
      </c>
      <c r="C688" s="3" t="s">
        <v>147</v>
      </c>
      <c r="D688" s="3" t="s">
        <v>148</v>
      </c>
      <c r="E688" s="3" t="s">
        <v>149</v>
      </c>
      <c r="F688" s="3" t="s">
        <v>150</v>
      </c>
      <c r="G688" s="3" t="s">
        <v>151</v>
      </c>
      <c r="H688" s="3" t="s">
        <v>152</v>
      </c>
      <c r="I688" s="3" t="s">
        <v>153</v>
      </c>
      <c r="J688" s="8" t="s">
        <v>154</v>
      </c>
      <c r="K688" s="3" t="s">
        <v>155</v>
      </c>
      <c r="L688" s="3" t="s">
        <v>156</v>
      </c>
      <c r="M688" s="8" t="s">
        <v>157</v>
      </c>
      <c r="N688" s="8" t="s">
        <v>158</v>
      </c>
      <c r="O688" s="8" t="s">
        <v>159</v>
      </c>
      <c r="P688" s="8" t="s">
        <v>160</v>
      </c>
      <c r="Q688" s="8" t="s">
        <v>161</v>
      </c>
      <c r="R688" s="19" t="s">
        <v>162</v>
      </c>
      <c r="S688" s="19" t="s">
        <v>163</v>
      </c>
      <c r="T688" s="8" t="s">
        <v>164</v>
      </c>
      <c r="U688" s="3" t="s">
        <v>165</v>
      </c>
    </row>
    <row r="689" s="1" customFormat="1" spans="1:21">
      <c r="A689" s="4" t="s">
        <v>302</v>
      </c>
      <c r="B689" s="4" t="s">
        <v>843</v>
      </c>
      <c r="C689" s="5" t="s">
        <v>168</v>
      </c>
      <c r="D689" s="4" t="s">
        <v>844</v>
      </c>
      <c r="E689" s="5" t="s">
        <v>234</v>
      </c>
      <c r="F689" s="4" t="s">
        <v>862</v>
      </c>
      <c r="G689" s="5" t="s">
        <v>172</v>
      </c>
      <c r="H689" s="5" t="s">
        <v>400</v>
      </c>
      <c r="I689" s="5" t="s">
        <v>863</v>
      </c>
      <c r="J689" s="9">
        <v>1.3</v>
      </c>
      <c r="K689" s="5" t="s">
        <v>319</v>
      </c>
      <c r="L689" s="5" t="s">
        <v>175</v>
      </c>
      <c r="M689" s="10">
        <v>44894</v>
      </c>
      <c r="N689" s="11">
        <v>110</v>
      </c>
      <c r="O689" s="12">
        <v>0</v>
      </c>
      <c r="P689" s="13">
        <v>4.92256</v>
      </c>
      <c r="Q689" s="20">
        <v>6.39933</v>
      </c>
      <c r="R689" s="21">
        <v>5.06194</v>
      </c>
      <c r="S689" s="22">
        <f>J689*R689</f>
        <v>6.580522</v>
      </c>
      <c r="T689" s="10"/>
      <c r="U689" s="5" t="s">
        <v>234</v>
      </c>
    </row>
    <row r="690" spans="19:19">
      <c r="S690" s="2">
        <f>SUM(S689:S689)</f>
        <v>6.580522</v>
      </c>
    </row>
    <row r="692" s="1" customFormat="1" ht="18" customHeight="1" spans="1:21">
      <c r="A692" s="3" t="s">
        <v>145</v>
      </c>
      <c r="B692" s="3" t="s">
        <v>146</v>
      </c>
      <c r="C692" s="3" t="s">
        <v>147</v>
      </c>
      <c r="D692" s="3" t="s">
        <v>148</v>
      </c>
      <c r="E692" s="3" t="s">
        <v>149</v>
      </c>
      <c r="F692" s="3" t="s">
        <v>150</v>
      </c>
      <c r="G692" s="3" t="s">
        <v>151</v>
      </c>
      <c r="H692" s="3" t="s">
        <v>152</v>
      </c>
      <c r="I692" s="3" t="s">
        <v>153</v>
      </c>
      <c r="J692" s="8" t="s">
        <v>154</v>
      </c>
      <c r="K692" s="3" t="s">
        <v>155</v>
      </c>
      <c r="L692" s="3" t="s">
        <v>156</v>
      </c>
      <c r="M692" s="8" t="s">
        <v>157</v>
      </c>
      <c r="N692" s="8" t="s">
        <v>158</v>
      </c>
      <c r="O692" s="8" t="s">
        <v>159</v>
      </c>
      <c r="P692" s="8" t="s">
        <v>160</v>
      </c>
      <c r="Q692" s="8" t="s">
        <v>161</v>
      </c>
      <c r="R692" s="19" t="s">
        <v>162</v>
      </c>
      <c r="S692" s="19" t="s">
        <v>163</v>
      </c>
      <c r="T692" s="8" t="s">
        <v>164</v>
      </c>
      <c r="U692" s="3" t="s">
        <v>165</v>
      </c>
    </row>
    <row r="693" s="1" customFormat="1" spans="1:21">
      <c r="A693" s="4" t="s">
        <v>302</v>
      </c>
      <c r="B693" s="4" t="s">
        <v>854</v>
      </c>
      <c r="C693" s="5" t="s">
        <v>168</v>
      </c>
      <c r="D693" s="4" t="s">
        <v>855</v>
      </c>
      <c r="E693" s="5" t="s">
        <v>234</v>
      </c>
      <c r="F693" s="4" t="s">
        <v>864</v>
      </c>
      <c r="G693" s="5" t="s">
        <v>172</v>
      </c>
      <c r="H693" s="5" t="s">
        <v>400</v>
      </c>
      <c r="I693" s="5" t="s">
        <v>409</v>
      </c>
      <c r="J693" s="9">
        <v>1.6539</v>
      </c>
      <c r="K693" s="5" t="s">
        <v>319</v>
      </c>
      <c r="L693" s="5" t="s">
        <v>175</v>
      </c>
      <c r="M693" s="10">
        <v>44863</v>
      </c>
      <c r="N693" s="11">
        <v>110</v>
      </c>
      <c r="O693" s="12">
        <v>0</v>
      </c>
      <c r="P693" s="13">
        <v>5.10177</v>
      </c>
      <c r="Q693" s="20">
        <v>8.43782</v>
      </c>
      <c r="R693" s="21">
        <v>4.77876</v>
      </c>
      <c r="S693" s="22">
        <f t="shared" ref="S693:S698" si="48">J693*R693</f>
        <v>7.903591164</v>
      </c>
      <c r="T693" s="10"/>
      <c r="U693" s="5" t="s">
        <v>234</v>
      </c>
    </row>
    <row r="694" spans="19:19">
      <c r="S694" s="2">
        <f>SUM(S693:S693)</f>
        <v>7.903591164</v>
      </c>
    </row>
    <row r="696" s="1" customFormat="1" ht="18" customHeight="1" spans="1:21">
      <c r="A696" s="3" t="s">
        <v>145</v>
      </c>
      <c r="B696" s="3" t="s">
        <v>146</v>
      </c>
      <c r="C696" s="3" t="s">
        <v>147</v>
      </c>
      <c r="D696" s="3" t="s">
        <v>148</v>
      </c>
      <c r="E696" s="3" t="s">
        <v>149</v>
      </c>
      <c r="F696" s="3" t="s">
        <v>150</v>
      </c>
      <c r="G696" s="3" t="s">
        <v>151</v>
      </c>
      <c r="H696" s="3" t="s">
        <v>152</v>
      </c>
      <c r="I696" s="3" t="s">
        <v>153</v>
      </c>
      <c r="J696" s="8" t="s">
        <v>154</v>
      </c>
      <c r="K696" s="3" t="s">
        <v>155</v>
      </c>
      <c r="L696" s="3" t="s">
        <v>156</v>
      </c>
      <c r="M696" s="8" t="s">
        <v>157</v>
      </c>
      <c r="N696" s="8" t="s">
        <v>158</v>
      </c>
      <c r="O696" s="8" t="s">
        <v>159</v>
      </c>
      <c r="P696" s="8" t="s">
        <v>160</v>
      </c>
      <c r="Q696" s="8" t="s">
        <v>161</v>
      </c>
      <c r="R696" s="19" t="s">
        <v>162</v>
      </c>
      <c r="S696" s="19" t="s">
        <v>163</v>
      </c>
      <c r="T696" s="8" t="s">
        <v>164</v>
      </c>
      <c r="U696" s="3" t="s">
        <v>165</v>
      </c>
    </row>
    <row r="697" s="1" customFormat="1" spans="1:21">
      <c r="A697" s="4" t="s">
        <v>302</v>
      </c>
      <c r="B697" s="4" t="s">
        <v>667</v>
      </c>
      <c r="C697" s="5" t="s">
        <v>168</v>
      </c>
      <c r="D697" s="4" t="s">
        <v>668</v>
      </c>
      <c r="E697" s="5" t="s">
        <v>234</v>
      </c>
      <c r="F697" s="4" t="s">
        <v>325</v>
      </c>
      <c r="G697" s="5" t="s">
        <v>177</v>
      </c>
      <c r="H697" s="5" t="s">
        <v>326</v>
      </c>
      <c r="I697" s="5" t="s">
        <v>175</v>
      </c>
      <c r="J697" s="9">
        <v>0.036</v>
      </c>
      <c r="K697" s="5" t="s">
        <v>327</v>
      </c>
      <c r="L697" s="5" t="s">
        <v>175</v>
      </c>
      <c r="M697" s="10">
        <v>44499</v>
      </c>
      <c r="N697" s="11">
        <v>70</v>
      </c>
      <c r="O697" s="12">
        <v>0</v>
      </c>
      <c r="P697" s="13">
        <v>7.32573</v>
      </c>
      <c r="Q697" s="20">
        <v>0.26373</v>
      </c>
      <c r="R697" s="21">
        <v>5.8632</v>
      </c>
      <c r="S697" s="22">
        <f t="shared" si="48"/>
        <v>0.2110752</v>
      </c>
      <c r="T697" s="10"/>
      <c r="U697" s="5" t="s">
        <v>234</v>
      </c>
    </row>
    <row r="698" s="1" customFormat="1" spans="1:21">
      <c r="A698" s="6" t="s">
        <v>302</v>
      </c>
      <c r="B698" s="6" t="s">
        <v>667</v>
      </c>
      <c r="C698" s="7" t="s">
        <v>168</v>
      </c>
      <c r="D698" s="6" t="s">
        <v>668</v>
      </c>
      <c r="E698" s="7" t="s">
        <v>234</v>
      </c>
      <c r="F698" s="6" t="s">
        <v>865</v>
      </c>
      <c r="G698" s="7" t="s">
        <v>177</v>
      </c>
      <c r="H698" s="7" t="s">
        <v>866</v>
      </c>
      <c r="I698" s="7" t="s">
        <v>234</v>
      </c>
      <c r="J698" s="14">
        <v>1</v>
      </c>
      <c r="K698" s="7" t="s">
        <v>168</v>
      </c>
      <c r="L698" s="7" t="s">
        <v>175</v>
      </c>
      <c r="M698" s="15">
        <v>44499</v>
      </c>
      <c r="N698" s="16">
        <v>70</v>
      </c>
      <c r="O698" s="17">
        <v>0</v>
      </c>
      <c r="P698" s="18">
        <v>2.58778</v>
      </c>
      <c r="Q698" s="23">
        <v>2.58778</v>
      </c>
      <c r="R698" s="21">
        <f>S703</f>
        <v>2.2745</v>
      </c>
      <c r="S698" s="22">
        <f t="shared" si="48"/>
        <v>2.2745</v>
      </c>
      <c r="T698" s="15"/>
      <c r="U698" s="7" t="s">
        <v>234</v>
      </c>
    </row>
    <row r="699" spans="19:19">
      <c r="S699" s="2">
        <f>SUM(S697:S698)</f>
        <v>2.4855752</v>
      </c>
    </row>
    <row r="701" s="1" customFormat="1" ht="18" customHeight="1" spans="1:21">
      <c r="A701" s="3" t="s">
        <v>145</v>
      </c>
      <c r="B701" s="3" t="s">
        <v>146</v>
      </c>
      <c r="C701" s="3" t="s">
        <v>147</v>
      </c>
      <c r="D701" s="3" t="s">
        <v>148</v>
      </c>
      <c r="E701" s="3" t="s">
        <v>149</v>
      </c>
      <c r="F701" s="3" t="s">
        <v>150</v>
      </c>
      <c r="G701" s="3" t="s">
        <v>151</v>
      </c>
      <c r="H701" s="3" t="s">
        <v>152</v>
      </c>
      <c r="I701" s="3" t="s">
        <v>153</v>
      </c>
      <c r="J701" s="8" t="s">
        <v>154</v>
      </c>
      <c r="K701" s="3" t="s">
        <v>155</v>
      </c>
      <c r="L701" s="3" t="s">
        <v>156</v>
      </c>
      <c r="M701" s="8" t="s">
        <v>157</v>
      </c>
      <c r="N701" s="8" t="s">
        <v>158</v>
      </c>
      <c r="O701" s="8" t="s">
        <v>159</v>
      </c>
      <c r="P701" s="8" t="s">
        <v>160</v>
      </c>
      <c r="Q701" s="8" t="s">
        <v>161</v>
      </c>
      <c r="R701" s="19" t="s">
        <v>162</v>
      </c>
      <c r="S701" s="19" t="s">
        <v>163</v>
      </c>
      <c r="T701" s="8" t="s">
        <v>164</v>
      </c>
      <c r="U701" s="3" t="s">
        <v>165</v>
      </c>
    </row>
    <row r="702" s="1" customFormat="1" spans="1:21">
      <c r="A702" s="4" t="s">
        <v>302</v>
      </c>
      <c r="B702" s="4" t="s">
        <v>865</v>
      </c>
      <c r="C702" s="5" t="s">
        <v>168</v>
      </c>
      <c r="D702" s="4" t="s">
        <v>866</v>
      </c>
      <c r="E702" s="5" t="s">
        <v>234</v>
      </c>
      <c r="F702" s="4" t="s">
        <v>416</v>
      </c>
      <c r="G702" s="5" t="s">
        <v>172</v>
      </c>
      <c r="H702" s="5" t="s">
        <v>408</v>
      </c>
      <c r="I702" s="5" t="s">
        <v>417</v>
      </c>
      <c r="J702" s="9">
        <v>0.4549</v>
      </c>
      <c r="K702" s="5" t="s">
        <v>319</v>
      </c>
      <c r="L702" s="5" t="s">
        <v>175</v>
      </c>
      <c r="M702" s="10">
        <v>44746</v>
      </c>
      <c r="N702" s="11">
        <v>110</v>
      </c>
      <c r="O702" s="12">
        <v>0</v>
      </c>
      <c r="P702" s="13">
        <v>4.76311</v>
      </c>
      <c r="Q702" s="20">
        <v>2.16674</v>
      </c>
      <c r="R702" s="21">
        <v>5</v>
      </c>
      <c r="S702" s="22">
        <f t="shared" ref="S702:S707" si="49">J702*R702</f>
        <v>2.2745</v>
      </c>
      <c r="T702" s="10"/>
      <c r="U702" s="5" t="s">
        <v>234</v>
      </c>
    </row>
    <row r="703" spans="19:19">
      <c r="S703" s="2">
        <f>SUM(S702:S702)</f>
        <v>2.2745</v>
      </c>
    </row>
    <row r="705" s="1" customFormat="1" ht="18" customHeight="1" spans="1:21">
      <c r="A705" s="3" t="s">
        <v>145</v>
      </c>
      <c r="B705" s="3" t="s">
        <v>146</v>
      </c>
      <c r="C705" s="3" t="s">
        <v>147</v>
      </c>
      <c r="D705" s="3" t="s">
        <v>148</v>
      </c>
      <c r="E705" s="3" t="s">
        <v>149</v>
      </c>
      <c r="F705" s="3" t="s">
        <v>150</v>
      </c>
      <c r="G705" s="3" t="s">
        <v>151</v>
      </c>
      <c r="H705" s="3" t="s">
        <v>152</v>
      </c>
      <c r="I705" s="3" t="s">
        <v>153</v>
      </c>
      <c r="J705" s="8" t="s">
        <v>154</v>
      </c>
      <c r="K705" s="3" t="s">
        <v>155</v>
      </c>
      <c r="L705" s="3" t="s">
        <v>156</v>
      </c>
      <c r="M705" s="8" t="s">
        <v>157</v>
      </c>
      <c r="N705" s="8" t="s">
        <v>158</v>
      </c>
      <c r="O705" s="8" t="s">
        <v>159</v>
      </c>
      <c r="P705" s="8" t="s">
        <v>160</v>
      </c>
      <c r="Q705" s="8" t="s">
        <v>161</v>
      </c>
      <c r="R705" s="19" t="s">
        <v>162</v>
      </c>
      <c r="S705" s="19" t="s">
        <v>163</v>
      </c>
      <c r="T705" s="8" t="s">
        <v>164</v>
      </c>
      <c r="U705" s="3" t="s">
        <v>165</v>
      </c>
    </row>
    <row r="706" s="1" customFormat="1" spans="1:21">
      <c r="A706" s="4" t="s">
        <v>302</v>
      </c>
      <c r="B706" s="4" t="s">
        <v>671</v>
      </c>
      <c r="C706" s="5" t="s">
        <v>168</v>
      </c>
      <c r="D706" s="4" t="s">
        <v>672</v>
      </c>
      <c r="E706" s="5" t="s">
        <v>234</v>
      </c>
      <c r="F706" s="4" t="s">
        <v>867</v>
      </c>
      <c r="G706" s="5" t="s">
        <v>172</v>
      </c>
      <c r="H706" s="5" t="s">
        <v>868</v>
      </c>
      <c r="I706" s="5" t="s">
        <v>834</v>
      </c>
      <c r="J706" s="9">
        <v>1</v>
      </c>
      <c r="K706" s="5" t="s">
        <v>168</v>
      </c>
      <c r="L706" s="5" t="s">
        <v>175</v>
      </c>
      <c r="M706" s="10">
        <v>44856</v>
      </c>
      <c r="N706" s="11">
        <v>70</v>
      </c>
      <c r="O706" s="12">
        <v>0</v>
      </c>
      <c r="P706" s="13">
        <v>0.3875</v>
      </c>
      <c r="Q706" s="20">
        <v>0.3875</v>
      </c>
      <c r="R706" s="21">
        <v>0.3875</v>
      </c>
      <c r="S706" s="22">
        <f t="shared" si="49"/>
        <v>0.3875</v>
      </c>
      <c r="T706" s="10"/>
      <c r="U706" s="5" t="s">
        <v>234</v>
      </c>
    </row>
    <row r="707" s="1" customFormat="1" spans="1:21">
      <c r="A707" s="6" t="s">
        <v>302</v>
      </c>
      <c r="B707" s="6" t="s">
        <v>671</v>
      </c>
      <c r="C707" s="7" t="s">
        <v>168</v>
      </c>
      <c r="D707" s="6" t="s">
        <v>672</v>
      </c>
      <c r="E707" s="7" t="s">
        <v>234</v>
      </c>
      <c r="F707" s="6" t="s">
        <v>325</v>
      </c>
      <c r="G707" s="7" t="s">
        <v>177</v>
      </c>
      <c r="H707" s="7" t="s">
        <v>326</v>
      </c>
      <c r="I707" s="7" t="s">
        <v>175</v>
      </c>
      <c r="J707" s="14">
        <v>0.002</v>
      </c>
      <c r="K707" s="7" t="s">
        <v>327</v>
      </c>
      <c r="L707" s="7" t="s">
        <v>175</v>
      </c>
      <c r="M707" s="15">
        <v>44856</v>
      </c>
      <c r="N707" s="16">
        <v>70</v>
      </c>
      <c r="O707" s="17">
        <v>0</v>
      </c>
      <c r="P707" s="18">
        <v>7.32573</v>
      </c>
      <c r="Q707" s="23">
        <v>0.01465</v>
      </c>
      <c r="R707" s="21">
        <v>5.8632</v>
      </c>
      <c r="S707" s="22">
        <f t="shared" si="49"/>
        <v>0.0117264</v>
      </c>
      <c r="T707" s="15"/>
      <c r="U707" s="7" t="s">
        <v>234</v>
      </c>
    </row>
    <row r="708" spans="19:19">
      <c r="S708" s="2">
        <f>SUM(S706:S707)</f>
        <v>0.3992264</v>
      </c>
    </row>
    <row r="710" s="1" customFormat="1" ht="18" customHeight="1" spans="1:21">
      <c r="A710" s="3" t="s">
        <v>145</v>
      </c>
      <c r="B710" s="3" t="s">
        <v>146</v>
      </c>
      <c r="C710" s="3" t="s">
        <v>147</v>
      </c>
      <c r="D710" s="3" t="s">
        <v>148</v>
      </c>
      <c r="E710" s="3" t="s">
        <v>149</v>
      </c>
      <c r="F710" s="3" t="s">
        <v>150</v>
      </c>
      <c r="G710" s="3" t="s">
        <v>151</v>
      </c>
      <c r="H710" s="3" t="s">
        <v>152</v>
      </c>
      <c r="I710" s="3" t="s">
        <v>153</v>
      </c>
      <c r="J710" s="8" t="s">
        <v>154</v>
      </c>
      <c r="K710" s="3" t="s">
        <v>155</v>
      </c>
      <c r="L710" s="3" t="s">
        <v>156</v>
      </c>
      <c r="M710" s="8" t="s">
        <v>157</v>
      </c>
      <c r="N710" s="8" t="s">
        <v>158</v>
      </c>
      <c r="O710" s="8" t="s">
        <v>159</v>
      </c>
      <c r="P710" s="8" t="s">
        <v>160</v>
      </c>
      <c r="Q710" s="8" t="s">
        <v>161</v>
      </c>
      <c r="R710" s="19" t="s">
        <v>162</v>
      </c>
      <c r="S710" s="19" t="s">
        <v>163</v>
      </c>
      <c r="T710" s="8" t="s">
        <v>164</v>
      </c>
      <c r="U710" s="3" t="s">
        <v>165</v>
      </c>
    </row>
    <row r="711" s="1" customFormat="1" spans="1:21">
      <c r="A711" s="4" t="s">
        <v>302</v>
      </c>
      <c r="B711" s="4" t="s">
        <v>675</v>
      </c>
      <c r="C711" s="5" t="s">
        <v>168</v>
      </c>
      <c r="D711" s="4" t="s">
        <v>676</v>
      </c>
      <c r="E711" s="5" t="s">
        <v>234</v>
      </c>
      <c r="F711" s="4" t="s">
        <v>869</v>
      </c>
      <c r="G711" s="5" t="s">
        <v>177</v>
      </c>
      <c r="H711" s="5" t="s">
        <v>870</v>
      </c>
      <c r="I711" s="5" t="s">
        <v>234</v>
      </c>
      <c r="J711" s="9">
        <v>1</v>
      </c>
      <c r="K711" s="5" t="s">
        <v>168</v>
      </c>
      <c r="L711" s="5" t="s">
        <v>322</v>
      </c>
      <c r="M711" s="10">
        <v>45566</v>
      </c>
      <c r="N711" s="11">
        <v>20</v>
      </c>
      <c r="O711" s="12">
        <v>0</v>
      </c>
      <c r="P711" s="13">
        <v>9.45262</v>
      </c>
      <c r="Q711" s="20">
        <v>9.45262</v>
      </c>
      <c r="R711" s="21">
        <f>S720</f>
        <v>7.3913792451977</v>
      </c>
      <c r="S711" s="22">
        <f t="shared" ref="S711:S719" si="50">J711*R711</f>
        <v>7.3913792451977</v>
      </c>
      <c r="T711" s="10"/>
      <c r="U711" s="5" t="s">
        <v>234</v>
      </c>
    </row>
    <row r="712" s="1" customFormat="1" spans="1:21">
      <c r="A712" s="6" t="s">
        <v>302</v>
      </c>
      <c r="B712" s="6" t="s">
        <v>675</v>
      </c>
      <c r="C712" s="7" t="s">
        <v>168</v>
      </c>
      <c r="D712" s="6" t="s">
        <v>676</v>
      </c>
      <c r="E712" s="7" t="s">
        <v>234</v>
      </c>
      <c r="F712" s="6" t="s">
        <v>325</v>
      </c>
      <c r="G712" s="7" t="s">
        <v>177</v>
      </c>
      <c r="H712" s="7" t="s">
        <v>326</v>
      </c>
      <c r="I712" s="7" t="s">
        <v>175</v>
      </c>
      <c r="J712" s="14">
        <v>0.076</v>
      </c>
      <c r="K712" s="7" t="s">
        <v>327</v>
      </c>
      <c r="L712" s="7" t="s">
        <v>175</v>
      </c>
      <c r="M712" s="15">
        <v>44499</v>
      </c>
      <c r="N712" s="16">
        <v>70</v>
      </c>
      <c r="O712" s="17">
        <v>0</v>
      </c>
      <c r="P712" s="18">
        <v>7.32573</v>
      </c>
      <c r="Q712" s="23">
        <v>0.55676</v>
      </c>
      <c r="R712" s="21">
        <v>5.8632</v>
      </c>
      <c r="S712" s="22">
        <f t="shared" si="50"/>
        <v>0.4456032</v>
      </c>
      <c r="T712" s="15"/>
      <c r="U712" s="7" t="s">
        <v>234</v>
      </c>
    </row>
    <row r="713" spans="19:19">
      <c r="S713" s="2">
        <f>SUM(S711:S712)</f>
        <v>7.8369824451977</v>
      </c>
    </row>
    <row r="715" s="1" customFormat="1" ht="18" customHeight="1" spans="1:21">
      <c r="A715" s="3" t="s">
        <v>145</v>
      </c>
      <c r="B715" s="3" t="s">
        <v>146</v>
      </c>
      <c r="C715" s="3" t="s">
        <v>147</v>
      </c>
      <c r="D715" s="3" t="s">
        <v>148</v>
      </c>
      <c r="E715" s="3" t="s">
        <v>149</v>
      </c>
      <c r="F715" s="3" t="s">
        <v>150</v>
      </c>
      <c r="G715" s="3" t="s">
        <v>151</v>
      </c>
      <c r="H715" s="3" t="s">
        <v>152</v>
      </c>
      <c r="I715" s="3" t="s">
        <v>153</v>
      </c>
      <c r="J715" s="8" t="s">
        <v>154</v>
      </c>
      <c r="K715" s="3" t="s">
        <v>155</v>
      </c>
      <c r="L715" s="3" t="s">
        <v>156</v>
      </c>
      <c r="M715" s="8" t="s">
        <v>157</v>
      </c>
      <c r="N715" s="8" t="s">
        <v>158</v>
      </c>
      <c r="O715" s="8" t="s">
        <v>159</v>
      </c>
      <c r="P715" s="8" t="s">
        <v>160</v>
      </c>
      <c r="Q715" s="8" t="s">
        <v>161</v>
      </c>
      <c r="R715" s="19" t="s">
        <v>162</v>
      </c>
      <c r="S715" s="19" t="s">
        <v>163</v>
      </c>
      <c r="T715" s="8" t="s">
        <v>164</v>
      </c>
      <c r="U715" s="3" t="s">
        <v>165</v>
      </c>
    </row>
    <row r="716" s="1" customFormat="1" spans="1:21">
      <c r="A716" s="4" t="s">
        <v>302</v>
      </c>
      <c r="B716" s="4" t="s">
        <v>869</v>
      </c>
      <c r="C716" s="5" t="s">
        <v>168</v>
      </c>
      <c r="D716" s="4" t="s">
        <v>870</v>
      </c>
      <c r="E716" s="5" t="s">
        <v>234</v>
      </c>
      <c r="F716" s="4" t="s">
        <v>871</v>
      </c>
      <c r="G716" s="5" t="s">
        <v>172</v>
      </c>
      <c r="H716" s="5" t="s">
        <v>872</v>
      </c>
      <c r="I716" s="5" t="s">
        <v>873</v>
      </c>
      <c r="J716" s="9">
        <v>1</v>
      </c>
      <c r="K716" s="5" t="s">
        <v>168</v>
      </c>
      <c r="L716" s="5" t="s">
        <v>175</v>
      </c>
      <c r="M716" s="10">
        <v>44499</v>
      </c>
      <c r="N716" s="11">
        <v>20</v>
      </c>
      <c r="O716" s="12">
        <v>0</v>
      </c>
      <c r="P716" s="13">
        <v>0.43629</v>
      </c>
      <c r="Q716" s="20">
        <v>0.43629</v>
      </c>
      <c r="R716" s="21">
        <v>0.4363</v>
      </c>
      <c r="S716" s="22">
        <f t="shared" si="50"/>
        <v>0.4363</v>
      </c>
      <c r="T716" s="10"/>
      <c r="U716" s="5" t="s">
        <v>234</v>
      </c>
    </row>
    <row r="717" s="1" customFormat="1" spans="1:21">
      <c r="A717" s="6" t="s">
        <v>302</v>
      </c>
      <c r="B717" s="6" t="s">
        <v>869</v>
      </c>
      <c r="C717" s="7" t="s">
        <v>168</v>
      </c>
      <c r="D717" s="6" t="s">
        <v>870</v>
      </c>
      <c r="E717" s="7" t="s">
        <v>234</v>
      </c>
      <c r="F717" s="6" t="s">
        <v>874</v>
      </c>
      <c r="G717" s="7" t="s">
        <v>172</v>
      </c>
      <c r="H717" s="7" t="s">
        <v>875</v>
      </c>
      <c r="I717" s="7" t="s">
        <v>234</v>
      </c>
      <c r="J717" s="14">
        <v>1</v>
      </c>
      <c r="K717" s="7" t="s">
        <v>168</v>
      </c>
      <c r="L717" s="7" t="s">
        <v>175</v>
      </c>
      <c r="M717" s="15">
        <v>44499</v>
      </c>
      <c r="N717" s="16">
        <v>20</v>
      </c>
      <c r="O717" s="17">
        <v>0</v>
      </c>
      <c r="P717" s="18">
        <v>2</v>
      </c>
      <c r="Q717" s="23">
        <v>2</v>
      </c>
      <c r="R717" s="21">
        <v>2.522</v>
      </c>
      <c r="S717" s="22">
        <f t="shared" si="50"/>
        <v>2.522</v>
      </c>
      <c r="T717" s="15"/>
      <c r="U717" s="7" t="s">
        <v>234</v>
      </c>
    </row>
    <row r="718" s="1" customFormat="1" spans="1:21">
      <c r="A718" s="4" t="s">
        <v>302</v>
      </c>
      <c r="B718" s="4" t="s">
        <v>869</v>
      </c>
      <c r="C718" s="5" t="s">
        <v>168</v>
      </c>
      <c r="D718" s="4" t="s">
        <v>870</v>
      </c>
      <c r="E718" s="5" t="s">
        <v>234</v>
      </c>
      <c r="F718" s="4" t="s">
        <v>876</v>
      </c>
      <c r="G718" s="5" t="s">
        <v>177</v>
      </c>
      <c r="H718" s="5" t="s">
        <v>877</v>
      </c>
      <c r="I718" s="5" t="s">
        <v>234</v>
      </c>
      <c r="J718" s="9">
        <v>1</v>
      </c>
      <c r="K718" s="5" t="s">
        <v>168</v>
      </c>
      <c r="L718" s="5" t="s">
        <v>175</v>
      </c>
      <c r="M718" s="10">
        <v>44499</v>
      </c>
      <c r="N718" s="11">
        <v>20</v>
      </c>
      <c r="O718" s="12">
        <v>0</v>
      </c>
      <c r="P718" s="13">
        <v>5.09692</v>
      </c>
      <c r="Q718" s="20">
        <v>5.09692</v>
      </c>
      <c r="R718" s="21">
        <f>S724</f>
        <v>4.376519616</v>
      </c>
      <c r="S718" s="22">
        <f t="shared" si="50"/>
        <v>4.376519616</v>
      </c>
      <c r="T718" s="10"/>
      <c r="U718" s="5" t="s">
        <v>234</v>
      </c>
    </row>
    <row r="719" s="1" customFormat="1" spans="1:21">
      <c r="A719" s="6" t="s">
        <v>302</v>
      </c>
      <c r="B719" s="6" t="s">
        <v>869</v>
      </c>
      <c r="C719" s="7" t="s">
        <v>168</v>
      </c>
      <c r="D719" s="6" t="s">
        <v>870</v>
      </c>
      <c r="E719" s="7" t="s">
        <v>234</v>
      </c>
      <c r="F719" s="6" t="s">
        <v>527</v>
      </c>
      <c r="G719" s="7" t="s">
        <v>172</v>
      </c>
      <c r="H719" s="7" t="s">
        <v>528</v>
      </c>
      <c r="I719" s="7" t="s">
        <v>175</v>
      </c>
      <c r="J719" s="14">
        <v>0.010548037</v>
      </c>
      <c r="K719" s="7" t="s">
        <v>319</v>
      </c>
      <c r="L719" s="7" t="s">
        <v>175</v>
      </c>
      <c r="M719" s="15">
        <v>45086</v>
      </c>
      <c r="N719" s="16">
        <v>20</v>
      </c>
      <c r="O719" s="17">
        <v>0</v>
      </c>
      <c r="P719" s="18">
        <v>5.36209</v>
      </c>
      <c r="Q719" s="23">
        <v>0.05656</v>
      </c>
      <c r="R719" s="21">
        <v>5.3621</v>
      </c>
      <c r="S719" s="22">
        <f t="shared" si="50"/>
        <v>0.0565596291977</v>
      </c>
      <c r="T719" s="15"/>
      <c r="U719" s="7" t="s">
        <v>234</v>
      </c>
    </row>
    <row r="720" spans="19:19">
      <c r="S720" s="2">
        <f>SUM(S716:S719)</f>
        <v>7.3913792451977</v>
      </c>
    </row>
    <row r="722" s="1" customFormat="1" ht="18" customHeight="1" spans="1:21">
      <c r="A722" s="3" t="s">
        <v>145</v>
      </c>
      <c r="B722" s="3" t="s">
        <v>146</v>
      </c>
      <c r="C722" s="3" t="s">
        <v>147</v>
      </c>
      <c r="D722" s="3" t="s">
        <v>148</v>
      </c>
      <c r="E722" s="3" t="s">
        <v>149</v>
      </c>
      <c r="F722" s="3" t="s">
        <v>150</v>
      </c>
      <c r="G722" s="3" t="s">
        <v>151</v>
      </c>
      <c r="H722" s="3" t="s">
        <v>152</v>
      </c>
      <c r="I722" s="3" t="s">
        <v>153</v>
      </c>
      <c r="J722" s="8" t="s">
        <v>154</v>
      </c>
      <c r="K722" s="3" t="s">
        <v>155</v>
      </c>
      <c r="L722" s="3" t="s">
        <v>156</v>
      </c>
      <c r="M722" s="8" t="s">
        <v>157</v>
      </c>
      <c r="N722" s="8" t="s">
        <v>158</v>
      </c>
      <c r="O722" s="8" t="s">
        <v>159</v>
      </c>
      <c r="P722" s="8" t="s">
        <v>160</v>
      </c>
      <c r="Q722" s="8" t="s">
        <v>161</v>
      </c>
      <c r="R722" s="19" t="s">
        <v>162</v>
      </c>
      <c r="S722" s="19" t="s">
        <v>163</v>
      </c>
      <c r="T722" s="8" t="s">
        <v>164</v>
      </c>
      <c r="U722" s="3" t="s">
        <v>165</v>
      </c>
    </row>
    <row r="723" s="1" customFormat="1" spans="1:21">
      <c r="A723" s="4" t="s">
        <v>302</v>
      </c>
      <c r="B723" s="4" t="s">
        <v>876</v>
      </c>
      <c r="C723" s="5" t="s">
        <v>168</v>
      </c>
      <c r="D723" s="4" t="s">
        <v>877</v>
      </c>
      <c r="E723" s="5" t="s">
        <v>234</v>
      </c>
      <c r="F723" s="4" t="s">
        <v>787</v>
      </c>
      <c r="G723" s="5" t="s">
        <v>172</v>
      </c>
      <c r="H723" s="5" t="s">
        <v>400</v>
      </c>
      <c r="I723" s="5" t="s">
        <v>788</v>
      </c>
      <c r="J723" s="9">
        <v>0.9296</v>
      </c>
      <c r="K723" s="5" t="s">
        <v>319</v>
      </c>
      <c r="L723" s="5" t="s">
        <v>175</v>
      </c>
      <c r="M723" s="10">
        <v>44746</v>
      </c>
      <c r="N723" s="11">
        <v>110</v>
      </c>
      <c r="O723" s="12">
        <v>0</v>
      </c>
      <c r="P723" s="13">
        <v>4.9381</v>
      </c>
      <c r="Q723" s="20">
        <v>4.59046</v>
      </c>
      <c r="R723" s="21">
        <v>4.70796</v>
      </c>
      <c r="S723" s="22">
        <f>J723*R723</f>
        <v>4.376519616</v>
      </c>
      <c r="T723" s="10"/>
      <c r="U723" s="5" t="s">
        <v>234</v>
      </c>
    </row>
    <row r="724" spans="19:19">
      <c r="S724" s="2">
        <f>SUM(S723:S723)</f>
        <v>4.376519616</v>
      </c>
    </row>
    <row r="726" s="1" customFormat="1" ht="18" customHeight="1" spans="1:21">
      <c r="A726" s="3" t="s">
        <v>145</v>
      </c>
      <c r="B726" s="3" t="s">
        <v>146</v>
      </c>
      <c r="C726" s="3" t="s">
        <v>147</v>
      </c>
      <c r="D726" s="3" t="s">
        <v>148</v>
      </c>
      <c r="E726" s="3" t="s">
        <v>149</v>
      </c>
      <c r="F726" s="3" t="s">
        <v>150</v>
      </c>
      <c r="G726" s="3" t="s">
        <v>151</v>
      </c>
      <c r="H726" s="3" t="s">
        <v>152</v>
      </c>
      <c r="I726" s="3" t="s">
        <v>153</v>
      </c>
      <c r="J726" s="8" t="s">
        <v>154</v>
      </c>
      <c r="K726" s="3" t="s">
        <v>155</v>
      </c>
      <c r="L726" s="3" t="s">
        <v>156</v>
      </c>
      <c r="M726" s="8" t="s">
        <v>157</v>
      </c>
      <c r="N726" s="8" t="s">
        <v>158</v>
      </c>
      <c r="O726" s="8" t="s">
        <v>159</v>
      </c>
      <c r="P726" s="8" t="s">
        <v>160</v>
      </c>
      <c r="Q726" s="8" t="s">
        <v>161</v>
      </c>
      <c r="R726" s="19" t="s">
        <v>162</v>
      </c>
      <c r="S726" s="19" t="s">
        <v>163</v>
      </c>
      <c r="T726" s="8" t="s">
        <v>164</v>
      </c>
      <c r="U726" s="3" t="s">
        <v>165</v>
      </c>
    </row>
    <row r="727" s="1" customFormat="1" spans="1:21">
      <c r="A727" s="4" t="s">
        <v>302</v>
      </c>
      <c r="B727" s="4" t="s">
        <v>689</v>
      </c>
      <c r="C727" s="5" t="s">
        <v>168</v>
      </c>
      <c r="D727" s="4" t="s">
        <v>690</v>
      </c>
      <c r="E727" s="5" t="s">
        <v>175</v>
      </c>
      <c r="F727" s="4" t="s">
        <v>878</v>
      </c>
      <c r="G727" s="5" t="s">
        <v>172</v>
      </c>
      <c r="H727" s="5" t="s">
        <v>879</v>
      </c>
      <c r="I727" s="5" t="s">
        <v>880</v>
      </c>
      <c r="J727" s="9">
        <v>0.00134</v>
      </c>
      <c r="K727" s="5" t="s">
        <v>319</v>
      </c>
      <c r="L727" s="5" t="s">
        <v>175</v>
      </c>
      <c r="M727" s="10">
        <v>45209</v>
      </c>
      <c r="N727" s="11">
        <v>90</v>
      </c>
      <c r="O727" s="12">
        <v>0</v>
      </c>
      <c r="P727" s="13">
        <v>0</v>
      </c>
      <c r="Q727" s="20">
        <v>0</v>
      </c>
      <c r="R727" s="21">
        <v>12.92</v>
      </c>
      <c r="S727" s="22">
        <f>J727*R727</f>
        <v>0.0173128</v>
      </c>
      <c r="T727" s="10"/>
      <c r="U727" s="5" t="s">
        <v>175</v>
      </c>
    </row>
    <row r="728" spans="19:19">
      <c r="S728" s="2">
        <f>SUM(S727:S727)</f>
        <v>0.0173128</v>
      </c>
    </row>
    <row r="730" s="1" customFormat="1" ht="18" customHeight="1" spans="1:21">
      <c r="A730" s="3" t="s">
        <v>145</v>
      </c>
      <c r="B730" s="3" t="s">
        <v>146</v>
      </c>
      <c r="C730" s="3" t="s">
        <v>147</v>
      </c>
      <c r="D730" s="3" t="s">
        <v>148</v>
      </c>
      <c r="E730" s="3" t="s">
        <v>149</v>
      </c>
      <c r="F730" s="3" t="s">
        <v>150</v>
      </c>
      <c r="G730" s="3" t="s">
        <v>151</v>
      </c>
      <c r="H730" s="3" t="s">
        <v>152</v>
      </c>
      <c r="I730" s="3" t="s">
        <v>153</v>
      </c>
      <c r="J730" s="8" t="s">
        <v>154</v>
      </c>
      <c r="K730" s="3" t="s">
        <v>155</v>
      </c>
      <c r="L730" s="3" t="s">
        <v>156</v>
      </c>
      <c r="M730" s="8" t="s">
        <v>157</v>
      </c>
      <c r="N730" s="8" t="s">
        <v>158</v>
      </c>
      <c r="O730" s="8" t="s">
        <v>159</v>
      </c>
      <c r="P730" s="8" t="s">
        <v>160</v>
      </c>
      <c r="Q730" s="8" t="s">
        <v>161</v>
      </c>
      <c r="R730" s="19" t="s">
        <v>162</v>
      </c>
      <c r="S730" s="19" t="s">
        <v>163</v>
      </c>
      <c r="T730" s="8" t="s">
        <v>164</v>
      </c>
      <c r="U730" s="3" t="s">
        <v>165</v>
      </c>
    </row>
    <row r="731" s="1" customFormat="1" spans="1:21">
      <c r="A731" s="4" t="s">
        <v>302</v>
      </c>
      <c r="B731" s="4" t="s">
        <v>691</v>
      </c>
      <c r="C731" s="5" t="s">
        <v>182</v>
      </c>
      <c r="D731" s="4" t="s">
        <v>692</v>
      </c>
      <c r="E731" s="5" t="s">
        <v>175</v>
      </c>
      <c r="F731" s="4" t="s">
        <v>881</v>
      </c>
      <c r="G731" s="5" t="s">
        <v>172</v>
      </c>
      <c r="H731" s="5" t="s">
        <v>882</v>
      </c>
      <c r="I731" s="5" t="s">
        <v>175</v>
      </c>
      <c r="J731" s="9">
        <v>0.01013</v>
      </c>
      <c r="K731" s="5" t="s">
        <v>319</v>
      </c>
      <c r="L731" s="5" t="s">
        <v>175</v>
      </c>
      <c r="M731" s="10">
        <v>45106</v>
      </c>
      <c r="N731" s="11">
        <v>90</v>
      </c>
      <c r="O731" s="12">
        <v>0</v>
      </c>
      <c r="P731" s="13">
        <v>0</v>
      </c>
      <c r="Q731" s="20">
        <v>0</v>
      </c>
      <c r="R731" s="21">
        <v>56.4601</v>
      </c>
      <c r="S731" s="22">
        <f t="shared" ref="S731:S736" si="51">J731*R731</f>
        <v>0.571940813</v>
      </c>
      <c r="T731" s="10"/>
      <c r="U731" s="5" t="s">
        <v>175</v>
      </c>
    </row>
    <row r="732" spans="19:19">
      <c r="S732" s="2">
        <f>SUM(S731:S731)</f>
        <v>0.571940813</v>
      </c>
    </row>
    <row r="734" s="1" customFormat="1" ht="18" customHeight="1" spans="1:21">
      <c r="A734" s="3" t="s">
        <v>145</v>
      </c>
      <c r="B734" s="3" t="s">
        <v>146</v>
      </c>
      <c r="C734" s="3" t="s">
        <v>147</v>
      </c>
      <c r="D734" s="3" t="s">
        <v>148</v>
      </c>
      <c r="E734" s="3" t="s">
        <v>149</v>
      </c>
      <c r="F734" s="3" t="s">
        <v>150</v>
      </c>
      <c r="G734" s="3" t="s">
        <v>151</v>
      </c>
      <c r="H734" s="3" t="s">
        <v>152</v>
      </c>
      <c r="I734" s="3" t="s">
        <v>153</v>
      </c>
      <c r="J734" s="8" t="s">
        <v>154</v>
      </c>
      <c r="K734" s="3" t="s">
        <v>155</v>
      </c>
      <c r="L734" s="3" t="s">
        <v>156</v>
      </c>
      <c r="M734" s="8" t="s">
        <v>157</v>
      </c>
      <c r="N734" s="8" t="s">
        <v>158</v>
      </c>
      <c r="O734" s="8" t="s">
        <v>159</v>
      </c>
      <c r="P734" s="8" t="s">
        <v>160</v>
      </c>
      <c r="Q734" s="8" t="s">
        <v>161</v>
      </c>
      <c r="R734" s="19" t="s">
        <v>162</v>
      </c>
      <c r="S734" s="19" t="s">
        <v>163</v>
      </c>
      <c r="T734" s="8" t="s">
        <v>164</v>
      </c>
      <c r="U734" s="3" t="s">
        <v>165</v>
      </c>
    </row>
    <row r="735" s="1" customFormat="1" spans="1:21">
      <c r="A735" s="4" t="s">
        <v>302</v>
      </c>
      <c r="B735" s="4" t="s">
        <v>717</v>
      </c>
      <c r="C735" s="5" t="s">
        <v>168</v>
      </c>
      <c r="D735" s="4" t="s">
        <v>718</v>
      </c>
      <c r="E735" s="5" t="s">
        <v>234</v>
      </c>
      <c r="F735" s="4" t="s">
        <v>464</v>
      </c>
      <c r="G735" s="5" t="s">
        <v>172</v>
      </c>
      <c r="H735" s="5" t="s">
        <v>465</v>
      </c>
      <c r="I735" s="5" t="s">
        <v>175</v>
      </c>
      <c r="J735" s="9">
        <v>2.16e-5</v>
      </c>
      <c r="K735" s="5" t="s">
        <v>319</v>
      </c>
      <c r="L735" s="5" t="s">
        <v>175</v>
      </c>
      <c r="M735" s="10">
        <v>45623</v>
      </c>
      <c r="N735" s="11">
        <v>90</v>
      </c>
      <c r="O735" s="12">
        <v>0</v>
      </c>
      <c r="P735" s="13">
        <v>0</v>
      </c>
      <c r="Q735" s="20">
        <v>0</v>
      </c>
      <c r="R735" s="21">
        <v>20.354</v>
      </c>
      <c r="S735" s="22">
        <f t="shared" si="51"/>
        <v>0.0004396464</v>
      </c>
      <c r="T735" s="10"/>
      <c r="U735" s="5" t="s">
        <v>234</v>
      </c>
    </row>
    <row r="736" s="1" customFormat="1" spans="1:21">
      <c r="A736" s="6" t="s">
        <v>302</v>
      </c>
      <c r="B736" s="6" t="s">
        <v>717</v>
      </c>
      <c r="C736" s="7" t="s">
        <v>168</v>
      </c>
      <c r="D736" s="6" t="s">
        <v>718</v>
      </c>
      <c r="E736" s="7" t="s">
        <v>234</v>
      </c>
      <c r="F736" s="6" t="s">
        <v>514</v>
      </c>
      <c r="G736" s="7" t="s">
        <v>172</v>
      </c>
      <c r="H736" s="7" t="s">
        <v>515</v>
      </c>
      <c r="I736" s="7" t="s">
        <v>516</v>
      </c>
      <c r="J736" s="14">
        <v>0.00108</v>
      </c>
      <c r="K736" s="7" t="s">
        <v>319</v>
      </c>
      <c r="L736" s="7" t="s">
        <v>175</v>
      </c>
      <c r="M736" s="15">
        <v>45273</v>
      </c>
      <c r="N736" s="16">
        <v>90</v>
      </c>
      <c r="O736" s="17">
        <v>0</v>
      </c>
      <c r="P736" s="18">
        <v>0</v>
      </c>
      <c r="Q736" s="23">
        <v>0</v>
      </c>
      <c r="R736" s="21">
        <v>15.48</v>
      </c>
      <c r="S736" s="22">
        <f t="shared" si="51"/>
        <v>0.0167184</v>
      </c>
      <c r="T736" s="15"/>
      <c r="U736" s="7" t="s">
        <v>234</v>
      </c>
    </row>
    <row r="737" spans="19:19">
      <c r="S737" s="2">
        <f>SUM(S735:S736)</f>
        <v>0.0171580464</v>
      </c>
    </row>
    <row r="739" s="1" customFormat="1" ht="18" customHeight="1" spans="1:21">
      <c r="A739" s="3" t="s">
        <v>145</v>
      </c>
      <c r="B739" s="3" t="s">
        <v>146</v>
      </c>
      <c r="C739" s="3" t="s">
        <v>147</v>
      </c>
      <c r="D739" s="3" t="s">
        <v>148</v>
      </c>
      <c r="E739" s="3" t="s">
        <v>149</v>
      </c>
      <c r="F739" s="3" t="s">
        <v>150</v>
      </c>
      <c r="G739" s="3" t="s">
        <v>151</v>
      </c>
      <c r="H739" s="3" t="s">
        <v>152</v>
      </c>
      <c r="I739" s="3" t="s">
        <v>153</v>
      </c>
      <c r="J739" s="8" t="s">
        <v>154</v>
      </c>
      <c r="K739" s="3" t="s">
        <v>155</v>
      </c>
      <c r="L739" s="3" t="s">
        <v>156</v>
      </c>
      <c r="M739" s="8" t="s">
        <v>157</v>
      </c>
      <c r="N739" s="8" t="s">
        <v>158</v>
      </c>
      <c r="O739" s="8" t="s">
        <v>159</v>
      </c>
      <c r="P739" s="8" t="s">
        <v>160</v>
      </c>
      <c r="Q739" s="8" t="s">
        <v>161</v>
      </c>
      <c r="R739" s="19" t="s">
        <v>162</v>
      </c>
      <c r="S739" s="19" t="s">
        <v>163</v>
      </c>
      <c r="T739" s="8" t="s">
        <v>164</v>
      </c>
      <c r="U739" s="3" t="s">
        <v>165</v>
      </c>
    </row>
    <row r="740" s="1" customFormat="1" spans="1:21">
      <c r="A740" s="4" t="s">
        <v>302</v>
      </c>
      <c r="B740" s="4" t="s">
        <v>719</v>
      </c>
      <c r="C740" s="5" t="s">
        <v>168</v>
      </c>
      <c r="D740" s="4" t="s">
        <v>720</v>
      </c>
      <c r="E740" s="5" t="s">
        <v>234</v>
      </c>
      <c r="F740" s="4" t="s">
        <v>464</v>
      </c>
      <c r="G740" s="5" t="s">
        <v>172</v>
      </c>
      <c r="H740" s="5" t="s">
        <v>465</v>
      </c>
      <c r="I740" s="5" t="s">
        <v>175</v>
      </c>
      <c r="J740" s="9">
        <v>0.00036</v>
      </c>
      <c r="K740" s="5" t="s">
        <v>319</v>
      </c>
      <c r="L740" s="5" t="s">
        <v>175</v>
      </c>
      <c r="M740" s="10">
        <v>45349</v>
      </c>
      <c r="N740" s="11">
        <v>90</v>
      </c>
      <c r="O740" s="12">
        <v>0</v>
      </c>
      <c r="P740" s="13">
        <v>0</v>
      </c>
      <c r="Q740" s="20">
        <v>0</v>
      </c>
      <c r="R740" s="21">
        <v>20.354</v>
      </c>
      <c r="S740" s="22">
        <f>J740*R740</f>
        <v>0.00732744</v>
      </c>
      <c r="T740" s="10"/>
      <c r="U740" s="5" t="s">
        <v>234</v>
      </c>
    </row>
    <row r="741" s="1" customFormat="1" spans="1:21">
      <c r="A741" s="6" t="s">
        <v>302</v>
      </c>
      <c r="B741" s="6" t="s">
        <v>719</v>
      </c>
      <c r="C741" s="7" t="s">
        <v>168</v>
      </c>
      <c r="D741" s="6" t="s">
        <v>720</v>
      </c>
      <c r="E741" s="7" t="s">
        <v>234</v>
      </c>
      <c r="F741" s="6" t="s">
        <v>514</v>
      </c>
      <c r="G741" s="7" t="s">
        <v>172</v>
      </c>
      <c r="H741" s="7" t="s">
        <v>515</v>
      </c>
      <c r="I741" s="7" t="s">
        <v>516</v>
      </c>
      <c r="J741" s="14">
        <v>0.01772</v>
      </c>
      <c r="K741" s="7" t="s">
        <v>319</v>
      </c>
      <c r="L741" s="7" t="s">
        <v>175</v>
      </c>
      <c r="M741" s="15">
        <v>45243</v>
      </c>
      <c r="N741" s="16">
        <v>90</v>
      </c>
      <c r="O741" s="17">
        <v>0</v>
      </c>
      <c r="P741" s="18">
        <v>0</v>
      </c>
      <c r="Q741" s="23">
        <v>0</v>
      </c>
      <c r="R741" s="21">
        <v>15.48</v>
      </c>
      <c r="S741" s="22">
        <f>J741*R741</f>
        <v>0.2743056</v>
      </c>
      <c r="T741" s="15"/>
      <c r="U741" s="7" t="s">
        <v>234</v>
      </c>
    </row>
    <row r="742" spans="19:19">
      <c r="S742" s="2">
        <f>SUM(S740:S741)</f>
        <v>0.28163304</v>
      </c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7"/>
  <sheetViews>
    <sheetView topLeftCell="B49" workbookViewId="0">
      <selection activeCell="S55" sqref="S55"/>
    </sheetView>
  </sheetViews>
  <sheetFormatPr defaultColWidth="8.72727272727273" defaultRowHeight="14"/>
  <cols>
    <col min="1" max="1" width="4.45454545454545" customWidth="1"/>
    <col min="2" max="2" width="10.2727272727273" customWidth="1"/>
    <col min="3" max="3" width="7.36363636363636" customWidth="1"/>
    <col min="4" max="4" width="12" customWidth="1"/>
    <col min="5" max="5" width="12.7272727272727" customWidth="1"/>
    <col min="6" max="6" width="10.3636363636364" customWidth="1"/>
    <col min="7" max="7" width="7.72727272727273" customWidth="1"/>
    <col min="8" max="8" width="20.1818181818182" customWidth="1"/>
    <col min="9" max="10" width="8.81818181818182" customWidth="1"/>
    <col min="11" max="12" width="7.36363636363636" customWidth="1"/>
    <col min="13" max="13" width="8.81818181818182" customWidth="1"/>
    <col min="14" max="14" width="4.45454545454545" customWidth="1"/>
    <col min="15" max="15" width="5.63636363636364" customWidth="1"/>
    <col min="16" max="17" width="8.45454545454546" customWidth="1"/>
    <col min="18" max="18" width="7.63636363636364" style="2" customWidth="1"/>
    <col min="19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145</v>
      </c>
      <c r="B1" s="3" t="s">
        <v>146</v>
      </c>
      <c r="C1" s="3" t="s">
        <v>147</v>
      </c>
      <c r="D1" s="3" t="s">
        <v>148</v>
      </c>
      <c r="E1" s="3" t="s">
        <v>149</v>
      </c>
      <c r="F1" s="3" t="s">
        <v>150</v>
      </c>
      <c r="G1" s="3" t="s">
        <v>151</v>
      </c>
      <c r="H1" s="3" t="s">
        <v>152</v>
      </c>
      <c r="I1" s="3" t="s">
        <v>153</v>
      </c>
      <c r="J1" s="8" t="s">
        <v>154</v>
      </c>
      <c r="K1" s="3" t="s">
        <v>155</v>
      </c>
      <c r="L1" s="3" t="s">
        <v>156</v>
      </c>
      <c r="M1" s="8" t="s">
        <v>157</v>
      </c>
      <c r="N1" s="8" t="s">
        <v>158</v>
      </c>
      <c r="O1" s="8" t="s">
        <v>159</v>
      </c>
      <c r="P1" s="8" t="s">
        <v>160</v>
      </c>
      <c r="Q1" s="8" t="s">
        <v>161</v>
      </c>
      <c r="R1" s="19" t="s">
        <v>162</v>
      </c>
      <c r="S1" s="19" t="s">
        <v>163</v>
      </c>
      <c r="T1" s="8" t="s">
        <v>164</v>
      </c>
      <c r="U1" s="3" t="s">
        <v>165</v>
      </c>
    </row>
    <row r="2" s="1" customFormat="1" spans="1:21">
      <c r="A2" s="4" t="s">
        <v>166</v>
      </c>
      <c r="B2" s="4" t="s">
        <v>883</v>
      </c>
      <c r="C2" s="5" t="s">
        <v>168</v>
      </c>
      <c r="D2" s="4" t="s">
        <v>169</v>
      </c>
      <c r="E2" s="5" t="s">
        <v>884</v>
      </c>
      <c r="F2" s="4" t="s">
        <v>209</v>
      </c>
      <c r="G2" s="5" t="s">
        <v>172</v>
      </c>
      <c r="H2" s="5" t="s">
        <v>210</v>
      </c>
      <c r="I2" s="5" t="s">
        <v>211</v>
      </c>
      <c r="J2" s="9">
        <v>1</v>
      </c>
      <c r="K2" s="5" t="s">
        <v>168</v>
      </c>
      <c r="L2" s="5" t="s">
        <v>175</v>
      </c>
      <c r="M2" s="10">
        <v>45517</v>
      </c>
      <c r="N2" s="11">
        <v>10</v>
      </c>
      <c r="O2" s="12">
        <v>0</v>
      </c>
      <c r="P2" s="13">
        <v>52.48</v>
      </c>
      <c r="Q2" s="20">
        <v>52.48</v>
      </c>
      <c r="R2" s="21">
        <f>VLOOKUP(F:F,A668100000004!F:R,13,0)</f>
        <v>52.48</v>
      </c>
      <c r="S2" s="22">
        <f>R2*J2</f>
        <v>52.48</v>
      </c>
      <c r="T2" s="10"/>
      <c r="U2" s="5" t="s">
        <v>175</v>
      </c>
    </row>
    <row r="3" s="1" customFormat="1" spans="1:21">
      <c r="A3" s="6" t="s">
        <v>166</v>
      </c>
      <c r="B3" s="6" t="s">
        <v>883</v>
      </c>
      <c r="C3" s="7" t="s">
        <v>168</v>
      </c>
      <c r="D3" s="6" t="s">
        <v>169</v>
      </c>
      <c r="E3" s="7" t="s">
        <v>884</v>
      </c>
      <c r="F3" s="6" t="s">
        <v>224</v>
      </c>
      <c r="G3" s="7" t="s">
        <v>172</v>
      </c>
      <c r="H3" s="7" t="s">
        <v>225</v>
      </c>
      <c r="I3" s="7" t="s">
        <v>226</v>
      </c>
      <c r="J3" s="14">
        <v>2</v>
      </c>
      <c r="K3" s="7" t="s">
        <v>168</v>
      </c>
      <c r="L3" s="7" t="s">
        <v>175</v>
      </c>
      <c r="M3" s="15">
        <v>45517</v>
      </c>
      <c r="N3" s="16">
        <v>10</v>
      </c>
      <c r="O3" s="17">
        <v>0</v>
      </c>
      <c r="P3" s="18">
        <v>0.049</v>
      </c>
      <c r="Q3" s="23">
        <v>0.098</v>
      </c>
      <c r="R3" s="21">
        <f>VLOOKUP(F:F,A668100000004!F:R,13,0)</f>
        <v>0.049</v>
      </c>
      <c r="S3" s="22">
        <f t="shared" ref="S3:S34" si="0">R3*J3</f>
        <v>0.098</v>
      </c>
      <c r="T3" s="15"/>
      <c r="U3" s="7" t="s">
        <v>175</v>
      </c>
    </row>
    <row r="4" s="1" customFormat="1" spans="1:21">
      <c r="A4" s="4" t="s">
        <v>166</v>
      </c>
      <c r="B4" s="4" t="s">
        <v>883</v>
      </c>
      <c r="C4" s="5" t="s">
        <v>168</v>
      </c>
      <c r="D4" s="4" t="s">
        <v>169</v>
      </c>
      <c r="E4" s="5" t="s">
        <v>884</v>
      </c>
      <c r="F4" s="4" t="s">
        <v>885</v>
      </c>
      <c r="G4" s="5" t="s">
        <v>177</v>
      </c>
      <c r="H4" s="5" t="s">
        <v>886</v>
      </c>
      <c r="I4" s="5" t="s">
        <v>179</v>
      </c>
      <c r="J4" s="9">
        <v>1</v>
      </c>
      <c r="K4" s="5" t="s">
        <v>168</v>
      </c>
      <c r="L4" s="5" t="s">
        <v>175</v>
      </c>
      <c r="M4" s="10">
        <v>45517</v>
      </c>
      <c r="N4" s="11">
        <v>10</v>
      </c>
      <c r="O4" s="12">
        <v>0</v>
      </c>
      <c r="P4" s="13">
        <v>23.09081</v>
      </c>
      <c r="Q4" s="20">
        <v>23.09081</v>
      </c>
      <c r="R4" s="21">
        <f>S79</f>
        <v>36.3309583442615</v>
      </c>
      <c r="S4" s="22">
        <f t="shared" si="0"/>
        <v>36.3309583442615</v>
      </c>
      <c r="T4" s="10"/>
      <c r="U4" s="5" t="s">
        <v>175</v>
      </c>
    </row>
    <row r="5" s="1" customFormat="1" spans="1:21">
      <c r="A5" s="6" t="s">
        <v>166</v>
      </c>
      <c r="B5" s="6" t="s">
        <v>883</v>
      </c>
      <c r="C5" s="7" t="s">
        <v>168</v>
      </c>
      <c r="D5" s="6" t="s">
        <v>169</v>
      </c>
      <c r="E5" s="7" t="s">
        <v>884</v>
      </c>
      <c r="F5" s="6" t="s">
        <v>197</v>
      </c>
      <c r="G5" s="7" t="s">
        <v>177</v>
      </c>
      <c r="H5" s="7" t="s">
        <v>198</v>
      </c>
      <c r="I5" s="7" t="s">
        <v>175</v>
      </c>
      <c r="J5" s="14">
        <v>1</v>
      </c>
      <c r="K5" s="7" t="s">
        <v>182</v>
      </c>
      <c r="L5" s="7" t="s">
        <v>175</v>
      </c>
      <c r="M5" s="15">
        <v>45517</v>
      </c>
      <c r="N5" s="16">
        <v>10</v>
      </c>
      <c r="O5" s="17">
        <v>0</v>
      </c>
      <c r="P5" s="18">
        <v>33.69689</v>
      </c>
      <c r="Q5" s="23">
        <v>33.69689</v>
      </c>
      <c r="R5" s="21">
        <f>VLOOKUP(F:F,A668100000004!F:R,13,0)</f>
        <v>12.0848686118</v>
      </c>
      <c r="S5" s="22">
        <f t="shared" si="0"/>
        <v>12.0848686118</v>
      </c>
      <c r="T5" s="15"/>
      <c r="U5" s="7" t="s">
        <v>175</v>
      </c>
    </row>
    <row r="6" s="1" customFormat="1" spans="1:21">
      <c r="A6" s="4" t="s">
        <v>166</v>
      </c>
      <c r="B6" s="4" t="s">
        <v>883</v>
      </c>
      <c r="C6" s="5" t="s">
        <v>168</v>
      </c>
      <c r="D6" s="4" t="s">
        <v>169</v>
      </c>
      <c r="E6" s="5" t="s">
        <v>884</v>
      </c>
      <c r="F6" s="4" t="s">
        <v>283</v>
      </c>
      <c r="G6" s="5" t="s">
        <v>172</v>
      </c>
      <c r="H6" s="5" t="s">
        <v>284</v>
      </c>
      <c r="I6" s="5" t="s">
        <v>285</v>
      </c>
      <c r="J6" s="9">
        <v>1</v>
      </c>
      <c r="K6" s="5" t="s">
        <v>168</v>
      </c>
      <c r="L6" s="5" t="s">
        <v>175</v>
      </c>
      <c r="M6" s="10">
        <v>45517</v>
      </c>
      <c r="N6" s="11">
        <v>10</v>
      </c>
      <c r="O6" s="12">
        <v>0</v>
      </c>
      <c r="P6" s="13">
        <v>0.08217</v>
      </c>
      <c r="Q6" s="20">
        <v>0.08217</v>
      </c>
      <c r="R6" s="21">
        <f>VLOOKUP(F:F,A668100000004!F:R,13,0)</f>
        <v>0.0822</v>
      </c>
      <c r="S6" s="22">
        <f t="shared" si="0"/>
        <v>0.0822</v>
      </c>
      <c r="T6" s="10"/>
      <c r="U6" s="5" t="s">
        <v>175</v>
      </c>
    </row>
    <row r="7" s="1" customFormat="1" spans="1:21">
      <c r="A7" s="6" t="s">
        <v>166</v>
      </c>
      <c r="B7" s="6" t="s">
        <v>883</v>
      </c>
      <c r="C7" s="7" t="s">
        <v>168</v>
      </c>
      <c r="D7" s="6" t="s">
        <v>169</v>
      </c>
      <c r="E7" s="7" t="s">
        <v>884</v>
      </c>
      <c r="F7" s="6" t="s">
        <v>243</v>
      </c>
      <c r="G7" s="7" t="s">
        <v>172</v>
      </c>
      <c r="H7" s="7" t="s">
        <v>244</v>
      </c>
      <c r="I7" s="7" t="s">
        <v>179</v>
      </c>
      <c r="J7" s="14">
        <v>1</v>
      </c>
      <c r="K7" s="7" t="s">
        <v>168</v>
      </c>
      <c r="L7" s="7" t="s">
        <v>175</v>
      </c>
      <c r="M7" s="15">
        <v>45517</v>
      </c>
      <c r="N7" s="16">
        <v>10</v>
      </c>
      <c r="O7" s="17">
        <v>0</v>
      </c>
      <c r="P7" s="18">
        <v>0</v>
      </c>
      <c r="Q7" s="23">
        <v>0</v>
      </c>
      <c r="R7" s="21">
        <f>VLOOKUP(F:F,A668100000004!F:R,13,0)</f>
        <v>67.19</v>
      </c>
      <c r="S7" s="22">
        <f t="shared" si="0"/>
        <v>67.19</v>
      </c>
      <c r="T7" s="15"/>
      <c r="U7" s="7" t="s">
        <v>175</v>
      </c>
    </row>
    <row r="8" s="1" customFormat="1" spans="1:21">
      <c r="A8" s="4" t="s">
        <v>166</v>
      </c>
      <c r="B8" s="4" t="s">
        <v>883</v>
      </c>
      <c r="C8" s="5" t="s">
        <v>168</v>
      </c>
      <c r="D8" s="4" t="s">
        <v>169</v>
      </c>
      <c r="E8" s="5" t="s">
        <v>884</v>
      </c>
      <c r="F8" s="4" t="s">
        <v>199</v>
      </c>
      <c r="G8" s="5" t="s">
        <v>172</v>
      </c>
      <c r="H8" s="5" t="s">
        <v>200</v>
      </c>
      <c r="I8" s="5" t="s">
        <v>175</v>
      </c>
      <c r="J8" s="9">
        <v>1</v>
      </c>
      <c r="K8" s="5" t="s">
        <v>168</v>
      </c>
      <c r="L8" s="5" t="s">
        <v>175</v>
      </c>
      <c r="M8" s="10">
        <v>45517</v>
      </c>
      <c r="N8" s="11">
        <v>10</v>
      </c>
      <c r="O8" s="12">
        <v>0</v>
      </c>
      <c r="P8" s="13">
        <v>2.13</v>
      </c>
      <c r="Q8" s="20">
        <v>2.13</v>
      </c>
      <c r="R8" s="21">
        <f>VLOOKUP(F:F,A668100000004!F:R,13,0)</f>
        <v>2.13</v>
      </c>
      <c r="S8" s="22">
        <f t="shared" si="0"/>
        <v>2.13</v>
      </c>
      <c r="T8" s="10"/>
      <c r="U8" s="5" t="s">
        <v>175</v>
      </c>
    </row>
    <row r="9" s="1" customFormat="1" spans="1:21">
      <c r="A9" s="6" t="s">
        <v>166</v>
      </c>
      <c r="B9" s="6" t="s">
        <v>883</v>
      </c>
      <c r="C9" s="7" t="s">
        <v>168</v>
      </c>
      <c r="D9" s="6" t="s">
        <v>169</v>
      </c>
      <c r="E9" s="7" t="s">
        <v>884</v>
      </c>
      <c r="F9" s="6" t="s">
        <v>887</v>
      </c>
      <c r="G9" s="7" t="s">
        <v>172</v>
      </c>
      <c r="H9" s="7" t="s">
        <v>888</v>
      </c>
      <c r="I9" s="7" t="s">
        <v>179</v>
      </c>
      <c r="J9" s="14">
        <v>1</v>
      </c>
      <c r="K9" s="7" t="s">
        <v>168</v>
      </c>
      <c r="L9" s="7" t="s">
        <v>175</v>
      </c>
      <c r="M9" s="15">
        <v>45517</v>
      </c>
      <c r="N9" s="16">
        <v>10</v>
      </c>
      <c r="O9" s="17">
        <v>0</v>
      </c>
      <c r="P9" s="18">
        <v>0</v>
      </c>
      <c r="Q9" s="23">
        <v>0</v>
      </c>
      <c r="R9" s="21">
        <v>45</v>
      </c>
      <c r="S9" s="22">
        <f t="shared" si="0"/>
        <v>45</v>
      </c>
      <c r="T9" s="15"/>
      <c r="U9" s="7" t="s">
        <v>175</v>
      </c>
    </row>
    <row r="10" s="1" customFormat="1" spans="1:21">
      <c r="A10" s="4" t="s">
        <v>166</v>
      </c>
      <c r="B10" s="4" t="s">
        <v>883</v>
      </c>
      <c r="C10" s="5" t="s">
        <v>168</v>
      </c>
      <c r="D10" s="4" t="s">
        <v>169</v>
      </c>
      <c r="E10" s="5" t="s">
        <v>884</v>
      </c>
      <c r="F10" s="4" t="s">
        <v>889</v>
      </c>
      <c r="G10" s="5" t="s">
        <v>172</v>
      </c>
      <c r="H10" s="5" t="s">
        <v>890</v>
      </c>
      <c r="I10" s="5" t="s">
        <v>179</v>
      </c>
      <c r="J10" s="9">
        <v>1</v>
      </c>
      <c r="K10" s="5" t="s">
        <v>168</v>
      </c>
      <c r="L10" s="5" t="s">
        <v>175</v>
      </c>
      <c r="M10" s="10">
        <v>45517</v>
      </c>
      <c r="N10" s="11">
        <v>10</v>
      </c>
      <c r="O10" s="12">
        <v>0</v>
      </c>
      <c r="P10" s="13">
        <v>0</v>
      </c>
      <c r="Q10" s="20">
        <v>0</v>
      </c>
      <c r="R10" s="21">
        <v>49</v>
      </c>
      <c r="S10" s="22">
        <f t="shared" si="0"/>
        <v>49</v>
      </c>
      <c r="T10" s="10"/>
      <c r="U10" s="5" t="s">
        <v>175</v>
      </c>
    </row>
    <row r="11" s="1" customFormat="1" spans="1:21">
      <c r="A11" s="6" t="s">
        <v>166</v>
      </c>
      <c r="B11" s="6" t="s">
        <v>883</v>
      </c>
      <c r="C11" s="7" t="s">
        <v>168</v>
      </c>
      <c r="D11" s="6" t="s">
        <v>169</v>
      </c>
      <c r="E11" s="7" t="s">
        <v>884</v>
      </c>
      <c r="F11" s="6" t="s">
        <v>188</v>
      </c>
      <c r="G11" s="7" t="s">
        <v>172</v>
      </c>
      <c r="H11" s="7" t="s">
        <v>189</v>
      </c>
      <c r="I11" s="7" t="s">
        <v>190</v>
      </c>
      <c r="J11" s="14">
        <v>8</v>
      </c>
      <c r="K11" s="7" t="s">
        <v>168</v>
      </c>
      <c r="L11" s="7" t="s">
        <v>175</v>
      </c>
      <c r="M11" s="15">
        <v>45517</v>
      </c>
      <c r="N11" s="16">
        <v>10</v>
      </c>
      <c r="O11" s="17">
        <v>0</v>
      </c>
      <c r="P11" s="18">
        <v>0.8134</v>
      </c>
      <c r="Q11" s="23">
        <v>6.5072</v>
      </c>
      <c r="R11" s="21">
        <f>VLOOKUP(F:F,A668100000004!F:R,13,0)</f>
        <v>0.8134</v>
      </c>
      <c r="S11" s="22">
        <f t="shared" si="0"/>
        <v>6.5072</v>
      </c>
      <c r="T11" s="15"/>
      <c r="U11" s="7" t="s">
        <v>175</v>
      </c>
    </row>
    <row r="12" s="1" customFormat="1" spans="1:21">
      <c r="A12" s="4" t="s">
        <v>166</v>
      </c>
      <c r="B12" s="4" t="s">
        <v>883</v>
      </c>
      <c r="C12" s="5" t="s">
        <v>168</v>
      </c>
      <c r="D12" s="4" t="s">
        <v>169</v>
      </c>
      <c r="E12" s="5" t="s">
        <v>884</v>
      </c>
      <c r="F12" s="4" t="s">
        <v>261</v>
      </c>
      <c r="G12" s="5" t="s">
        <v>177</v>
      </c>
      <c r="H12" s="5" t="s">
        <v>262</v>
      </c>
      <c r="I12" s="5" t="s">
        <v>263</v>
      </c>
      <c r="J12" s="9">
        <v>1</v>
      </c>
      <c r="K12" s="5" t="s">
        <v>182</v>
      </c>
      <c r="L12" s="5" t="s">
        <v>175</v>
      </c>
      <c r="M12" s="10">
        <v>45517</v>
      </c>
      <c r="N12" s="11">
        <v>10</v>
      </c>
      <c r="O12" s="12">
        <v>0</v>
      </c>
      <c r="P12" s="13">
        <v>1.15705</v>
      </c>
      <c r="Q12" s="20">
        <v>1.15705</v>
      </c>
      <c r="R12" s="21">
        <f>VLOOKUP(F:F,A668100000004!F:R,13,0)</f>
        <v>0.208366</v>
      </c>
      <c r="S12" s="22">
        <f t="shared" si="0"/>
        <v>0.208366</v>
      </c>
      <c r="T12" s="10"/>
      <c r="U12" s="5" t="s">
        <v>175</v>
      </c>
    </row>
    <row r="13" s="1" customFormat="1" spans="1:21">
      <c r="A13" s="6" t="s">
        <v>166</v>
      </c>
      <c r="B13" s="6" t="s">
        <v>883</v>
      </c>
      <c r="C13" s="7" t="s">
        <v>168</v>
      </c>
      <c r="D13" s="6" t="s">
        <v>169</v>
      </c>
      <c r="E13" s="7" t="s">
        <v>884</v>
      </c>
      <c r="F13" s="6" t="s">
        <v>212</v>
      </c>
      <c r="G13" s="7" t="s">
        <v>172</v>
      </c>
      <c r="H13" s="7" t="s">
        <v>213</v>
      </c>
      <c r="I13" s="7" t="s">
        <v>175</v>
      </c>
      <c r="J13" s="14">
        <v>1</v>
      </c>
      <c r="K13" s="7" t="s">
        <v>168</v>
      </c>
      <c r="L13" s="7" t="s">
        <v>175</v>
      </c>
      <c r="M13" s="15">
        <v>45517</v>
      </c>
      <c r="N13" s="16">
        <v>10</v>
      </c>
      <c r="O13" s="17">
        <v>0</v>
      </c>
      <c r="P13" s="18">
        <v>0.855</v>
      </c>
      <c r="Q13" s="23">
        <v>0.855</v>
      </c>
      <c r="R13" s="21">
        <f>VLOOKUP(F:F,A668100000004!F:R,13,0)</f>
        <v>0.855</v>
      </c>
      <c r="S13" s="22">
        <f t="shared" si="0"/>
        <v>0.855</v>
      </c>
      <c r="T13" s="15"/>
      <c r="U13" s="7" t="s">
        <v>175</v>
      </c>
    </row>
    <row r="14" s="1" customFormat="1" spans="1:21">
      <c r="A14" s="4" t="s">
        <v>166</v>
      </c>
      <c r="B14" s="4" t="s">
        <v>883</v>
      </c>
      <c r="C14" s="5" t="s">
        <v>168</v>
      </c>
      <c r="D14" s="4" t="s">
        <v>169</v>
      </c>
      <c r="E14" s="5" t="s">
        <v>884</v>
      </c>
      <c r="F14" s="4" t="s">
        <v>269</v>
      </c>
      <c r="G14" s="5" t="s">
        <v>177</v>
      </c>
      <c r="H14" s="5" t="s">
        <v>270</v>
      </c>
      <c r="I14" s="5" t="s">
        <v>234</v>
      </c>
      <c r="J14" s="9">
        <v>2</v>
      </c>
      <c r="K14" s="5" t="s">
        <v>168</v>
      </c>
      <c r="L14" s="5" t="s">
        <v>175</v>
      </c>
      <c r="M14" s="10">
        <v>45517</v>
      </c>
      <c r="N14" s="11">
        <v>10</v>
      </c>
      <c r="O14" s="12">
        <v>0</v>
      </c>
      <c r="P14" s="13">
        <v>2.71765</v>
      </c>
      <c r="Q14" s="20">
        <v>5.4353</v>
      </c>
      <c r="R14" s="21">
        <f>VLOOKUP(F:F,A668100000004!F:R,13,0)</f>
        <v>1.1910029694</v>
      </c>
      <c r="S14" s="22">
        <f t="shared" si="0"/>
        <v>2.3820059388</v>
      </c>
      <c r="T14" s="10"/>
      <c r="U14" s="5" t="s">
        <v>175</v>
      </c>
    </row>
    <row r="15" s="1" customFormat="1" spans="1:21">
      <c r="A15" s="6" t="s">
        <v>166</v>
      </c>
      <c r="B15" s="6" t="s">
        <v>883</v>
      </c>
      <c r="C15" s="7" t="s">
        <v>168</v>
      </c>
      <c r="D15" s="6" t="s">
        <v>169</v>
      </c>
      <c r="E15" s="7" t="s">
        <v>884</v>
      </c>
      <c r="F15" s="6" t="s">
        <v>171</v>
      </c>
      <c r="G15" s="7" t="s">
        <v>172</v>
      </c>
      <c r="H15" s="7" t="s">
        <v>173</v>
      </c>
      <c r="I15" s="7" t="s">
        <v>174</v>
      </c>
      <c r="J15" s="14">
        <v>13</v>
      </c>
      <c r="K15" s="7" t="s">
        <v>168</v>
      </c>
      <c r="L15" s="7" t="s">
        <v>175</v>
      </c>
      <c r="M15" s="15">
        <v>45517</v>
      </c>
      <c r="N15" s="16">
        <v>10</v>
      </c>
      <c r="O15" s="17">
        <v>0</v>
      </c>
      <c r="P15" s="18">
        <v>0.1372</v>
      </c>
      <c r="Q15" s="23">
        <v>1.7836</v>
      </c>
      <c r="R15" s="21">
        <f>VLOOKUP(F:F,A668100000004!F:R,13,0)</f>
        <v>0.1372</v>
      </c>
      <c r="S15" s="22">
        <f t="shared" si="0"/>
        <v>1.7836</v>
      </c>
      <c r="T15" s="15"/>
      <c r="U15" s="7" t="s">
        <v>175</v>
      </c>
    </row>
    <row r="16" s="1" customFormat="1" spans="1:21">
      <c r="A16" s="4" t="s">
        <v>166</v>
      </c>
      <c r="B16" s="4" t="s">
        <v>883</v>
      </c>
      <c r="C16" s="5" t="s">
        <v>168</v>
      </c>
      <c r="D16" s="4" t="s">
        <v>169</v>
      </c>
      <c r="E16" s="5" t="s">
        <v>884</v>
      </c>
      <c r="F16" s="4" t="s">
        <v>214</v>
      </c>
      <c r="G16" s="5" t="s">
        <v>177</v>
      </c>
      <c r="H16" s="5" t="s">
        <v>215</v>
      </c>
      <c r="I16" s="5" t="s">
        <v>175</v>
      </c>
      <c r="J16" s="9">
        <v>1</v>
      </c>
      <c r="K16" s="5" t="s">
        <v>168</v>
      </c>
      <c r="L16" s="5" t="s">
        <v>175</v>
      </c>
      <c r="M16" s="10">
        <v>45517</v>
      </c>
      <c r="N16" s="11">
        <v>10</v>
      </c>
      <c r="O16" s="12">
        <v>0</v>
      </c>
      <c r="P16" s="13">
        <v>6.761</v>
      </c>
      <c r="Q16" s="20">
        <v>6.761</v>
      </c>
      <c r="R16" s="21">
        <f>VLOOKUP(F:F,A668100000004!F:R,13,0)</f>
        <v>3.8316</v>
      </c>
      <c r="S16" s="22">
        <f t="shared" si="0"/>
        <v>3.8316</v>
      </c>
      <c r="T16" s="10"/>
      <c r="U16" s="5" t="s">
        <v>175</v>
      </c>
    </row>
    <row r="17" s="1" customFormat="1" spans="1:21">
      <c r="A17" s="6" t="s">
        <v>166</v>
      </c>
      <c r="B17" s="6" t="s">
        <v>883</v>
      </c>
      <c r="C17" s="7" t="s">
        <v>168</v>
      </c>
      <c r="D17" s="6" t="s">
        <v>169</v>
      </c>
      <c r="E17" s="7" t="s">
        <v>884</v>
      </c>
      <c r="F17" s="6" t="s">
        <v>891</v>
      </c>
      <c r="G17" s="7" t="s">
        <v>177</v>
      </c>
      <c r="H17" s="7" t="s">
        <v>892</v>
      </c>
      <c r="I17" s="7" t="s">
        <v>179</v>
      </c>
      <c r="J17" s="14">
        <v>1</v>
      </c>
      <c r="K17" s="7" t="s">
        <v>168</v>
      </c>
      <c r="L17" s="7" t="s">
        <v>175</v>
      </c>
      <c r="M17" s="15">
        <v>45517</v>
      </c>
      <c r="N17" s="16">
        <v>10</v>
      </c>
      <c r="O17" s="17">
        <v>0</v>
      </c>
      <c r="P17" s="18">
        <v>17.64325</v>
      </c>
      <c r="Q17" s="23">
        <v>17.64325</v>
      </c>
      <c r="R17" s="21">
        <f>S87</f>
        <v>17.602851123586</v>
      </c>
      <c r="S17" s="22">
        <f t="shared" si="0"/>
        <v>17.602851123586</v>
      </c>
      <c r="T17" s="15"/>
      <c r="U17" s="7" t="s">
        <v>175</v>
      </c>
    </row>
    <row r="18" s="1" customFormat="1" spans="1:21">
      <c r="A18" s="4" t="s">
        <v>166</v>
      </c>
      <c r="B18" s="4" t="s">
        <v>883</v>
      </c>
      <c r="C18" s="5" t="s">
        <v>168</v>
      </c>
      <c r="D18" s="4" t="s">
        <v>169</v>
      </c>
      <c r="E18" s="5" t="s">
        <v>884</v>
      </c>
      <c r="F18" s="4" t="s">
        <v>893</v>
      </c>
      <c r="G18" s="5" t="s">
        <v>172</v>
      </c>
      <c r="H18" s="5" t="s">
        <v>894</v>
      </c>
      <c r="I18" s="5" t="s">
        <v>895</v>
      </c>
      <c r="J18" s="9">
        <v>1</v>
      </c>
      <c r="K18" s="5" t="s">
        <v>168</v>
      </c>
      <c r="L18" s="5" t="s">
        <v>175</v>
      </c>
      <c r="M18" s="10">
        <v>45517</v>
      </c>
      <c r="N18" s="11">
        <v>10</v>
      </c>
      <c r="O18" s="12">
        <v>0</v>
      </c>
      <c r="P18" s="13">
        <v>114.8</v>
      </c>
      <c r="Q18" s="20">
        <v>114.8</v>
      </c>
      <c r="R18" s="21">
        <v>97.5781285714286</v>
      </c>
      <c r="S18" s="22">
        <f t="shared" si="0"/>
        <v>97.5781285714286</v>
      </c>
      <c r="T18" s="10"/>
      <c r="U18" s="5" t="s">
        <v>175</v>
      </c>
    </row>
    <row r="19" s="1" customFormat="1" spans="1:21">
      <c r="A19" s="6" t="s">
        <v>166</v>
      </c>
      <c r="B19" s="6" t="s">
        <v>883</v>
      </c>
      <c r="C19" s="7" t="s">
        <v>168</v>
      </c>
      <c r="D19" s="6" t="s">
        <v>169</v>
      </c>
      <c r="E19" s="7" t="s">
        <v>884</v>
      </c>
      <c r="F19" s="6" t="s">
        <v>180</v>
      </c>
      <c r="G19" s="7" t="s">
        <v>172</v>
      </c>
      <c r="H19" s="7" t="s">
        <v>181</v>
      </c>
      <c r="I19" s="7" t="s">
        <v>175</v>
      </c>
      <c r="J19" s="14">
        <v>11</v>
      </c>
      <c r="K19" s="7" t="s">
        <v>182</v>
      </c>
      <c r="L19" s="7" t="s">
        <v>175</v>
      </c>
      <c r="M19" s="15">
        <v>45517</v>
      </c>
      <c r="N19" s="16">
        <v>10</v>
      </c>
      <c r="O19" s="17">
        <v>0</v>
      </c>
      <c r="P19" s="18">
        <v>0.1764</v>
      </c>
      <c r="Q19" s="23">
        <v>1.9404</v>
      </c>
      <c r="R19" s="21">
        <f>VLOOKUP(F:F,A668100000004!F:R,13,0)</f>
        <v>0.1764</v>
      </c>
      <c r="S19" s="22">
        <f t="shared" si="0"/>
        <v>1.9404</v>
      </c>
      <c r="T19" s="15"/>
      <c r="U19" s="7" t="s">
        <v>175</v>
      </c>
    </row>
    <row r="20" s="1" customFormat="1" spans="1:21">
      <c r="A20" s="4" t="s">
        <v>166</v>
      </c>
      <c r="B20" s="4" t="s">
        <v>883</v>
      </c>
      <c r="C20" s="5" t="s">
        <v>168</v>
      </c>
      <c r="D20" s="4" t="s">
        <v>169</v>
      </c>
      <c r="E20" s="5" t="s">
        <v>884</v>
      </c>
      <c r="F20" s="4" t="s">
        <v>232</v>
      </c>
      <c r="G20" s="5" t="s">
        <v>177</v>
      </c>
      <c r="H20" s="5" t="s">
        <v>233</v>
      </c>
      <c r="I20" s="5" t="s">
        <v>234</v>
      </c>
      <c r="J20" s="9">
        <v>1</v>
      </c>
      <c r="K20" s="5" t="s">
        <v>168</v>
      </c>
      <c r="L20" s="5" t="s">
        <v>175</v>
      </c>
      <c r="M20" s="10">
        <v>45517</v>
      </c>
      <c r="N20" s="11">
        <v>10</v>
      </c>
      <c r="O20" s="12">
        <v>0</v>
      </c>
      <c r="P20" s="13">
        <v>5.03188</v>
      </c>
      <c r="Q20" s="20">
        <v>5.03188</v>
      </c>
      <c r="R20" s="21">
        <f>VLOOKUP(F:F,A668100000004!F:R,13,0)</f>
        <v>2.6428744</v>
      </c>
      <c r="S20" s="22">
        <f t="shared" si="0"/>
        <v>2.6428744</v>
      </c>
      <c r="T20" s="10"/>
      <c r="U20" s="5" t="s">
        <v>175</v>
      </c>
    </row>
    <row r="21" s="1" customFormat="1" spans="1:21">
      <c r="A21" s="6" t="s">
        <v>166</v>
      </c>
      <c r="B21" s="6" t="s">
        <v>883</v>
      </c>
      <c r="C21" s="7" t="s">
        <v>168</v>
      </c>
      <c r="D21" s="6" t="s">
        <v>169</v>
      </c>
      <c r="E21" s="7" t="s">
        <v>884</v>
      </c>
      <c r="F21" s="6" t="s">
        <v>185</v>
      </c>
      <c r="G21" s="7" t="s">
        <v>172</v>
      </c>
      <c r="H21" s="7" t="s">
        <v>186</v>
      </c>
      <c r="I21" s="7" t="s">
        <v>187</v>
      </c>
      <c r="J21" s="14">
        <v>4</v>
      </c>
      <c r="K21" s="7" t="s">
        <v>168</v>
      </c>
      <c r="L21" s="7" t="s">
        <v>175</v>
      </c>
      <c r="M21" s="15">
        <v>45517</v>
      </c>
      <c r="N21" s="16">
        <v>10</v>
      </c>
      <c r="O21" s="17">
        <v>0</v>
      </c>
      <c r="P21" s="18">
        <v>0.0375</v>
      </c>
      <c r="Q21" s="23">
        <v>0.15</v>
      </c>
      <c r="R21" s="21">
        <f>VLOOKUP(F:F,A668100000004!F:R,13,0)</f>
        <v>0.0375</v>
      </c>
      <c r="S21" s="22">
        <f t="shared" si="0"/>
        <v>0.15</v>
      </c>
      <c r="T21" s="15"/>
      <c r="U21" s="7" t="s">
        <v>175</v>
      </c>
    </row>
    <row r="22" s="1" customFormat="1" spans="1:21">
      <c r="A22" s="4" t="s">
        <v>166</v>
      </c>
      <c r="B22" s="4" t="s">
        <v>883</v>
      </c>
      <c r="C22" s="5" t="s">
        <v>168</v>
      </c>
      <c r="D22" s="4" t="s">
        <v>169</v>
      </c>
      <c r="E22" s="5" t="s">
        <v>884</v>
      </c>
      <c r="F22" s="4" t="s">
        <v>235</v>
      </c>
      <c r="G22" s="5" t="s">
        <v>172</v>
      </c>
      <c r="H22" s="5" t="s">
        <v>236</v>
      </c>
      <c r="I22" s="5" t="s">
        <v>175</v>
      </c>
      <c r="J22" s="9">
        <v>1</v>
      </c>
      <c r="K22" s="5" t="s">
        <v>168</v>
      </c>
      <c r="L22" s="5" t="s">
        <v>175</v>
      </c>
      <c r="M22" s="10">
        <v>45621</v>
      </c>
      <c r="N22" s="11">
        <v>10</v>
      </c>
      <c r="O22" s="12">
        <v>0</v>
      </c>
      <c r="P22" s="13">
        <v>0</v>
      </c>
      <c r="Q22" s="20">
        <v>0</v>
      </c>
      <c r="R22" s="21">
        <f>VLOOKUP(F:F,A668100000004!F:R,13,0)</f>
        <v>4.3</v>
      </c>
      <c r="S22" s="22">
        <f t="shared" si="0"/>
        <v>4.3</v>
      </c>
      <c r="T22" s="10"/>
      <c r="U22" s="5" t="s">
        <v>175</v>
      </c>
    </row>
    <row r="23" s="1" customFormat="1" spans="1:21">
      <c r="A23" s="6" t="s">
        <v>166</v>
      </c>
      <c r="B23" s="6" t="s">
        <v>883</v>
      </c>
      <c r="C23" s="7" t="s">
        <v>168</v>
      </c>
      <c r="D23" s="6" t="s">
        <v>169</v>
      </c>
      <c r="E23" s="7" t="s">
        <v>884</v>
      </c>
      <c r="F23" s="6" t="s">
        <v>896</v>
      </c>
      <c r="G23" s="7" t="s">
        <v>172</v>
      </c>
      <c r="H23" s="7" t="s">
        <v>897</v>
      </c>
      <c r="I23" s="7" t="s">
        <v>179</v>
      </c>
      <c r="J23" s="14">
        <v>1</v>
      </c>
      <c r="K23" s="7" t="s">
        <v>168</v>
      </c>
      <c r="L23" s="7" t="s">
        <v>175</v>
      </c>
      <c r="M23" s="15">
        <v>45517</v>
      </c>
      <c r="N23" s="16">
        <v>10</v>
      </c>
      <c r="O23" s="17">
        <v>0</v>
      </c>
      <c r="P23" s="18">
        <v>0</v>
      </c>
      <c r="Q23" s="23">
        <v>0</v>
      </c>
      <c r="R23" s="21">
        <v>105</v>
      </c>
      <c r="S23" s="22">
        <f t="shared" si="0"/>
        <v>105</v>
      </c>
      <c r="T23" s="15"/>
      <c r="U23" s="7" t="s">
        <v>175</v>
      </c>
    </row>
    <row r="24" s="1" customFormat="1" spans="1:21">
      <c r="A24" s="4" t="s">
        <v>166</v>
      </c>
      <c r="B24" s="4" t="s">
        <v>883</v>
      </c>
      <c r="C24" s="5" t="s">
        <v>168</v>
      </c>
      <c r="D24" s="4" t="s">
        <v>169</v>
      </c>
      <c r="E24" s="5" t="s">
        <v>884</v>
      </c>
      <c r="F24" s="4" t="s">
        <v>296</v>
      </c>
      <c r="G24" s="5" t="s">
        <v>172</v>
      </c>
      <c r="H24" s="5" t="s">
        <v>297</v>
      </c>
      <c r="I24" s="5" t="s">
        <v>179</v>
      </c>
      <c r="J24" s="9">
        <v>1</v>
      </c>
      <c r="K24" s="5" t="s">
        <v>168</v>
      </c>
      <c r="L24" s="5" t="s">
        <v>175</v>
      </c>
      <c r="M24" s="10">
        <v>45517</v>
      </c>
      <c r="N24" s="11">
        <v>10</v>
      </c>
      <c r="O24" s="12">
        <v>0</v>
      </c>
      <c r="P24" s="13">
        <v>0</v>
      </c>
      <c r="Q24" s="20">
        <v>0</v>
      </c>
      <c r="R24" s="21">
        <f>VLOOKUP(F:F,A668100000004!F:R,13,0)</f>
        <v>30.09</v>
      </c>
      <c r="S24" s="22">
        <f t="shared" si="0"/>
        <v>30.09</v>
      </c>
      <c r="T24" s="10"/>
      <c r="U24" s="5" t="s">
        <v>175</v>
      </c>
    </row>
    <row r="25" s="1" customFormat="1" spans="1:21">
      <c r="A25" s="6" t="s">
        <v>166</v>
      </c>
      <c r="B25" s="6" t="s">
        <v>883</v>
      </c>
      <c r="C25" s="7" t="s">
        <v>168</v>
      </c>
      <c r="D25" s="6" t="s">
        <v>169</v>
      </c>
      <c r="E25" s="7" t="s">
        <v>884</v>
      </c>
      <c r="F25" s="6" t="s">
        <v>898</v>
      </c>
      <c r="G25" s="7" t="s">
        <v>172</v>
      </c>
      <c r="H25" s="7" t="s">
        <v>899</v>
      </c>
      <c r="I25" s="7" t="s">
        <v>179</v>
      </c>
      <c r="J25" s="14">
        <v>1</v>
      </c>
      <c r="K25" s="7" t="s">
        <v>168</v>
      </c>
      <c r="L25" s="7" t="s">
        <v>175</v>
      </c>
      <c r="M25" s="15">
        <v>45517</v>
      </c>
      <c r="N25" s="16">
        <v>10</v>
      </c>
      <c r="O25" s="17">
        <v>0</v>
      </c>
      <c r="P25" s="18">
        <v>0</v>
      </c>
      <c r="Q25" s="23">
        <v>0</v>
      </c>
      <c r="R25" s="21">
        <v>8.5</v>
      </c>
      <c r="S25" s="22">
        <f t="shared" si="0"/>
        <v>8.5</v>
      </c>
      <c r="T25" s="15"/>
      <c r="U25" s="7" t="s">
        <v>175</v>
      </c>
    </row>
    <row r="26" s="1" customFormat="1" spans="1:21">
      <c r="A26" s="4" t="s">
        <v>166</v>
      </c>
      <c r="B26" s="4" t="s">
        <v>883</v>
      </c>
      <c r="C26" s="5" t="s">
        <v>168</v>
      </c>
      <c r="D26" s="4" t="s">
        <v>169</v>
      </c>
      <c r="E26" s="5" t="s">
        <v>884</v>
      </c>
      <c r="F26" s="4" t="s">
        <v>900</v>
      </c>
      <c r="G26" s="5" t="s">
        <v>177</v>
      </c>
      <c r="H26" s="5" t="s">
        <v>901</v>
      </c>
      <c r="I26" s="5" t="s">
        <v>175</v>
      </c>
      <c r="J26" s="9">
        <v>6</v>
      </c>
      <c r="K26" s="5" t="s">
        <v>168</v>
      </c>
      <c r="L26" s="5" t="s">
        <v>175</v>
      </c>
      <c r="M26" s="10">
        <v>45517</v>
      </c>
      <c r="N26" s="11">
        <v>10</v>
      </c>
      <c r="O26" s="12">
        <v>0</v>
      </c>
      <c r="P26" s="13">
        <v>0.80098</v>
      </c>
      <c r="Q26" s="20">
        <v>4.80588</v>
      </c>
      <c r="R26" s="21">
        <v>0.17</v>
      </c>
      <c r="S26" s="22">
        <f t="shared" si="0"/>
        <v>1.02</v>
      </c>
      <c r="T26" s="10"/>
      <c r="U26" s="5" t="s">
        <v>175</v>
      </c>
    </row>
    <row r="27" s="1" customFormat="1" spans="1:21">
      <c r="A27" s="6" t="s">
        <v>166</v>
      </c>
      <c r="B27" s="6" t="s">
        <v>883</v>
      </c>
      <c r="C27" s="7" t="s">
        <v>168</v>
      </c>
      <c r="D27" s="6" t="s">
        <v>169</v>
      </c>
      <c r="E27" s="7" t="s">
        <v>884</v>
      </c>
      <c r="F27" s="6" t="s">
        <v>252</v>
      </c>
      <c r="G27" s="7" t="s">
        <v>172</v>
      </c>
      <c r="H27" s="7" t="s">
        <v>253</v>
      </c>
      <c r="I27" s="7" t="s">
        <v>175</v>
      </c>
      <c r="J27" s="14">
        <v>1</v>
      </c>
      <c r="K27" s="7" t="s">
        <v>168</v>
      </c>
      <c r="L27" s="7" t="s">
        <v>175</v>
      </c>
      <c r="M27" s="15">
        <v>45621</v>
      </c>
      <c r="N27" s="16">
        <v>10</v>
      </c>
      <c r="O27" s="17">
        <v>0</v>
      </c>
      <c r="P27" s="18">
        <v>0.04</v>
      </c>
      <c r="Q27" s="23">
        <v>0.04</v>
      </c>
      <c r="R27" s="21">
        <f>VLOOKUP(F:F,A668100000004!F:R,13,0)</f>
        <v>0.04</v>
      </c>
      <c r="S27" s="22">
        <f t="shared" si="0"/>
        <v>0.04</v>
      </c>
      <c r="T27" s="15"/>
      <c r="U27" s="7" t="s">
        <v>175</v>
      </c>
    </row>
    <row r="28" s="1" customFormat="1" spans="1:21">
      <c r="A28" s="4" t="s">
        <v>166</v>
      </c>
      <c r="B28" s="4" t="s">
        <v>883</v>
      </c>
      <c r="C28" s="5" t="s">
        <v>168</v>
      </c>
      <c r="D28" s="4" t="s">
        <v>169</v>
      </c>
      <c r="E28" s="5" t="s">
        <v>884</v>
      </c>
      <c r="F28" s="4" t="s">
        <v>250</v>
      </c>
      <c r="G28" s="5" t="s">
        <v>172</v>
      </c>
      <c r="H28" s="5" t="s">
        <v>251</v>
      </c>
      <c r="I28" s="5" t="s">
        <v>175</v>
      </c>
      <c r="J28" s="9">
        <v>1</v>
      </c>
      <c r="K28" s="5" t="s">
        <v>168</v>
      </c>
      <c r="L28" s="5" t="s">
        <v>175</v>
      </c>
      <c r="M28" s="10">
        <v>45517</v>
      </c>
      <c r="N28" s="11">
        <v>10</v>
      </c>
      <c r="O28" s="12">
        <v>0</v>
      </c>
      <c r="P28" s="13">
        <v>31.95</v>
      </c>
      <c r="Q28" s="20">
        <v>31.95</v>
      </c>
      <c r="R28" s="21">
        <f>VLOOKUP(F:F,A668100000004!F:R,13,0)</f>
        <v>28.78</v>
      </c>
      <c r="S28" s="22">
        <f t="shared" si="0"/>
        <v>28.78</v>
      </c>
      <c r="T28" s="10"/>
      <c r="U28" s="5" t="s">
        <v>175</v>
      </c>
    </row>
    <row r="29" s="1" customFormat="1" spans="1:21">
      <c r="A29" s="6" t="s">
        <v>166</v>
      </c>
      <c r="B29" s="6" t="s">
        <v>883</v>
      </c>
      <c r="C29" s="7" t="s">
        <v>168</v>
      </c>
      <c r="D29" s="6" t="s">
        <v>169</v>
      </c>
      <c r="E29" s="7" t="s">
        <v>884</v>
      </c>
      <c r="F29" s="6" t="s">
        <v>241</v>
      </c>
      <c r="G29" s="7" t="s">
        <v>172</v>
      </c>
      <c r="H29" s="7" t="s">
        <v>242</v>
      </c>
      <c r="I29" s="7" t="s">
        <v>175</v>
      </c>
      <c r="J29" s="14">
        <v>1</v>
      </c>
      <c r="K29" s="7" t="s">
        <v>168</v>
      </c>
      <c r="L29" s="7" t="s">
        <v>175</v>
      </c>
      <c r="M29" s="15">
        <v>45517</v>
      </c>
      <c r="N29" s="16">
        <v>10</v>
      </c>
      <c r="O29" s="17">
        <v>0</v>
      </c>
      <c r="P29" s="18">
        <v>12.71</v>
      </c>
      <c r="Q29" s="23">
        <v>12.71</v>
      </c>
      <c r="R29" s="21">
        <f>VLOOKUP(F:F,A668100000004!F:R,13,0)</f>
        <v>17.73</v>
      </c>
      <c r="S29" s="22">
        <f t="shared" si="0"/>
        <v>17.73</v>
      </c>
      <c r="T29" s="15"/>
      <c r="U29" s="7" t="s">
        <v>175</v>
      </c>
    </row>
    <row r="30" s="1" customFormat="1" spans="1:21">
      <c r="A30" s="4" t="s">
        <v>166</v>
      </c>
      <c r="B30" s="4" t="s">
        <v>883</v>
      </c>
      <c r="C30" s="5" t="s">
        <v>168</v>
      </c>
      <c r="D30" s="4" t="s">
        <v>169</v>
      </c>
      <c r="E30" s="5" t="s">
        <v>884</v>
      </c>
      <c r="F30" s="4" t="s">
        <v>191</v>
      </c>
      <c r="G30" s="5" t="s">
        <v>172</v>
      </c>
      <c r="H30" s="5" t="s">
        <v>192</v>
      </c>
      <c r="I30" s="5" t="s">
        <v>193</v>
      </c>
      <c r="J30" s="9">
        <v>6</v>
      </c>
      <c r="K30" s="5" t="s">
        <v>168</v>
      </c>
      <c r="L30" s="5" t="s">
        <v>175</v>
      </c>
      <c r="M30" s="10">
        <v>45517</v>
      </c>
      <c r="N30" s="11">
        <v>10</v>
      </c>
      <c r="O30" s="12">
        <v>0</v>
      </c>
      <c r="P30" s="13">
        <v>0</v>
      </c>
      <c r="Q30" s="20">
        <v>0</v>
      </c>
      <c r="R30" s="21">
        <f>VLOOKUP(F:F,A668100000004!F:R,13,0)</f>
        <v>0.8</v>
      </c>
      <c r="S30" s="22">
        <f t="shared" si="0"/>
        <v>4.8</v>
      </c>
      <c r="T30" s="10"/>
      <c r="U30" s="5" t="s">
        <v>175</v>
      </c>
    </row>
    <row r="31" s="1" customFormat="1" spans="1:21">
      <c r="A31" s="6" t="s">
        <v>166</v>
      </c>
      <c r="B31" s="6" t="s">
        <v>883</v>
      </c>
      <c r="C31" s="7" t="s">
        <v>168</v>
      </c>
      <c r="D31" s="6" t="s">
        <v>169</v>
      </c>
      <c r="E31" s="7" t="s">
        <v>884</v>
      </c>
      <c r="F31" s="6" t="s">
        <v>245</v>
      </c>
      <c r="G31" s="7" t="s">
        <v>172</v>
      </c>
      <c r="H31" s="7" t="s">
        <v>246</v>
      </c>
      <c r="I31" s="7" t="s">
        <v>247</v>
      </c>
      <c r="J31" s="14">
        <v>0.55</v>
      </c>
      <c r="K31" s="7" t="s">
        <v>177</v>
      </c>
      <c r="L31" s="7" t="s">
        <v>175</v>
      </c>
      <c r="M31" s="15">
        <v>45517</v>
      </c>
      <c r="N31" s="16">
        <v>10</v>
      </c>
      <c r="O31" s="17">
        <v>0</v>
      </c>
      <c r="P31" s="18">
        <v>0.589</v>
      </c>
      <c r="Q31" s="23">
        <v>0.32395</v>
      </c>
      <c r="R31" s="21">
        <f>VLOOKUP(F:F,A668100000004!F:R,13,0)</f>
        <v>0.589</v>
      </c>
      <c r="S31" s="22">
        <f t="shared" si="0"/>
        <v>0.32395</v>
      </c>
      <c r="T31" s="15"/>
      <c r="U31" s="7" t="s">
        <v>175</v>
      </c>
    </row>
    <row r="32" s="1" customFormat="1" spans="1:21">
      <c r="A32" s="4" t="s">
        <v>166</v>
      </c>
      <c r="B32" s="4" t="s">
        <v>883</v>
      </c>
      <c r="C32" s="5" t="s">
        <v>168</v>
      </c>
      <c r="D32" s="4" t="s">
        <v>169</v>
      </c>
      <c r="E32" s="5" t="s">
        <v>884</v>
      </c>
      <c r="F32" s="4" t="s">
        <v>257</v>
      </c>
      <c r="G32" s="5" t="s">
        <v>177</v>
      </c>
      <c r="H32" s="5" t="s">
        <v>258</v>
      </c>
      <c r="I32" s="5" t="s">
        <v>175</v>
      </c>
      <c r="J32" s="9">
        <v>1</v>
      </c>
      <c r="K32" s="5" t="s">
        <v>168</v>
      </c>
      <c r="L32" s="5" t="s">
        <v>175</v>
      </c>
      <c r="M32" s="10">
        <v>45517</v>
      </c>
      <c r="N32" s="11">
        <v>10</v>
      </c>
      <c r="O32" s="12">
        <v>0</v>
      </c>
      <c r="P32" s="13">
        <v>1.46806</v>
      </c>
      <c r="Q32" s="20">
        <v>1.46806</v>
      </c>
      <c r="R32" s="21">
        <f>VLOOKUP(F:F,A668100000004!F:R,13,0)</f>
        <v>0.319051824</v>
      </c>
      <c r="S32" s="22">
        <f t="shared" si="0"/>
        <v>0.319051824</v>
      </c>
      <c r="T32" s="10"/>
      <c r="U32" s="5" t="s">
        <v>175</v>
      </c>
    </row>
    <row r="33" s="1" customFormat="1" spans="1:21">
      <c r="A33" s="6" t="s">
        <v>166</v>
      </c>
      <c r="B33" s="6" t="s">
        <v>883</v>
      </c>
      <c r="C33" s="7" t="s">
        <v>168</v>
      </c>
      <c r="D33" s="6" t="s">
        <v>169</v>
      </c>
      <c r="E33" s="7" t="s">
        <v>884</v>
      </c>
      <c r="F33" s="6" t="s">
        <v>902</v>
      </c>
      <c r="G33" s="7" t="s">
        <v>172</v>
      </c>
      <c r="H33" s="7" t="s">
        <v>903</v>
      </c>
      <c r="I33" s="7" t="s">
        <v>179</v>
      </c>
      <c r="J33" s="14">
        <v>1</v>
      </c>
      <c r="K33" s="7" t="s">
        <v>168</v>
      </c>
      <c r="L33" s="7" t="s">
        <v>175</v>
      </c>
      <c r="M33" s="15">
        <v>45517</v>
      </c>
      <c r="N33" s="16">
        <v>10</v>
      </c>
      <c r="O33" s="17">
        <v>0</v>
      </c>
      <c r="P33" s="18">
        <v>0</v>
      </c>
      <c r="Q33" s="23">
        <v>0</v>
      </c>
      <c r="R33" s="21">
        <v>9.5</v>
      </c>
      <c r="S33" s="22">
        <f t="shared" si="0"/>
        <v>9.5</v>
      </c>
      <c r="T33" s="15"/>
      <c r="U33" s="7" t="s">
        <v>175</v>
      </c>
    </row>
    <row r="34" s="1" customFormat="1" spans="1:21">
      <c r="A34" s="4" t="s">
        <v>166</v>
      </c>
      <c r="B34" s="4" t="s">
        <v>883</v>
      </c>
      <c r="C34" s="5" t="s">
        <v>168</v>
      </c>
      <c r="D34" s="4" t="s">
        <v>169</v>
      </c>
      <c r="E34" s="5" t="s">
        <v>884</v>
      </c>
      <c r="F34" s="4" t="s">
        <v>904</v>
      </c>
      <c r="G34" s="5" t="s">
        <v>172</v>
      </c>
      <c r="H34" s="5" t="s">
        <v>905</v>
      </c>
      <c r="I34" s="5" t="s">
        <v>234</v>
      </c>
      <c r="J34" s="9">
        <v>1</v>
      </c>
      <c r="K34" s="5" t="s">
        <v>168</v>
      </c>
      <c r="L34" s="5" t="s">
        <v>175</v>
      </c>
      <c r="M34" s="10">
        <v>45517</v>
      </c>
      <c r="N34" s="11">
        <v>10</v>
      </c>
      <c r="O34" s="12">
        <v>0</v>
      </c>
      <c r="P34" s="13">
        <v>14.5133</v>
      </c>
      <c r="Q34" s="20">
        <v>14.5133</v>
      </c>
      <c r="R34" s="21">
        <v>14.51327</v>
      </c>
      <c r="S34" s="22">
        <f t="shared" si="0"/>
        <v>14.51327</v>
      </c>
      <c r="T34" s="10"/>
      <c r="U34" s="5" t="s">
        <v>175</v>
      </c>
    </row>
    <row r="35" s="1" customFormat="1" spans="1:21">
      <c r="A35" s="6" t="s">
        <v>166</v>
      </c>
      <c r="B35" s="6" t="s">
        <v>883</v>
      </c>
      <c r="C35" s="7" t="s">
        <v>168</v>
      </c>
      <c r="D35" s="6" t="s">
        <v>169</v>
      </c>
      <c r="E35" s="7" t="s">
        <v>884</v>
      </c>
      <c r="F35" s="6" t="s">
        <v>220</v>
      </c>
      <c r="G35" s="7" t="s">
        <v>172</v>
      </c>
      <c r="H35" s="7" t="s">
        <v>221</v>
      </c>
      <c r="I35" s="7" t="s">
        <v>175</v>
      </c>
      <c r="J35" s="14">
        <v>1</v>
      </c>
      <c r="K35" s="7" t="s">
        <v>168</v>
      </c>
      <c r="L35" s="7" t="s">
        <v>175</v>
      </c>
      <c r="M35" s="15">
        <v>45517</v>
      </c>
      <c r="N35" s="16">
        <v>10</v>
      </c>
      <c r="O35" s="17">
        <v>0</v>
      </c>
      <c r="P35" s="18">
        <v>0</v>
      </c>
      <c r="Q35" s="23">
        <v>0</v>
      </c>
      <c r="R35" s="21">
        <f>VLOOKUP(F:F,A668100000004!F:R,13,0)</f>
        <v>15</v>
      </c>
      <c r="S35" s="22">
        <f t="shared" ref="S35:S60" si="1">R35*J35</f>
        <v>15</v>
      </c>
      <c r="T35" s="15"/>
      <c r="U35" s="7" t="s">
        <v>175</v>
      </c>
    </row>
    <row r="36" s="1" customFormat="1" spans="1:21">
      <c r="A36" s="4" t="s">
        <v>166</v>
      </c>
      <c r="B36" s="4" t="s">
        <v>883</v>
      </c>
      <c r="C36" s="5" t="s">
        <v>168</v>
      </c>
      <c r="D36" s="4" t="s">
        <v>169</v>
      </c>
      <c r="E36" s="5" t="s">
        <v>884</v>
      </c>
      <c r="F36" s="4" t="s">
        <v>267</v>
      </c>
      <c r="G36" s="5" t="s">
        <v>172</v>
      </c>
      <c r="H36" s="5" t="s">
        <v>268</v>
      </c>
      <c r="I36" s="5" t="s">
        <v>175</v>
      </c>
      <c r="J36" s="9">
        <v>1</v>
      </c>
      <c r="K36" s="5" t="s">
        <v>168</v>
      </c>
      <c r="L36" s="5" t="s">
        <v>175</v>
      </c>
      <c r="M36" s="10">
        <v>45517</v>
      </c>
      <c r="N36" s="11">
        <v>10</v>
      </c>
      <c r="O36" s="12">
        <v>0</v>
      </c>
      <c r="P36" s="13">
        <v>0.2507</v>
      </c>
      <c r="Q36" s="20">
        <v>0.2507</v>
      </c>
      <c r="R36" s="21">
        <f>VLOOKUP(F:F,A668100000004!F:R,13,0)</f>
        <v>0.2508</v>
      </c>
      <c r="S36" s="22">
        <f t="shared" si="1"/>
        <v>0.2508</v>
      </c>
      <c r="T36" s="10"/>
      <c r="U36" s="5" t="s">
        <v>175</v>
      </c>
    </row>
    <row r="37" s="1" customFormat="1" spans="1:21">
      <c r="A37" s="6" t="s">
        <v>166</v>
      </c>
      <c r="B37" s="6" t="s">
        <v>883</v>
      </c>
      <c r="C37" s="7" t="s">
        <v>168</v>
      </c>
      <c r="D37" s="6" t="s">
        <v>169</v>
      </c>
      <c r="E37" s="7" t="s">
        <v>884</v>
      </c>
      <c r="F37" s="6" t="s">
        <v>203</v>
      </c>
      <c r="G37" s="7" t="s">
        <v>172</v>
      </c>
      <c r="H37" s="7" t="s">
        <v>204</v>
      </c>
      <c r="I37" s="7" t="s">
        <v>175</v>
      </c>
      <c r="J37" s="14">
        <v>1</v>
      </c>
      <c r="K37" s="7" t="s">
        <v>168</v>
      </c>
      <c r="L37" s="7" t="s">
        <v>175</v>
      </c>
      <c r="M37" s="15">
        <v>45517</v>
      </c>
      <c r="N37" s="16">
        <v>10</v>
      </c>
      <c r="O37" s="17">
        <v>0</v>
      </c>
      <c r="P37" s="18">
        <v>2.95</v>
      </c>
      <c r="Q37" s="23">
        <v>2.95</v>
      </c>
      <c r="R37" s="21">
        <f>VLOOKUP(F:F,A668100000004!F:R,13,0)</f>
        <v>2.95</v>
      </c>
      <c r="S37" s="22">
        <f t="shared" si="1"/>
        <v>2.95</v>
      </c>
      <c r="T37" s="15"/>
      <c r="U37" s="7" t="s">
        <v>175</v>
      </c>
    </row>
    <row r="38" s="1" customFormat="1" spans="1:21">
      <c r="A38" s="4" t="s">
        <v>166</v>
      </c>
      <c r="B38" s="4" t="s">
        <v>883</v>
      </c>
      <c r="C38" s="5" t="s">
        <v>168</v>
      </c>
      <c r="D38" s="4" t="s">
        <v>169</v>
      </c>
      <c r="E38" s="5" t="s">
        <v>884</v>
      </c>
      <c r="F38" s="4" t="s">
        <v>194</v>
      </c>
      <c r="G38" s="5" t="s">
        <v>172</v>
      </c>
      <c r="H38" s="5" t="s">
        <v>195</v>
      </c>
      <c r="I38" s="5" t="s">
        <v>196</v>
      </c>
      <c r="J38" s="9">
        <v>1</v>
      </c>
      <c r="K38" s="5" t="s">
        <v>168</v>
      </c>
      <c r="L38" s="5" t="s">
        <v>175</v>
      </c>
      <c r="M38" s="10">
        <v>45517</v>
      </c>
      <c r="N38" s="11">
        <v>10</v>
      </c>
      <c r="O38" s="12">
        <v>0</v>
      </c>
      <c r="P38" s="13">
        <v>0.1176</v>
      </c>
      <c r="Q38" s="20">
        <v>0.1176</v>
      </c>
      <c r="R38" s="21">
        <f>VLOOKUP(F:F,A668100000004!F:R,13,0)</f>
        <v>0.1176</v>
      </c>
      <c r="S38" s="22">
        <f t="shared" si="1"/>
        <v>0.1176</v>
      </c>
      <c r="T38" s="10"/>
      <c r="U38" s="5" t="s">
        <v>175</v>
      </c>
    </row>
    <row r="39" s="1" customFormat="1" spans="1:21">
      <c r="A39" s="6" t="s">
        <v>166</v>
      </c>
      <c r="B39" s="6" t="s">
        <v>883</v>
      </c>
      <c r="C39" s="7" t="s">
        <v>168</v>
      </c>
      <c r="D39" s="6" t="s">
        <v>169</v>
      </c>
      <c r="E39" s="7" t="s">
        <v>884</v>
      </c>
      <c r="F39" s="6" t="s">
        <v>230</v>
      </c>
      <c r="G39" s="7" t="s">
        <v>172</v>
      </c>
      <c r="H39" s="7" t="s">
        <v>231</v>
      </c>
      <c r="I39" s="7" t="s">
        <v>175</v>
      </c>
      <c r="J39" s="14">
        <v>1</v>
      </c>
      <c r="K39" s="7" t="s">
        <v>168</v>
      </c>
      <c r="L39" s="7" t="s">
        <v>175</v>
      </c>
      <c r="M39" s="15">
        <v>45517</v>
      </c>
      <c r="N39" s="16">
        <v>10</v>
      </c>
      <c r="O39" s="17">
        <v>0</v>
      </c>
      <c r="P39" s="18">
        <v>10.34</v>
      </c>
      <c r="Q39" s="23">
        <v>10.34</v>
      </c>
      <c r="R39" s="21">
        <f>VLOOKUP(F:F,A668100000004!F:R,13,0)</f>
        <v>10.34</v>
      </c>
      <c r="S39" s="22">
        <f t="shared" si="1"/>
        <v>10.34</v>
      </c>
      <c r="T39" s="15"/>
      <c r="U39" s="7" t="s">
        <v>175</v>
      </c>
    </row>
    <row r="40" s="1" customFormat="1" spans="1:21">
      <c r="A40" s="4" t="s">
        <v>166</v>
      </c>
      <c r="B40" s="4" t="s">
        <v>883</v>
      </c>
      <c r="C40" s="5" t="s">
        <v>168</v>
      </c>
      <c r="D40" s="4" t="s">
        <v>169</v>
      </c>
      <c r="E40" s="5" t="s">
        <v>884</v>
      </c>
      <c r="F40" s="4" t="s">
        <v>275</v>
      </c>
      <c r="G40" s="5" t="s">
        <v>177</v>
      </c>
      <c r="H40" s="5" t="s">
        <v>276</v>
      </c>
      <c r="I40" s="5" t="s">
        <v>175</v>
      </c>
      <c r="J40" s="9">
        <v>1</v>
      </c>
      <c r="K40" s="5" t="s">
        <v>168</v>
      </c>
      <c r="L40" s="5" t="s">
        <v>175</v>
      </c>
      <c r="M40" s="10">
        <v>45517</v>
      </c>
      <c r="N40" s="11">
        <v>10</v>
      </c>
      <c r="O40" s="12">
        <v>0</v>
      </c>
      <c r="P40" s="13">
        <v>9.58074</v>
      </c>
      <c r="Q40" s="20">
        <v>9.58074</v>
      </c>
      <c r="R40" s="21">
        <f>VLOOKUP(F:F,A668100000004!F:R,13,0)</f>
        <v>1.72845224</v>
      </c>
      <c r="S40" s="22">
        <f t="shared" si="1"/>
        <v>1.72845224</v>
      </c>
      <c r="T40" s="10"/>
      <c r="U40" s="5" t="s">
        <v>175</v>
      </c>
    </row>
    <row r="41" s="1" customFormat="1" spans="1:21">
      <c r="A41" s="6" t="s">
        <v>166</v>
      </c>
      <c r="B41" s="6" t="s">
        <v>883</v>
      </c>
      <c r="C41" s="7" t="s">
        <v>168</v>
      </c>
      <c r="D41" s="6" t="s">
        <v>169</v>
      </c>
      <c r="E41" s="7" t="s">
        <v>884</v>
      </c>
      <c r="F41" s="6" t="s">
        <v>237</v>
      </c>
      <c r="G41" s="7" t="s">
        <v>172</v>
      </c>
      <c r="H41" s="7" t="s">
        <v>238</v>
      </c>
      <c r="I41" s="7" t="s">
        <v>179</v>
      </c>
      <c r="J41" s="14">
        <v>1</v>
      </c>
      <c r="K41" s="7" t="s">
        <v>168</v>
      </c>
      <c r="L41" s="7" t="s">
        <v>175</v>
      </c>
      <c r="M41" s="15">
        <v>45517</v>
      </c>
      <c r="N41" s="16">
        <v>10</v>
      </c>
      <c r="O41" s="17">
        <v>0</v>
      </c>
      <c r="P41" s="18">
        <v>0</v>
      </c>
      <c r="Q41" s="23">
        <v>0</v>
      </c>
      <c r="R41" s="21">
        <f>VLOOKUP(F:F,A668100000004!F:R,13,0)</f>
        <v>9.73</v>
      </c>
      <c r="S41" s="22">
        <f t="shared" si="1"/>
        <v>9.73</v>
      </c>
      <c r="T41" s="15"/>
      <c r="U41" s="7" t="s">
        <v>175</v>
      </c>
    </row>
    <row r="42" s="1" customFormat="1" spans="1:21">
      <c r="A42" s="4" t="s">
        <v>166</v>
      </c>
      <c r="B42" s="4" t="s">
        <v>883</v>
      </c>
      <c r="C42" s="5" t="s">
        <v>168</v>
      </c>
      <c r="D42" s="4" t="s">
        <v>169</v>
      </c>
      <c r="E42" s="5" t="s">
        <v>884</v>
      </c>
      <c r="F42" s="4" t="s">
        <v>906</v>
      </c>
      <c r="G42" s="5" t="s">
        <v>172</v>
      </c>
      <c r="H42" s="5" t="s">
        <v>907</v>
      </c>
      <c r="I42" s="5" t="s">
        <v>234</v>
      </c>
      <c r="J42" s="9">
        <v>1</v>
      </c>
      <c r="K42" s="5" t="s">
        <v>168</v>
      </c>
      <c r="L42" s="5" t="s">
        <v>175</v>
      </c>
      <c r="M42" s="10">
        <v>45517</v>
      </c>
      <c r="N42" s="11">
        <v>10</v>
      </c>
      <c r="O42" s="12">
        <v>0</v>
      </c>
      <c r="P42" s="13">
        <v>14.5133</v>
      </c>
      <c r="Q42" s="20">
        <v>14.5133</v>
      </c>
      <c r="R42" s="21">
        <v>14.51327</v>
      </c>
      <c r="S42" s="22">
        <f t="shared" si="1"/>
        <v>14.51327</v>
      </c>
      <c r="T42" s="10"/>
      <c r="U42" s="5" t="s">
        <v>175</v>
      </c>
    </row>
    <row r="43" s="1" customFormat="1" spans="1:21">
      <c r="A43" s="6" t="s">
        <v>166</v>
      </c>
      <c r="B43" s="6" t="s">
        <v>883</v>
      </c>
      <c r="C43" s="7" t="s">
        <v>168</v>
      </c>
      <c r="D43" s="6" t="s">
        <v>169</v>
      </c>
      <c r="E43" s="7" t="s">
        <v>884</v>
      </c>
      <c r="F43" s="6" t="s">
        <v>239</v>
      </c>
      <c r="G43" s="7" t="s">
        <v>172</v>
      </c>
      <c r="H43" s="7" t="s">
        <v>240</v>
      </c>
      <c r="I43" s="7" t="s">
        <v>175</v>
      </c>
      <c r="J43" s="14">
        <v>2</v>
      </c>
      <c r="K43" s="7" t="s">
        <v>168</v>
      </c>
      <c r="L43" s="7" t="s">
        <v>175</v>
      </c>
      <c r="M43" s="15">
        <v>45517</v>
      </c>
      <c r="N43" s="16">
        <v>10</v>
      </c>
      <c r="O43" s="17">
        <v>0</v>
      </c>
      <c r="P43" s="18">
        <v>0.55</v>
      </c>
      <c r="Q43" s="23">
        <v>1.1</v>
      </c>
      <c r="R43" s="21">
        <f>VLOOKUP(F:F,A668100000004!F:R,13,0)</f>
        <v>0.55</v>
      </c>
      <c r="S43" s="22">
        <f t="shared" si="1"/>
        <v>1.1</v>
      </c>
      <c r="T43" s="15"/>
      <c r="U43" s="7" t="s">
        <v>175</v>
      </c>
    </row>
    <row r="44" s="1" customFormat="1" spans="1:21">
      <c r="A44" s="4" t="s">
        <v>166</v>
      </c>
      <c r="B44" s="4" t="s">
        <v>883</v>
      </c>
      <c r="C44" s="5" t="s">
        <v>168</v>
      </c>
      <c r="D44" s="4" t="s">
        <v>169</v>
      </c>
      <c r="E44" s="5" t="s">
        <v>884</v>
      </c>
      <c r="F44" s="4" t="s">
        <v>281</v>
      </c>
      <c r="G44" s="5" t="s">
        <v>177</v>
      </c>
      <c r="H44" s="5" t="s">
        <v>282</v>
      </c>
      <c r="I44" s="5" t="s">
        <v>175</v>
      </c>
      <c r="J44" s="9">
        <v>1</v>
      </c>
      <c r="K44" s="5" t="s">
        <v>168</v>
      </c>
      <c r="L44" s="5" t="s">
        <v>175</v>
      </c>
      <c r="M44" s="10">
        <v>45517</v>
      </c>
      <c r="N44" s="11">
        <v>10</v>
      </c>
      <c r="O44" s="12">
        <v>0</v>
      </c>
      <c r="P44" s="13">
        <v>5.17918</v>
      </c>
      <c r="Q44" s="20">
        <v>5.17918</v>
      </c>
      <c r="R44" s="21">
        <f>VLOOKUP(F:F,A668100000004!F:R,13,0)</f>
        <v>2.49719</v>
      </c>
      <c r="S44" s="22">
        <f t="shared" si="1"/>
        <v>2.49719</v>
      </c>
      <c r="T44" s="10"/>
      <c r="U44" s="5" t="s">
        <v>175</v>
      </c>
    </row>
    <row r="45" s="1" customFormat="1" spans="1:21">
      <c r="A45" s="6" t="s">
        <v>166</v>
      </c>
      <c r="B45" s="6" t="s">
        <v>883</v>
      </c>
      <c r="C45" s="7" t="s">
        <v>168</v>
      </c>
      <c r="D45" s="6" t="s">
        <v>169</v>
      </c>
      <c r="E45" s="7" t="s">
        <v>884</v>
      </c>
      <c r="F45" s="6" t="s">
        <v>908</v>
      </c>
      <c r="G45" s="7" t="s">
        <v>172</v>
      </c>
      <c r="H45" s="7" t="s">
        <v>909</v>
      </c>
      <c r="I45" s="7" t="s">
        <v>179</v>
      </c>
      <c r="J45" s="14">
        <v>3</v>
      </c>
      <c r="K45" s="7" t="s">
        <v>168</v>
      </c>
      <c r="L45" s="7" t="s">
        <v>175</v>
      </c>
      <c r="M45" s="15">
        <v>45517</v>
      </c>
      <c r="N45" s="16">
        <v>10</v>
      </c>
      <c r="O45" s="17">
        <v>0</v>
      </c>
      <c r="P45" s="18">
        <v>0</v>
      </c>
      <c r="Q45" s="23">
        <v>0</v>
      </c>
      <c r="R45" s="21">
        <v>47.31</v>
      </c>
      <c r="S45" s="22">
        <f t="shared" si="1"/>
        <v>141.93</v>
      </c>
      <c r="T45" s="15"/>
      <c r="U45" s="7" t="s">
        <v>175</v>
      </c>
    </row>
    <row r="46" s="1" customFormat="1" spans="1:21">
      <c r="A46" s="4" t="s">
        <v>166</v>
      </c>
      <c r="B46" s="4" t="s">
        <v>883</v>
      </c>
      <c r="C46" s="5" t="s">
        <v>168</v>
      </c>
      <c r="D46" s="4" t="s">
        <v>169</v>
      </c>
      <c r="E46" s="5" t="s">
        <v>884</v>
      </c>
      <c r="F46" s="4" t="s">
        <v>176</v>
      </c>
      <c r="G46" s="5" t="s">
        <v>177</v>
      </c>
      <c r="H46" s="5" t="s">
        <v>178</v>
      </c>
      <c r="I46" s="5" t="s">
        <v>179</v>
      </c>
      <c r="J46" s="9">
        <v>1</v>
      </c>
      <c r="K46" s="5" t="s">
        <v>168</v>
      </c>
      <c r="L46" s="5" t="s">
        <v>175</v>
      </c>
      <c r="M46" s="10">
        <v>45517</v>
      </c>
      <c r="N46" s="11">
        <v>10</v>
      </c>
      <c r="O46" s="12">
        <v>0</v>
      </c>
      <c r="P46" s="13">
        <v>160.68396</v>
      </c>
      <c r="Q46" s="20">
        <v>160.68396</v>
      </c>
      <c r="R46" s="21">
        <f>VLOOKUP(F:F,A668100000004!F:R,13,0)</f>
        <v>134.030775914</v>
      </c>
      <c r="S46" s="22">
        <f t="shared" si="1"/>
        <v>134.030775914</v>
      </c>
      <c r="T46" s="10"/>
      <c r="U46" s="5" t="s">
        <v>175</v>
      </c>
    </row>
    <row r="47" s="1" customFormat="1" spans="1:21">
      <c r="A47" s="6" t="s">
        <v>166</v>
      </c>
      <c r="B47" s="6" t="s">
        <v>883</v>
      </c>
      <c r="C47" s="7" t="s">
        <v>168</v>
      </c>
      <c r="D47" s="6" t="s">
        <v>169</v>
      </c>
      <c r="E47" s="7" t="s">
        <v>884</v>
      </c>
      <c r="F47" s="6" t="s">
        <v>248</v>
      </c>
      <c r="G47" s="7" t="s">
        <v>172</v>
      </c>
      <c r="H47" s="7" t="s">
        <v>249</v>
      </c>
      <c r="I47" s="7" t="s">
        <v>175</v>
      </c>
      <c r="J47" s="14">
        <v>1</v>
      </c>
      <c r="K47" s="7" t="s">
        <v>168</v>
      </c>
      <c r="L47" s="7" t="s">
        <v>175</v>
      </c>
      <c r="M47" s="15">
        <v>45517</v>
      </c>
      <c r="N47" s="16">
        <v>10</v>
      </c>
      <c r="O47" s="17">
        <v>0</v>
      </c>
      <c r="P47" s="18">
        <v>0.2129</v>
      </c>
      <c r="Q47" s="23">
        <v>0.2129</v>
      </c>
      <c r="R47" s="21">
        <f>VLOOKUP(F:F,A668100000004!F:R,13,0)</f>
        <v>0.2129</v>
      </c>
      <c r="S47" s="22">
        <f t="shared" si="1"/>
        <v>0.2129</v>
      </c>
      <c r="T47" s="15"/>
      <c r="U47" s="7" t="s">
        <v>175</v>
      </c>
    </row>
    <row r="48" s="1" customFormat="1" spans="1:21">
      <c r="A48" s="4" t="s">
        <v>166</v>
      </c>
      <c r="B48" s="4" t="s">
        <v>883</v>
      </c>
      <c r="C48" s="5" t="s">
        <v>168</v>
      </c>
      <c r="D48" s="4" t="s">
        <v>169</v>
      </c>
      <c r="E48" s="5" t="s">
        <v>884</v>
      </c>
      <c r="F48" s="4" t="s">
        <v>291</v>
      </c>
      <c r="G48" s="5" t="s">
        <v>172</v>
      </c>
      <c r="H48" s="5" t="s">
        <v>292</v>
      </c>
      <c r="I48" s="5" t="s">
        <v>293</v>
      </c>
      <c r="J48" s="9">
        <v>1</v>
      </c>
      <c r="K48" s="5" t="s">
        <v>168</v>
      </c>
      <c r="L48" s="5" t="s">
        <v>175</v>
      </c>
      <c r="M48" s="10">
        <v>45517</v>
      </c>
      <c r="N48" s="11">
        <v>10</v>
      </c>
      <c r="O48" s="12">
        <v>0</v>
      </c>
      <c r="P48" s="13">
        <v>0.1804</v>
      </c>
      <c r="Q48" s="20">
        <v>0.1804</v>
      </c>
      <c r="R48" s="21">
        <f>VLOOKUP(F:F,A668100000004!F:R,13,0)</f>
        <v>0.1804</v>
      </c>
      <c r="S48" s="22">
        <f t="shared" si="1"/>
        <v>0.1804</v>
      </c>
      <c r="T48" s="10"/>
      <c r="U48" s="5" t="s">
        <v>175</v>
      </c>
    </row>
    <row r="49" s="1" customFormat="1" spans="1:21">
      <c r="A49" s="6" t="s">
        <v>166</v>
      </c>
      <c r="B49" s="6" t="s">
        <v>883</v>
      </c>
      <c r="C49" s="7" t="s">
        <v>168</v>
      </c>
      <c r="D49" s="6" t="s">
        <v>169</v>
      </c>
      <c r="E49" s="7" t="s">
        <v>884</v>
      </c>
      <c r="F49" s="6" t="s">
        <v>910</v>
      </c>
      <c r="G49" s="7" t="s">
        <v>177</v>
      </c>
      <c r="H49" s="7" t="s">
        <v>287</v>
      </c>
      <c r="I49" s="7" t="s">
        <v>179</v>
      </c>
      <c r="J49" s="14">
        <v>1</v>
      </c>
      <c r="K49" s="7" t="s">
        <v>168</v>
      </c>
      <c r="L49" s="7" t="s">
        <v>175</v>
      </c>
      <c r="M49" s="15">
        <v>45517</v>
      </c>
      <c r="N49" s="16">
        <v>10</v>
      </c>
      <c r="O49" s="17">
        <v>0</v>
      </c>
      <c r="P49" s="18">
        <v>599.68814</v>
      </c>
      <c r="Q49" s="23">
        <v>599.68814</v>
      </c>
      <c r="R49" s="21">
        <f>A668100000004!S423-1.77</f>
        <v>632.515405373364</v>
      </c>
      <c r="S49" s="22">
        <f t="shared" si="1"/>
        <v>632.515405373364</v>
      </c>
      <c r="T49" s="15"/>
      <c r="U49" s="7" t="s">
        <v>175</v>
      </c>
    </row>
    <row r="50" s="1" customFormat="1" spans="1:21">
      <c r="A50" s="4" t="s">
        <v>166</v>
      </c>
      <c r="B50" s="4" t="s">
        <v>883</v>
      </c>
      <c r="C50" s="5" t="s">
        <v>168</v>
      </c>
      <c r="D50" s="4" t="s">
        <v>169</v>
      </c>
      <c r="E50" s="5" t="s">
        <v>884</v>
      </c>
      <c r="F50" s="4" t="s">
        <v>254</v>
      </c>
      <c r="G50" s="5" t="s">
        <v>172</v>
      </c>
      <c r="H50" s="5" t="s">
        <v>255</v>
      </c>
      <c r="I50" s="5" t="s">
        <v>256</v>
      </c>
      <c r="J50" s="9">
        <v>1</v>
      </c>
      <c r="K50" s="5" t="s">
        <v>168</v>
      </c>
      <c r="L50" s="5" t="s">
        <v>175</v>
      </c>
      <c r="M50" s="10">
        <v>45517</v>
      </c>
      <c r="N50" s="11">
        <v>10</v>
      </c>
      <c r="O50" s="12">
        <v>0</v>
      </c>
      <c r="P50" s="13">
        <v>0.9221</v>
      </c>
      <c r="Q50" s="20">
        <v>0.9221</v>
      </c>
      <c r="R50" s="21">
        <f>VLOOKUP(F:F,A668100000004!F:R,13,0)</f>
        <v>0.9221</v>
      </c>
      <c r="S50" s="22">
        <f t="shared" si="1"/>
        <v>0.9221</v>
      </c>
      <c r="T50" s="10"/>
      <c r="U50" s="5" t="s">
        <v>175</v>
      </c>
    </row>
    <row r="51" s="1" customFormat="1" spans="1:21">
      <c r="A51" s="6" t="s">
        <v>166</v>
      </c>
      <c r="B51" s="6" t="s">
        <v>883</v>
      </c>
      <c r="C51" s="7" t="s">
        <v>168</v>
      </c>
      <c r="D51" s="6" t="s">
        <v>169</v>
      </c>
      <c r="E51" s="7" t="s">
        <v>884</v>
      </c>
      <c r="F51" s="6" t="s">
        <v>298</v>
      </c>
      <c r="G51" s="7" t="s">
        <v>177</v>
      </c>
      <c r="H51" s="7" t="s">
        <v>299</v>
      </c>
      <c r="I51" s="7" t="s">
        <v>234</v>
      </c>
      <c r="J51" s="14">
        <v>1</v>
      </c>
      <c r="K51" s="7" t="s">
        <v>168</v>
      </c>
      <c r="L51" s="7" t="s">
        <v>175</v>
      </c>
      <c r="M51" s="15">
        <v>45517</v>
      </c>
      <c r="N51" s="16">
        <v>10</v>
      </c>
      <c r="O51" s="17">
        <v>0</v>
      </c>
      <c r="P51" s="18">
        <v>2.44868</v>
      </c>
      <c r="Q51" s="23">
        <v>2.44868</v>
      </c>
      <c r="R51" s="21">
        <f>VLOOKUP(F:F,A668100000004!F:R,13,0)</f>
        <v>0.36</v>
      </c>
      <c r="S51" s="22">
        <f t="shared" si="1"/>
        <v>0.36</v>
      </c>
      <c r="T51" s="15"/>
      <c r="U51" s="7" t="s">
        <v>175</v>
      </c>
    </row>
    <row r="52" s="1" customFormat="1" spans="1:21">
      <c r="A52" s="4" t="s">
        <v>166</v>
      </c>
      <c r="B52" s="4" t="s">
        <v>883</v>
      </c>
      <c r="C52" s="5" t="s">
        <v>168</v>
      </c>
      <c r="D52" s="4" t="s">
        <v>169</v>
      </c>
      <c r="E52" s="5" t="s">
        <v>884</v>
      </c>
      <c r="F52" s="4" t="s">
        <v>183</v>
      </c>
      <c r="G52" s="5" t="s">
        <v>172</v>
      </c>
      <c r="H52" s="5" t="s">
        <v>184</v>
      </c>
      <c r="I52" s="5" t="s">
        <v>175</v>
      </c>
      <c r="J52" s="9">
        <v>1</v>
      </c>
      <c r="K52" s="5" t="s">
        <v>168</v>
      </c>
      <c r="L52" s="5" t="s">
        <v>175</v>
      </c>
      <c r="M52" s="10">
        <v>45517</v>
      </c>
      <c r="N52" s="11">
        <v>10</v>
      </c>
      <c r="O52" s="12">
        <v>0</v>
      </c>
      <c r="P52" s="13">
        <v>17.65</v>
      </c>
      <c r="Q52" s="20">
        <v>17.65</v>
      </c>
      <c r="R52" s="21">
        <f>VLOOKUP(F:F,A668100000004!F:R,13,0)</f>
        <v>17.65</v>
      </c>
      <c r="S52" s="22">
        <f t="shared" si="1"/>
        <v>17.65</v>
      </c>
      <c r="T52" s="10"/>
      <c r="U52" s="5" t="s">
        <v>175</v>
      </c>
    </row>
    <row r="53" s="1" customFormat="1" spans="1:21">
      <c r="A53" s="6" t="s">
        <v>166</v>
      </c>
      <c r="B53" s="6" t="s">
        <v>883</v>
      </c>
      <c r="C53" s="7" t="s">
        <v>168</v>
      </c>
      <c r="D53" s="6" t="s">
        <v>169</v>
      </c>
      <c r="E53" s="7" t="s">
        <v>884</v>
      </c>
      <c r="F53" s="6" t="s">
        <v>227</v>
      </c>
      <c r="G53" s="7" t="s">
        <v>172</v>
      </c>
      <c r="H53" s="7" t="s">
        <v>228</v>
      </c>
      <c r="I53" s="7" t="s">
        <v>229</v>
      </c>
      <c r="J53" s="14">
        <v>1</v>
      </c>
      <c r="K53" s="7" t="s">
        <v>168</v>
      </c>
      <c r="L53" s="7" t="s">
        <v>175</v>
      </c>
      <c r="M53" s="15">
        <v>45621</v>
      </c>
      <c r="N53" s="16">
        <v>10</v>
      </c>
      <c r="O53" s="17">
        <v>0</v>
      </c>
      <c r="P53" s="18">
        <v>0.0896</v>
      </c>
      <c r="Q53" s="23">
        <v>0.0896</v>
      </c>
      <c r="R53" s="21">
        <f>VLOOKUP(F:F,A668100000004!F:R,13,0)</f>
        <v>0.0896</v>
      </c>
      <c r="S53" s="22">
        <f t="shared" si="1"/>
        <v>0.0896</v>
      </c>
      <c r="T53" s="15"/>
      <c r="U53" s="7" t="s">
        <v>175</v>
      </c>
    </row>
    <row r="54" s="1" customFormat="1" spans="1:21">
      <c r="A54" s="4" t="s">
        <v>166</v>
      </c>
      <c r="B54" s="4" t="s">
        <v>883</v>
      </c>
      <c r="C54" s="5" t="s">
        <v>168</v>
      </c>
      <c r="D54" s="4" t="s">
        <v>169</v>
      </c>
      <c r="E54" s="5" t="s">
        <v>884</v>
      </c>
      <c r="F54" s="4" t="s">
        <v>264</v>
      </c>
      <c r="G54" s="5" t="s">
        <v>172</v>
      </c>
      <c r="H54" s="5" t="s">
        <v>265</v>
      </c>
      <c r="I54" s="5" t="s">
        <v>266</v>
      </c>
      <c r="J54" s="9">
        <v>1</v>
      </c>
      <c r="K54" s="5" t="s">
        <v>168</v>
      </c>
      <c r="L54" s="5" t="s">
        <v>175</v>
      </c>
      <c r="M54" s="10">
        <v>45517</v>
      </c>
      <c r="N54" s="11">
        <v>10</v>
      </c>
      <c r="O54" s="12">
        <v>0</v>
      </c>
      <c r="P54" s="13">
        <v>0</v>
      </c>
      <c r="Q54" s="20">
        <v>0</v>
      </c>
      <c r="R54" s="21">
        <f>VLOOKUP(F:F,A668100000004!F:R,13,0)</f>
        <v>2</v>
      </c>
      <c r="S54" s="22">
        <f t="shared" si="1"/>
        <v>2</v>
      </c>
      <c r="T54" s="10"/>
      <c r="U54" s="5" t="s">
        <v>175</v>
      </c>
    </row>
    <row r="55" s="1" customFormat="1" spans="1:21">
      <c r="A55" s="6" t="s">
        <v>166</v>
      </c>
      <c r="B55" s="6" t="s">
        <v>883</v>
      </c>
      <c r="C55" s="7" t="s">
        <v>168</v>
      </c>
      <c r="D55" s="6" t="s">
        <v>169</v>
      </c>
      <c r="E55" s="7" t="s">
        <v>884</v>
      </c>
      <c r="F55" s="6" t="s">
        <v>289</v>
      </c>
      <c r="G55" s="7" t="s">
        <v>177</v>
      </c>
      <c r="H55" s="7" t="s">
        <v>290</v>
      </c>
      <c r="I55" s="7" t="s">
        <v>234</v>
      </c>
      <c r="J55" s="14">
        <v>1</v>
      </c>
      <c r="K55" s="7" t="s">
        <v>168</v>
      </c>
      <c r="L55" s="7" t="s">
        <v>175</v>
      </c>
      <c r="M55" s="15">
        <v>45517</v>
      </c>
      <c r="N55" s="16">
        <v>10</v>
      </c>
      <c r="O55" s="17">
        <v>0</v>
      </c>
      <c r="P55" s="18">
        <v>3.1186</v>
      </c>
      <c r="Q55" s="23">
        <v>3.1186</v>
      </c>
      <c r="R55" s="21">
        <f>VLOOKUP(F:F,A668100000004!F:R,13,0)</f>
        <v>1.1524</v>
      </c>
      <c r="S55" s="22">
        <f t="shared" si="1"/>
        <v>1.1524</v>
      </c>
      <c r="T55" s="15"/>
      <c r="U55" s="7" t="s">
        <v>175</v>
      </c>
    </row>
    <row r="56" s="1" customFormat="1" spans="1:21">
      <c r="A56" s="4" t="s">
        <v>166</v>
      </c>
      <c r="B56" s="4" t="s">
        <v>883</v>
      </c>
      <c r="C56" s="5" t="s">
        <v>168</v>
      </c>
      <c r="D56" s="4" t="s">
        <v>169</v>
      </c>
      <c r="E56" s="5" t="s">
        <v>884</v>
      </c>
      <c r="F56" s="4" t="s">
        <v>271</v>
      </c>
      <c r="G56" s="5" t="s">
        <v>177</v>
      </c>
      <c r="H56" s="5" t="s">
        <v>272</v>
      </c>
      <c r="I56" s="5" t="s">
        <v>179</v>
      </c>
      <c r="J56" s="9">
        <v>1</v>
      </c>
      <c r="K56" s="5" t="s">
        <v>168</v>
      </c>
      <c r="L56" s="5" t="s">
        <v>175</v>
      </c>
      <c r="M56" s="10">
        <v>45517</v>
      </c>
      <c r="N56" s="11">
        <v>10</v>
      </c>
      <c r="O56" s="12">
        <v>0</v>
      </c>
      <c r="P56" s="13">
        <v>0</v>
      </c>
      <c r="Q56" s="20">
        <v>0</v>
      </c>
      <c r="R56" s="21">
        <f>VLOOKUP(F:F,A668100000004!F:R,13,0)</f>
        <v>35.805633874</v>
      </c>
      <c r="S56" s="22">
        <f t="shared" si="1"/>
        <v>35.805633874</v>
      </c>
      <c r="T56" s="10"/>
      <c r="U56" s="5" t="s">
        <v>175</v>
      </c>
    </row>
    <row r="57" s="1" customFormat="1" spans="1:21">
      <c r="A57" s="6" t="s">
        <v>166</v>
      </c>
      <c r="B57" s="6" t="s">
        <v>883</v>
      </c>
      <c r="C57" s="7" t="s">
        <v>168</v>
      </c>
      <c r="D57" s="6" t="s">
        <v>169</v>
      </c>
      <c r="E57" s="7" t="s">
        <v>884</v>
      </c>
      <c r="F57" s="6" t="s">
        <v>294</v>
      </c>
      <c r="G57" s="7" t="s">
        <v>177</v>
      </c>
      <c r="H57" s="7" t="s">
        <v>295</v>
      </c>
      <c r="I57" s="7" t="s">
        <v>175</v>
      </c>
      <c r="J57" s="14">
        <v>2</v>
      </c>
      <c r="K57" s="7" t="s">
        <v>168</v>
      </c>
      <c r="L57" s="7" t="s">
        <v>175</v>
      </c>
      <c r="M57" s="15">
        <v>45517</v>
      </c>
      <c r="N57" s="16">
        <v>10</v>
      </c>
      <c r="O57" s="17">
        <v>0</v>
      </c>
      <c r="P57" s="18">
        <v>0.14416</v>
      </c>
      <c r="Q57" s="23">
        <v>0.28832</v>
      </c>
      <c r="R57" s="21">
        <f>VLOOKUP(F:F,A668100000004!F:R,13,0)</f>
        <v>0.14416</v>
      </c>
      <c r="S57" s="22">
        <f t="shared" si="1"/>
        <v>0.28832</v>
      </c>
      <c r="T57" s="15"/>
      <c r="U57" s="7" t="s">
        <v>175</v>
      </c>
    </row>
    <row r="58" s="1" customFormat="1" spans="1:21">
      <c r="A58" s="4" t="s">
        <v>166</v>
      </c>
      <c r="B58" s="4" t="s">
        <v>883</v>
      </c>
      <c r="C58" s="5" t="s">
        <v>168</v>
      </c>
      <c r="D58" s="4" t="s">
        <v>169</v>
      </c>
      <c r="E58" s="5" t="s">
        <v>884</v>
      </c>
      <c r="F58" s="4" t="s">
        <v>273</v>
      </c>
      <c r="G58" s="5" t="s">
        <v>177</v>
      </c>
      <c r="H58" s="5" t="s">
        <v>274</v>
      </c>
      <c r="I58" s="5" t="s">
        <v>234</v>
      </c>
      <c r="J58" s="9">
        <v>1</v>
      </c>
      <c r="K58" s="5" t="s">
        <v>168</v>
      </c>
      <c r="L58" s="5" t="s">
        <v>175</v>
      </c>
      <c r="M58" s="10">
        <v>45517</v>
      </c>
      <c r="N58" s="11">
        <v>10</v>
      </c>
      <c r="O58" s="12">
        <v>0</v>
      </c>
      <c r="P58" s="13">
        <v>18.32668</v>
      </c>
      <c r="Q58" s="20">
        <v>18.32668</v>
      </c>
      <c r="R58" s="21">
        <f>VLOOKUP(F:F,A668100000004!F:R,13,0)</f>
        <v>14.3560496</v>
      </c>
      <c r="S58" s="22">
        <f t="shared" si="1"/>
        <v>14.3560496</v>
      </c>
      <c r="T58" s="10"/>
      <c r="U58" s="5" t="s">
        <v>175</v>
      </c>
    </row>
    <row r="59" s="1" customFormat="1" spans="1:21">
      <c r="A59" s="6" t="s">
        <v>166</v>
      </c>
      <c r="B59" s="6" t="s">
        <v>883</v>
      </c>
      <c r="C59" s="7" t="s">
        <v>168</v>
      </c>
      <c r="D59" s="6" t="s">
        <v>169</v>
      </c>
      <c r="E59" s="7" t="s">
        <v>884</v>
      </c>
      <c r="F59" s="6" t="s">
        <v>205</v>
      </c>
      <c r="G59" s="7" t="s">
        <v>172</v>
      </c>
      <c r="H59" s="7" t="s">
        <v>206</v>
      </c>
      <c r="I59" s="7" t="s">
        <v>207</v>
      </c>
      <c r="J59" s="14">
        <v>7</v>
      </c>
      <c r="K59" s="7" t="s">
        <v>182</v>
      </c>
      <c r="L59" s="7" t="s">
        <v>208</v>
      </c>
      <c r="M59" s="15">
        <v>45517</v>
      </c>
      <c r="N59" s="16">
        <v>10</v>
      </c>
      <c r="O59" s="17">
        <v>0</v>
      </c>
      <c r="P59" s="18">
        <v>0.0647</v>
      </c>
      <c r="Q59" s="23">
        <v>0.4529</v>
      </c>
      <c r="R59" s="21">
        <f>VLOOKUP(F:F,A668100000004!F:R,13,0)</f>
        <v>0.0647</v>
      </c>
      <c r="S59" s="22">
        <f t="shared" si="1"/>
        <v>0.4529</v>
      </c>
      <c r="T59" s="15"/>
      <c r="U59" s="7" t="s">
        <v>175</v>
      </c>
    </row>
    <row r="60" s="1" customFormat="1" spans="1:21">
      <c r="A60" s="32" t="s">
        <v>166</v>
      </c>
      <c r="B60" s="32" t="s">
        <v>883</v>
      </c>
      <c r="C60" s="33" t="s">
        <v>168</v>
      </c>
      <c r="D60" s="32" t="s">
        <v>169</v>
      </c>
      <c r="E60" s="33" t="s">
        <v>884</v>
      </c>
      <c r="F60" s="32" t="s">
        <v>279</v>
      </c>
      <c r="G60" s="33" t="s">
        <v>172</v>
      </c>
      <c r="H60" s="33" t="s">
        <v>280</v>
      </c>
      <c r="I60" s="33" t="s">
        <v>175</v>
      </c>
      <c r="J60" s="34">
        <v>1</v>
      </c>
      <c r="K60" s="33" t="s">
        <v>168</v>
      </c>
      <c r="L60" s="33" t="s">
        <v>175</v>
      </c>
      <c r="M60" s="35">
        <v>45517</v>
      </c>
      <c r="N60" s="36">
        <v>10</v>
      </c>
      <c r="O60" s="37">
        <v>0</v>
      </c>
      <c r="P60" s="38">
        <v>3.5075</v>
      </c>
      <c r="Q60" s="39">
        <v>3.5075</v>
      </c>
      <c r="R60" s="21">
        <f>VLOOKUP(F:F,A668100000004!F:R,13,0)</f>
        <v>3.5075</v>
      </c>
      <c r="S60" s="22">
        <f t="shared" si="1"/>
        <v>3.5075</v>
      </c>
      <c r="T60" s="35"/>
      <c r="U60" s="33" t="s">
        <v>175</v>
      </c>
    </row>
    <row r="61" spans="19:19">
      <c r="S61" s="2">
        <f>SUM(S2:S60)</f>
        <v>1668.47562181524</v>
      </c>
    </row>
    <row r="63" s="1" customFormat="1" ht="18" customHeight="1" spans="1:21">
      <c r="A63" s="3" t="s">
        <v>145</v>
      </c>
      <c r="B63" s="3" t="s">
        <v>146</v>
      </c>
      <c r="C63" s="3" t="s">
        <v>147</v>
      </c>
      <c r="D63" s="3" t="s">
        <v>148</v>
      </c>
      <c r="E63" s="3" t="s">
        <v>149</v>
      </c>
      <c r="F63" s="3" t="s">
        <v>150</v>
      </c>
      <c r="G63" s="3" t="s">
        <v>151</v>
      </c>
      <c r="H63" s="3" t="s">
        <v>152</v>
      </c>
      <c r="I63" s="3" t="s">
        <v>153</v>
      </c>
      <c r="J63" s="8" t="s">
        <v>154</v>
      </c>
      <c r="K63" s="3" t="s">
        <v>155</v>
      </c>
      <c r="L63" s="3" t="s">
        <v>156</v>
      </c>
      <c r="M63" s="8" t="s">
        <v>157</v>
      </c>
      <c r="N63" s="8" t="s">
        <v>158</v>
      </c>
      <c r="O63" s="8" t="s">
        <v>159</v>
      </c>
      <c r="P63" s="8" t="s">
        <v>160</v>
      </c>
      <c r="Q63" s="8" t="s">
        <v>161</v>
      </c>
      <c r="R63" s="19" t="s">
        <v>162</v>
      </c>
      <c r="S63" s="19" t="s">
        <v>163</v>
      </c>
      <c r="T63" s="8" t="s">
        <v>164</v>
      </c>
      <c r="U63" s="3" t="s">
        <v>165</v>
      </c>
    </row>
    <row r="64" s="1" customFormat="1" spans="1:21">
      <c r="A64" s="4" t="s">
        <v>166</v>
      </c>
      <c r="B64" s="4" t="s">
        <v>885</v>
      </c>
      <c r="C64" s="5" t="s">
        <v>168</v>
      </c>
      <c r="D64" s="4" t="s">
        <v>886</v>
      </c>
      <c r="E64" s="5" t="s">
        <v>179</v>
      </c>
      <c r="F64" s="4" t="s">
        <v>489</v>
      </c>
      <c r="G64" s="5" t="s">
        <v>177</v>
      </c>
      <c r="H64" s="5" t="s">
        <v>490</v>
      </c>
      <c r="I64" s="5" t="s">
        <v>175</v>
      </c>
      <c r="J64" s="9">
        <v>0.7481</v>
      </c>
      <c r="K64" s="5" t="s">
        <v>319</v>
      </c>
      <c r="L64" s="5" t="s">
        <v>175</v>
      </c>
      <c r="M64" s="10">
        <v>45523</v>
      </c>
      <c r="N64" s="11">
        <v>30</v>
      </c>
      <c r="O64" s="12">
        <v>0</v>
      </c>
      <c r="P64" s="13">
        <v>17.26983</v>
      </c>
      <c r="Q64" s="20">
        <v>12.91956</v>
      </c>
      <c r="R64" s="21">
        <v>10.47295354132</v>
      </c>
      <c r="S64" s="22">
        <f t="shared" ref="S64:S78" si="2">R64*J64</f>
        <v>7.83481654426149</v>
      </c>
      <c r="T64" s="10"/>
      <c r="U64" s="5" t="s">
        <v>175</v>
      </c>
    </row>
    <row r="65" s="1" customFormat="1" spans="1:21">
      <c r="A65" s="6" t="s">
        <v>166</v>
      </c>
      <c r="B65" s="6" t="s">
        <v>885</v>
      </c>
      <c r="C65" s="7" t="s">
        <v>168</v>
      </c>
      <c r="D65" s="6" t="s">
        <v>886</v>
      </c>
      <c r="E65" s="7" t="s">
        <v>179</v>
      </c>
      <c r="F65" s="6" t="s">
        <v>485</v>
      </c>
      <c r="G65" s="7" t="s">
        <v>172</v>
      </c>
      <c r="H65" s="7" t="s">
        <v>486</v>
      </c>
      <c r="I65" s="7" t="s">
        <v>179</v>
      </c>
      <c r="J65" s="14">
        <v>2</v>
      </c>
      <c r="K65" s="7" t="s">
        <v>168</v>
      </c>
      <c r="L65" s="7" t="s">
        <v>175</v>
      </c>
      <c r="M65" s="15">
        <v>45523</v>
      </c>
      <c r="N65" s="16">
        <v>30</v>
      </c>
      <c r="O65" s="17">
        <v>0</v>
      </c>
      <c r="P65" s="18">
        <v>0</v>
      </c>
      <c r="Q65" s="23">
        <v>0</v>
      </c>
      <c r="R65" s="21">
        <v>1.925</v>
      </c>
      <c r="S65" s="22">
        <f t="shared" si="2"/>
        <v>3.85</v>
      </c>
      <c r="T65" s="15"/>
      <c r="U65" s="7" t="s">
        <v>175</v>
      </c>
    </row>
    <row r="66" s="1" customFormat="1" spans="1:21">
      <c r="A66" s="4" t="s">
        <v>166</v>
      </c>
      <c r="B66" s="4" t="s">
        <v>885</v>
      </c>
      <c r="C66" s="5" t="s">
        <v>168</v>
      </c>
      <c r="D66" s="4" t="s">
        <v>886</v>
      </c>
      <c r="E66" s="5" t="s">
        <v>179</v>
      </c>
      <c r="F66" s="4" t="s">
        <v>567</v>
      </c>
      <c r="G66" s="5" t="s">
        <v>172</v>
      </c>
      <c r="H66" s="5" t="s">
        <v>568</v>
      </c>
      <c r="I66" s="5" t="s">
        <v>179</v>
      </c>
      <c r="J66" s="9">
        <v>1</v>
      </c>
      <c r="K66" s="5" t="s">
        <v>168</v>
      </c>
      <c r="L66" s="5" t="s">
        <v>175</v>
      </c>
      <c r="M66" s="10">
        <v>45523</v>
      </c>
      <c r="N66" s="11">
        <v>30</v>
      </c>
      <c r="O66" s="12">
        <v>0</v>
      </c>
      <c r="P66" s="13">
        <v>0</v>
      </c>
      <c r="Q66" s="20">
        <v>0</v>
      </c>
      <c r="R66" s="21">
        <v>0.6814</v>
      </c>
      <c r="S66" s="22">
        <f t="shared" si="2"/>
        <v>0.6814</v>
      </c>
      <c r="T66" s="10"/>
      <c r="U66" s="5" t="s">
        <v>175</v>
      </c>
    </row>
    <row r="67" s="1" customFormat="1" spans="1:21">
      <c r="A67" s="6" t="s">
        <v>166</v>
      </c>
      <c r="B67" s="6" t="s">
        <v>885</v>
      </c>
      <c r="C67" s="7" t="s">
        <v>168</v>
      </c>
      <c r="D67" s="6" t="s">
        <v>886</v>
      </c>
      <c r="E67" s="7" t="s">
        <v>179</v>
      </c>
      <c r="F67" s="6" t="s">
        <v>487</v>
      </c>
      <c r="G67" s="7" t="s">
        <v>172</v>
      </c>
      <c r="H67" s="7" t="s">
        <v>488</v>
      </c>
      <c r="I67" s="7" t="s">
        <v>175</v>
      </c>
      <c r="J67" s="14">
        <v>0.3741</v>
      </c>
      <c r="K67" s="7" t="s">
        <v>319</v>
      </c>
      <c r="L67" s="7" t="s">
        <v>175</v>
      </c>
      <c r="M67" s="15">
        <v>45523</v>
      </c>
      <c r="N67" s="16">
        <v>30</v>
      </c>
      <c r="O67" s="17">
        <v>0</v>
      </c>
      <c r="P67" s="18">
        <v>18.056</v>
      </c>
      <c r="Q67" s="23">
        <v>6.75475</v>
      </c>
      <c r="R67" s="21">
        <v>17.52</v>
      </c>
      <c r="S67" s="22">
        <f t="shared" si="2"/>
        <v>6.554232</v>
      </c>
      <c r="T67" s="15"/>
      <c r="U67" s="7" t="s">
        <v>175</v>
      </c>
    </row>
    <row r="68" s="1" customFormat="1" spans="1:21">
      <c r="A68" s="4" t="s">
        <v>166</v>
      </c>
      <c r="B68" s="4" t="s">
        <v>885</v>
      </c>
      <c r="C68" s="5" t="s">
        <v>168</v>
      </c>
      <c r="D68" s="4" t="s">
        <v>886</v>
      </c>
      <c r="E68" s="5" t="s">
        <v>179</v>
      </c>
      <c r="F68" s="4" t="s">
        <v>911</v>
      </c>
      <c r="G68" s="5" t="s">
        <v>172</v>
      </c>
      <c r="H68" s="5" t="s">
        <v>912</v>
      </c>
      <c r="I68" s="5" t="s">
        <v>179</v>
      </c>
      <c r="J68" s="9">
        <v>1</v>
      </c>
      <c r="K68" s="5" t="s">
        <v>168</v>
      </c>
      <c r="L68" s="5" t="s">
        <v>175</v>
      </c>
      <c r="M68" s="10">
        <v>45523</v>
      </c>
      <c r="N68" s="11">
        <v>30</v>
      </c>
      <c r="O68" s="12">
        <v>0</v>
      </c>
      <c r="P68" s="13">
        <v>0</v>
      </c>
      <c r="Q68" s="20">
        <v>0</v>
      </c>
      <c r="R68" s="21">
        <v>0.8</v>
      </c>
      <c r="S68" s="22">
        <f t="shared" si="2"/>
        <v>0.8</v>
      </c>
      <c r="T68" s="10"/>
      <c r="U68" s="5" t="s">
        <v>175</v>
      </c>
    </row>
    <row r="69" s="1" customFormat="1" spans="1:21">
      <c r="A69" s="6" t="s">
        <v>166</v>
      </c>
      <c r="B69" s="6" t="s">
        <v>885</v>
      </c>
      <c r="C69" s="7" t="s">
        <v>168</v>
      </c>
      <c r="D69" s="6" t="s">
        <v>886</v>
      </c>
      <c r="E69" s="7" t="s">
        <v>179</v>
      </c>
      <c r="F69" s="6" t="s">
        <v>563</v>
      </c>
      <c r="G69" s="7" t="s">
        <v>172</v>
      </c>
      <c r="H69" s="7" t="s">
        <v>564</v>
      </c>
      <c r="I69" s="7" t="s">
        <v>179</v>
      </c>
      <c r="J69" s="14">
        <v>3</v>
      </c>
      <c r="K69" s="7" t="s">
        <v>168</v>
      </c>
      <c r="L69" s="7" t="s">
        <v>175</v>
      </c>
      <c r="M69" s="15">
        <v>45523</v>
      </c>
      <c r="N69" s="16">
        <v>30</v>
      </c>
      <c r="O69" s="17">
        <v>0</v>
      </c>
      <c r="P69" s="18">
        <v>0</v>
      </c>
      <c r="Q69" s="23">
        <v>0</v>
      </c>
      <c r="R69" s="21">
        <v>1.9339</v>
      </c>
      <c r="S69" s="22">
        <f t="shared" si="2"/>
        <v>5.8017</v>
      </c>
      <c r="T69" s="15"/>
      <c r="U69" s="7" t="s">
        <v>175</v>
      </c>
    </row>
    <row r="70" s="1" customFormat="1" spans="1:21">
      <c r="A70" s="4" t="s">
        <v>166</v>
      </c>
      <c r="B70" s="4" t="s">
        <v>885</v>
      </c>
      <c r="C70" s="5" t="s">
        <v>168</v>
      </c>
      <c r="D70" s="4" t="s">
        <v>886</v>
      </c>
      <c r="E70" s="5" t="s">
        <v>179</v>
      </c>
      <c r="F70" s="4" t="s">
        <v>573</v>
      </c>
      <c r="G70" s="5" t="s">
        <v>172</v>
      </c>
      <c r="H70" s="5" t="s">
        <v>574</v>
      </c>
      <c r="I70" s="5" t="s">
        <v>179</v>
      </c>
      <c r="J70" s="9">
        <v>2</v>
      </c>
      <c r="K70" s="5" t="s">
        <v>168</v>
      </c>
      <c r="L70" s="5" t="s">
        <v>175</v>
      </c>
      <c r="M70" s="10">
        <v>45523</v>
      </c>
      <c r="N70" s="11">
        <v>30</v>
      </c>
      <c r="O70" s="12">
        <v>0</v>
      </c>
      <c r="P70" s="13">
        <v>0</v>
      </c>
      <c r="Q70" s="20">
        <v>0</v>
      </c>
      <c r="R70" s="21">
        <v>0.8</v>
      </c>
      <c r="S70" s="22">
        <f t="shared" si="2"/>
        <v>1.6</v>
      </c>
      <c r="T70" s="10"/>
      <c r="U70" s="5" t="s">
        <v>175</v>
      </c>
    </row>
    <row r="71" s="1" customFormat="1" spans="1:21">
      <c r="A71" s="6" t="s">
        <v>166</v>
      </c>
      <c r="B71" s="6" t="s">
        <v>885</v>
      </c>
      <c r="C71" s="7" t="s">
        <v>168</v>
      </c>
      <c r="D71" s="6" t="s">
        <v>886</v>
      </c>
      <c r="E71" s="7" t="s">
        <v>179</v>
      </c>
      <c r="F71" s="6" t="s">
        <v>571</v>
      </c>
      <c r="G71" s="7" t="s">
        <v>172</v>
      </c>
      <c r="H71" s="7" t="s">
        <v>572</v>
      </c>
      <c r="I71" s="7" t="s">
        <v>179</v>
      </c>
      <c r="J71" s="14">
        <v>1</v>
      </c>
      <c r="K71" s="7" t="s">
        <v>168</v>
      </c>
      <c r="L71" s="7" t="s">
        <v>175</v>
      </c>
      <c r="M71" s="15">
        <v>45523</v>
      </c>
      <c r="N71" s="16">
        <v>30</v>
      </c>
      <c r="O71" s="17">
        <v>0</v>
      </c>
      <c r="P71" s="18">
        <v>0</v>
      </c>
      <c r="Q71" s="23">
        <v>0</v>
      </c>
      <c r="R71" s="21">
        <v>0.8</v>
      </c>
      <c r="S71" s="22">
        <f t="shared" si="2"/>
        <v>0.8</v>
      </c>
      <c r="T71" s="15"/>
      <c r="U71" s="7" t="s">
        <v>175</v>
      </c>
    </row>
    <row r="72" s="1" customFormat="1" spans="1:21">
      <c r="A72" s="4" t="s">
        <v>166</v>
      </c>
      <c r="B72" s="4" t="s">
        <v>885</v>
      </c>
      <c r="C72" s="5" t="s">
        <v>168</v>
      </c>
      <c r="D72" s="4" t="s">
        <v>886</v>
      </c>
      <c r="E72" s="5" t="s">
        <v>179</v>
      </c>
      <c r="F72" s="4" t="s">
        <v>565</v>
      </c>
      <c r="G72" s="5" t="s">
        <v>172</v>
      </c>
      <c r="H72" s="5" t="s">
        <v>566</v>
      </c>
      <c r="I72" s="5" t="s">
        <v>179</v>
      </c>
      <c r="J72" s="9">
        <v>2</v>
      </c>
      <c r="K72" s="5" t="s">
        <v>168</v>
      </c>
      <c r="L72" s="5" t="s">
        <v>175</v>
      </c>
      <c r="M72" s="10">
        <v>45523</v>
      </c>
      <c r="N72" s="11">
        <v>30</v>
      </c>
      <c r="O72" s="12">
        <v>0</v>
      </c>
      <c r="P72" s="13">
        <v>0</v>
      </c>
      <c r="Q72" s="20">
        <v>0</v>
      </c>
      <c r="R72" s="21">
        <v>0.8038</v>
      </c>
      <c r="S72" s="22">
        <f t="shared" si="2"/>
        <v>1.6076</v>
      </c>
      <c r="T72" s="10"/>
      <c r="U72" s="5" t="s">
        <v>175</v>
      </c>
    </row>
    <row r="73" s="1" customFormat="1" spans="1:21">
      <c r="A73" s="6" t="s">
        <v>166</v>
      </c>
      <c r="B73" s="6" t="s">
        <v>885</v>
      </c>
      <c r="C73" s="7" t="s">
        <v>168</v>
      </c>
      <c r="D73" s="6" t="s">
        <v>886</v>
      </c>
      <c r="E73" s="7" t="s">
        <v>179</v>
      </c>
      <c r="F73" s="6" t="s">
        <v>482</v>
      </c>
      <c r="G73" s="7" t="s">
        <v>172</v>
      </c>
      <c r="H73" s="7" t="s">
        <v>483</v>
      </c>
      <c r="I73" s="7" t="s">
        <v>484</v>
      </c>
      <c r="J73" s="14">
        <v>0.03</v>
      </c>
      <c r="K73" s="7" t="s">
        <v>319</v>
      </c>
      <c r="L73" s="7" t="s">
        <v>175</v>
      </c>
      <c r="M73" s="15">
        <v>45523</v>
      </c>
      <c r="N73" s="16">
        <v>30</v>
      </c>
      <c r="O73" s="17">
        <v>0</v>
      </c>
      <c r="P73" s="18">
        <v>17.3347</v>
      </c>
      <c r="Q73" s="23">
        <v>0.52004</v>
      </c>
      <c r="R73" s="21">
        <v>17.3347</v>
      </c>
      <c r="S73" s="22">
        <f t="shared" si="2"/>
        <v>0.520041</v>
      </c>
      <c r="T73" s="15"/>
      <c r="U73" s="7" t="s">
        <v>175</v>
      </c>
    </row>
    <row r="74" s="1" customFormat="1" spans="1:21">
      <c r="A74" s="4" t="s">
        <v>166</v>
      </c>
      <c r="B74" s="4" t="s">
        <v>885</v>
      </c>
      <c r="C74" s="5" t="s">
        <v>168</v>
      </c>
      <c r="D74" s="4" t="s">
        <v>886</v>
      </c>
      <c r="E74" s="5" t="s">
        <v>179</v>
      </c>
      <c r="F74" s="4" t="s">
        <v>559</v>
      </c>
      <c r="G74" s="5" t="s">
        <v>172</v>
      </c>
      <c r="H74" s="5" t="s">
        <v>560</v>
      </c>
      <c r="I74" s="5" t="s">
        <v>179</v>
      </c>
      <c r="J74" s="9">
        <v>1</v>
      </c>
      <c r="K74" s="5" t="s">
        <v>168</v>
      </c>
      <c r="L74" s="5" t="s">
        <v>175</v>
      </c>
      <c r="M74" s="10">
        <v>45523</v>
      </c>
      <c r="N74" s="11">
        <v>30</v>
      </c>
      <c r="O74" s="12">
        <v>0</v>
      </c>
      <c r="P74" s="13">
        <v>0</v>
      </c>
      <c r="Q74" s="20">
        <v>0</v>
      </c>
      <c r="R74" s="21">
        <v>0.204</v>
      </c>
      <c r="S74" s="22">
        <f t="shared" si="2"/>
        <v>0.204</v>
      </c>
      <c r="T74" s="10"/>
      <c r="U74" s="5" t="s">
        <v>175</v>
      </c>
    </row>
    <row r="75" s="1" customFormat="1" spans="1:21">
      <c r="A75" s="6" t="s">
        <v>166</v>
      </c>
      <c r="B75" s="6" t="s">
        <v>885</v>
      </c>
      <c r="C75" s="7" t="s">
        <v>168</v>
      </c>
      <c r="D75" s="6" t="s">
        <v>886</v>
      </c>
      <c r="E75" s="7" t="s">
        <v>179</v>
      </c>
      <c r="F75" s="6" t="s">
        <v>561</v>
      </c>
      <c r="G75" s="7" t="s">
        <v>172</v>
      </c>
      <c r="H75" s="7" t="s">
        <v>562</v>
      </c>
      <c r="I75" s="7" t="s">
        <v>179</v>
      </c>
      <c r="J75" s="14">
        <v>1</v>
      </c>
      <c r="K75" s="7" t="s">
        <v>168</v>
      </c>
      <c r="L75" s="7" t="s">
        <v>175</v>
      </c>
      <c r="M75" s="15">
        <v>45523</v>
      </c>
      <c r="N75" s="16">
        <v>30</v>
      </c>
      <c r="O75" s="17">
        <v>0</v>
      </c>
      <c r="P75" s="18">
        <v>0</v>
      </c>
      <c r="Q75" s="23">
        <v>0</v>
      </c>
      <c r="R75" s="21">
        <v>0.8</v>
      </c>
      <c r="S75" s="22">
        <f t="shared" si="2"/>
        <v>0.8</v>
      </c>
      <c r="T75" s="15"/>
      <c r="U75" s="7" t="s">
        <v>175</v>
      </c>
    </row>
    <row r="76" s="1" customFormat="1" spans="1:21">
      <c r="A76" s="4" t="s">
        <v>166</v>
      </c>
      <c r="B76" s="4" t="s">
        <v>885</v>
      </c>
      <c r="C76" s="5" t="s">
        <v>168</v>
      </c>
      <c r="D76" s="4" t="s">
        <v>886</v>
      </c>
      <c r="E76" s="5" t="s">
        <v>179</v>
      </c>
      <c r="F76" s="4" t="s">
        <v>556</v>
      </c>
      <c r="G76" s="5" t="s">
        <v>177</v>
      </c>
      <c r="H76" s="5" t="s">
        <v>557</v>
      </c>
      <c r="I76" s="5" t="s">
        <v>558</v>
      </c>
      <c r="J76" s="9">
        <v>1</v>
      </c>
      <c r="K76" s="5" t="s">
        <v>168</v>
      </c>
      <c r="L76" s="5" t="s">
        <v>175</v>
      </c>
      <c r="M76" s="10">
        <v>45523</v>
      </c>
      <c r="N76" s="11">
        <v>30</v>
      </c>
      <c r="O76" s="12">
        <v>0</v>
      </c>
      <c r="P76" s="13">
        <v>2.29847</v>
      </c>
      <c r="Q76" s="20">
        <v>2.29847</v>
      </c>
      <c r="R76" s="21">
        <v>0.9748688</v>
      </c>
      <c r="S76" s="22">
        <f t="shared" si="2"/>
        <v>0.9748688</v>
      </c>
      <c r="T76" s="10"/>
      <c r="U76" s="5" t="s">
        <v>175</v>
      </c>
    </row>
    <row r="77" s="1" customFormat="1" spans="1:21">
      <c r="A77" s="6" t="s">
        <v>166</v>
      </c>
      <c r="B77" s="6" t="s">
        <v>885</v>
      </c>
      <c r="C77" s="7" t="s">
        <v>168</v>
      </c>
      <c r="D77" s="6" t="s">
        <v>886</v>
      </c>
      <c r="E77" s="7" t="s">
        <v>179</v>
      </c>
      <c r="F77" s="6" t="s">
        <v>480</v>
      </c>
      <c r="G77" s="7" t="s">
        <v>172</v>
      </c>
      <c r="H77" s="7" t="s">
        <v>481</v>
      </c>
      <c r="I77" s="7" t="s">
        <v>179</v>
      </c>
      <c r="J77" s="14">
        <v>1</v>
      </c>
      <c r="K77" s="7" t="s">
        <v>168</v>
      </c>
      <c r="L77" s="7" t="s">
        <v>175</v>
      </c>
      <c r="M77" s="15">
        <v>45523</v>
      </c>
      <c r="N77" s="16">
        <v>30</v>
      </c>
      <c r="O77" s="17">
        <v>0</v>
      </c>
      <c r="P77" s="18">
        <v>0</v>
      </c>
      <c r="Q77" s="23">
        <v>0</v>
      </c>
      <c r="R77" s="21">
        <v>2.45</v>
      </c>
      <c r="S77" s="22">
        <f t="shared" si="2"/>
        <v>2.45</v>
      </c>
      <c r="T77" s="15"/>
      <c r="U77" s="7" t="s">
        <v>175</v>
      </c>
    </row>
    <row r="78" s="1" customFormat="1" spans="1:21">
      <c r="A78" s="32" t="s">
        <v>166</v>
      </c>
      <c r="B78" s="32" t="s">
        <v>885</v>
      </c>
      <c r="C78" s="33" t="s">
        <v>168</v>
      </c>
      <c r="D78" s="32" t="s">
        <v>886</v>
      </c>
      <c r="E78" s="33" t="s">
        <v>179</v>
      </c>
      <c r="F78" s="32" t="s">
        <v>569</v>
      </c>
      <c r="G78" s="33" t="s">
        <v>172</v>
      </c>
      <c r="H78" s="33" t="s">
        <v>570</v>
      </c>
      <c r="I78" s="33" t="s">
        <v>179</v>
      </c>
      <c r="J78" s="34">
        <v>1</v>
      </c>
      <c r="K78" s="33" t="s">
        <v>168</v>
      </c>
      <c r="L78" s="33" t="s">
        <v>175</v>
      </c>
      <c r="M78" s="35">
        <v>45523</v>
      </c>
      <c r="N78" s="36">
        <v>30</v>
      </c>
      <c r="O78" s="37">
        <v>0</v>
      </c>
      <c r="P78" s="38">
        <v>0</v>
      </c>
      <c r="Q78" s="39">
        <v>0</v>
      </c>
      <c r="R78" s="21">
        <v>1.8523</v>
      </c>
      <c r="S78" s="22">
        <f t="shared" si="2"/>
        <v>1.8523</v>
      </c>
      <c r="T78" s="35"/>
      <c r="U78" s="33" t="s">
        <v>175</v>
      </c>
    </row>
    <row r="79" spans="19:19">
      <c r="S79" s="2">
        <f>SUM(S64:S78)</f>
        <v>36.3309583442615</v>
      </c>
    </row>
    <row r="81" s="1" customFormat="1" ht="18" customHeight="1" spans="1:21">
      <c r="A81" s="3" t="s">
        <v>145</v>
      </c>
      <c r="B81" s="3" t="s">
        <v>146</v>
      </c>
      <c r="C81" s="3" t="s">
        <v>147</v>
      </c>
      <c r="D81" s="3" t="s">
        <v>148</v>
      </c>
      <c r="E81" s="3" t="s">
        <v>149</v>
      </c>
      <c r="F81" s="3" t="s">
        <v>150</v>
      </c>
      <c r="G81" s="3" t="s">
        <v>151</v>
      </c>
      <c r="H81" s="3" t="s">
        <v>152</v>
      </c>
      <c r="I81" s="3" t="s">
        <v>153</v>
      </c>
      <c r="J81" s="8" t="s">
        <v>154</v>
      </c>
      <c r="K81" s="3" t="s">
        <v>155</v>
      </c>
      <c r="L81" s="3" t="s">
        <v>156</v>
      </c>
      <c r="M81" s="8" t="s">
        <v>157</v>
      </c>
      <c r="N81" s="8" t="s">
        <v>158</v>
      </c>
      <c r="O81" s="8" t="s">
        <v>159</v>
      </c>
      <c r="P81" s="8" t="s">
        <v>160</v>
      </c>
      <c r="Q81" s="8" t="s">
        <v>161</v>
      </c>
      <c r="R81" s="19" t="s">
        <v>162</v>
      </c>
      <c r="S81" s="19" t="s">
        <v>163</v>
      </c>
      <c r="T81" s="8" t="s">
        <v>164</v>
      </c>
      <c r="U81" s="3" t="s">
        <v>165</v>
      </c>
    </row>
    <row r="82" s="1" customFormat="1" spans="1:21">
      <c r="A82" s="4" t="s">
        <v>166</v>
      </c>
      <c r="B82" s="4" t="s">
        <v>891</v>
      </c>
      <c r="C82" s="5" t="s">
        <v>168</v>
      </c>
      <c r="D82" s="4" t="s">
        <v>892</v>
      </c>
      <c r="E82" s="5" t="s">
        <v>179</v>
      </c>
      <c r="F82" s="4" t="s">
        <v>480</v>
      </c>
      <c r="G82" s="5" t="s">
        <v>172</v>
      </c>
      <c r="H82" s="5" t="s">
        <v>481</v>
      </c>
      <c r="I82" s="5" t="s">
        <v>179</v>
      </c>
      <c r="J82" s="9">
        <v>2</v>
      </c>
      <c r="K82" s="5" t="s">
        <v>168</v>
      </c>
      <c r="L82" s="5" t="s">
        <v>175</v>
      </c>
      <c r="M82" s="10">
        <v>45523</v>
      </c>
      <c r="N82" s="11">
        <v>30</v>
      </c>
      <c r="O82" s="12">
        <v>0</v>
      </c>
      <c r="P82" s="13">
        <v>0</v>
      </c>
      <c r="Q82" s="20">
        <v>0</v>
      </c>
      <c r="R82" s="21">
        <f>VLOOKUP(F:F,A668100000004!F:R,13,0)</f>
        <v>2.45</v>
      </c>
      <c r="S82" s="22">
        <f t="shared" ref="S82:S86" si="3">R82*J82</f>
        <v>4.9</v>
      </c>
      <c r="T82" s="10"/>
      <c r="U82" s="5" t="s">
        <v>175</v>
      </c>
    </row>
    <row r="83" s="1" customFormat="1" spans="1:21">
      <c r="A83" s="6" t="s">
        <v>166</v>
      </c>
      <c r="B83" s="6" t="s">
        <v>891</v>
      </c>
      <c r="C83" s="7" t="s">
        <v>168</v>
      </c>
      <c r="D83" s="6" t="s">
        <v>892</v>
      </c>
      <c r="E83" s="7" t="s">
        <v>179</v>
      </c>
      <c r="F83" s="6" t="s">
        <v>482</v>
      </c>
      <c r="G83" s="7" t="s">
        <v>172</v>
      </c>
      <c r="H83" s="7" t="s">
        <v>483</v>
      </c>
      <c r="I83" s="7" t="s">
        <v>484</v>
      </c>
      <c r="J83" s="14">
        <v>0.03</v>
      </c>
      <c r="K83" s="7" t="s">
        <v>319</v>
      </c>
      <c r="L83" s="7" t="s">
        <v>175</v>
      </c>
      <c r="M83" s="15">
        <v>45523</v>
      </c>
      <c r="N83" s="16">
        <v>30</v>
      </c>
      <c r="O83" s="17">
        <v>0</v>
      </c>
      <c r="P83" s="18">
        <v>17.3347</v>
      </c>
      <c r="Q83" s="23">
        <v>0.52004</v>
      </c>
      <c r="R83" s="21">
        <f>VLOOKUP(F:F,A668100000004!F:R,13,0)</f>
        <v>17.3347</v>
      </c>
      <c r="S83" s="22">
        <f t="shared" si="3"/>
        <v>0.520041</v>
      </c>
      <c r="T83" s="15"/>
      <c r="U83" s="7" t="s">
        <v>175</v>
      </c>
    </row>
    <row r="84" s="1" customFormat="1" spans="1:21">
      <c r="A84" s="4" t="s">
        <v>166</v>
      </c>
      <c r="B84" s="4" t="s">
        <v>891</v>
      </c>
      <c r="C84" s="5" t="s">
        <v>168</v>
      </c>
      <c r="D84" s="4" t="s">
        <v>892</v>
      </c>
      <c r="E84" s="5" t="s">
        <v>179</v>
      </c>
      <c r="F84" s="4" t="s">
        <v>485</v>
      </c>
      <c r="G84" s="5" t="s">
        <v>172</v>
      </c>
      <c r="H84" s="5" t="s">
        <v>486</v>
      </c>
      <c r="I84" s="5" t="s">
        <v>179</v>
      </c>
      <c r="J84" s="9">
        <v>1</v>
      </c>
      <c r="K84" s="5" t="s">
        <v>168</v>
      </c>
      <c r="L84" s="5" t="s">
        <v>175</v>
      </c>
      <c r="M84" s="10">
        <v>45523</v>
      </c>
      <c r="N84" s="11">
        <v>30</v>
      </c>
      <c r="O84" s="12">
        <v>0</v>
      </c>
      <c r="P84" s="13">
        <v>0</v>
      </c>
      <c r="Q84" s="20">
        <v>0</v>
      </c>
      <c r="R84" s="21">
        <f>VLOOKUP(F:F,A668100000004!F:R,13,0)</f>
        <v>1.925</v>
      </c>
      <c r="S84" s="22">
        <f t="shared" si="3"/>
        <v>1.925</v>
      </c>
      <c r="T84" s="10"/>
      <c r="U84" s="5" t="s">
        <v>175</v>
      </c>
    </row>
    <row r="85" s="1" customFormat="1" spans="1:21">
      <c r="A85" s="6" t="s">
        <v>166</v>
      </c>
      <c r="B85" s="6" t="s">
        <v>891</v>
      </c>
      <c r="C85" s="7" t="s">
        <v>168</v>
      </c>
      <c r="D85" s="6" t="s">
        <v>892</v>
      </c>
      <c r="E85" s="7" t="s">
        <v>179</v>
      </c>
      <c r="F85" s="6" t="s">
        <v>487</v>
      </c>
      <c r="G85" s="7" t="s">
        <v>172</v>
      </c>
      <c r="H85" s="7" t="s">
        <v>488</v>
      </c>
      <c r="I85" s="7" t="s">
        <v>175</v>
      </c>
      <c r="J85" s="14">
        <v>0.2667</v>
      </c>
      <c r="K85" s="7" t="s">
        <v>319</v>
      </c>
      <c r="L85" s="7" t="s">
        <v>175</v>
      </c>
      <c r="M85" s="15">
        <v>45523</v>
      </c>
      <c r="N85" s="16">
        <v>30</v>
      </c>
      <c r="O85" s="17">
        <v>0</v>
      </c>
      <c r="P85" s="18">
        <v>18.056</v>
      </c>
      <c r="Q85" s="23">
        <v>4.81554</v>
      </c>
      <c r="R85" s="21">
        <f>VLOOKUP(F:F,A668100000004!F:R,13,0)</f>
        <v>17.52</v>
      </c>
      <c r="S85" s="22">
        <f t="shared" si="3"/>
        <v>4.672584</v>
      </c>
      <c r="T85" s="15"/>
      <c r="U85" s="7" t="s">
        <v>175</v>
      </c>
    </row>
    <row r="86" s="1" customFormat="1" spans="1:21">
      <c r="A86" s="32" t="s">
        <v>166</v>
      </c>
      <c r="B86" s="32" t="s">
        <v>891</v>
      </c>
      <c r="C86" s="33" t="s">
        <v>168</v>
      </c>
      <c r="D86" s="32" t="s">
        <v>892</v>
      </c>
      <c r="E86" s="33" t="s">
        <v>179</v>
      </c>
      <c r="F86" s="32" t="s">
        <v>489</v>
      </c>
      <c r="G86" s="33" t="s">
        <v>177</v>
      </c>
      <c r="H86" s="33" t="s">
        <v>490</v>
      </c>
      <c r="I86" s="33" t="s">
        <v>175</v>
      </c>
      <c r="J86" s="34">
        <v>0.5333</v>
      </c>
      <c r="K86" s="33" t="s">
        <v>319</v>
      </c>
      <c r="L86" s="33" t="s">
        <v>175</v>
      </c>
      <c r="M86" s="35">
        <v>45523</v>
      </c>
      <c r="N86" s="36">
        <v>30</v>
      </c>
      <c r="O86" s="37">
        <v>0</v>
      </c>
      <c r="P86" s="38">
        <v>17.26983</v>
      </c>
      <c r="Q86" s="39">
        <v>9.21</v>
      </c>
      <c r="R86" s="21">
        <f>VLOOKUP(F:F,A668100000004!F:R,13,0)</f>
        <v>10.47295354132</v>
      </c>
      <c r="S86" s="22">
        <f t="shared" si="3"/>
        <v>5.58522612358596</v>
      </c>
      <c r="T86" s="35"/>
      <c r="U86" s="33" t="s">
        <v>175</v>
      </c>
    </row>
    <row r="87" spans="18:19">
      <c r="R87" s="40"/>
      <c r="S87" s="2">
        <f>SUM(S82:S86)</f>
        <v>17.602851123586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3"/>
  <sheetViews>
    <sheetView workbookViewId="0">
      <pane ySplit="1" topLeftCell="A2" activePane="bottomLeft" state="frozen"/>
      <selection/>
      <selection pane="bottomLeft" activeCell="S55" sqref="S55"/>
    </sheetView>
  </sheetViews>
  <sheetFormatPr defaultColWidth="8.72727272727273" defaultRowHeight="14"/>
  <cols>
    <col min="1" max="1" width="4.45454545454545" customWidth="1"/>
    <col min="2" max="2" width="10.2727272727273" customWidth="1"/>
    <col min="3" max="3" width="7.36363636363636" customWidth="1"/>
    <col min="4" max="4" width="16.9090909090909" customWidth="1"/>
    <col min="5" max="5" width="12.7272727272727" customWidth="1"/>
    <col min="6" max="6" width="10.3636363636364" customWidth="1"/>
    <col min="7" max="7" width="7.72727272727273" customWidth="1"/>
    <col min="8" max="8" width="20.1818181818182" customWidth="1"/>
    <col min="9" max="9" width="8.18181818181818" customWidth="1"/>
    <col min="10" max="10" width="8.81818181818182" customWidth="1"/>
    <col min="11" max="12" width="7.36363636363636" hidden="1" customWidth="1"/>
    <col min="13" max="13" width="8" hidden="1" customWidth="1"/>
    <col min="14" max="14" width="4.45454545454545" hidden="1" customWidth="1"/>
    <col min="15" max="15" width="5.63636363636364" hidden="1" customWidth="1"/>
    <col min="16" max="17" width="8.45454545454546" hidden="1" customWidth="1"/>
    <col min="18" max="18" width="7.63636363636364" style="2" customWidth="1"/>
    <col min="19" max="19" width="7.36363636363636" style="2" customWidth="1"/>
    <col min="20" max="20" width="8.81818181818182" customWidth="1"/>
    <col min="21" max="21" width="12.8181818181818" customWidth="1"/>
  </cols>
  <sheetData>
    <row r="1" s="1" customFormat="1" ht="18" customHeight="1" spans="1:21">
      <c r="A1" s="3" t="s">
        <v>145</v>
      </c>
      <c r="B1" s="3" t="s">
        <v>146</v>
      </c>
      <c r="C1" s="3" t="s">
        <v>147</v>
      </c>
      <c r="D1" s="3" t="s">
        <v>148</v>
      </c>
      <c r="E1" s="3" t="s">
        <v>149</v>
      </c>
      <c r="F1" s="3" t="s">
        <v>150</v>
      </c>
      <c r="G1" s="3" t="s">
        <v>151</v>
      </c>
      <c r="H1" s="3" t="s">
        <v>152</v>
      </c>
      <c r="I1" s="3" t="s">
        <v>153</v>
      </c>
      <c r="J1" s="8" t="s">
        <v>154</v>
      </c>
      <c r="K1" s="3" t="s">
        <v>155</v>
      </c>
      <c r="L1" s="3" t="s">
        <v>156</v>
      </c>
      <c r="M1" s="8" t="s">
        <v>157</v>
      </c>
      <c r="N1" s="8" t="s">
        <v>158</v>
      </c>
      <c r="O1" s="8" t="s">
        <v>159</v>
      </c>
      <c r="P1" s="8" t="s">
        <v>160</v>
      </c>
      <c r="Q1" s="8" t="s">
        <v>161</v>
      </c>
      <c r="R1" s="19" t="s">
        <v>162</v>
      </c>
      <c r="S1" s="19" t="s">
        <v>163</v>
      </c>
      <c r="T1" s="8" t="s">
        <v>164</v>
      </c>
      <c r="U1" s="3" t="s">
        <v>165</v>
      </c>
    </row>
    <row r="2" s="1" customFormat="1" spans="1:21">
      <c r="A2" s="4" t="s">
        <v>302</v>
      </c>
      <c r="B2" s="4" t="s">
        <v>913</v>
      </c>
      <c r="C2" s="5" t="s">
        <v>168</v>
      </c>
      <c r="D2" s="4" t="s">
        <v>914</v>
      </c>
      <c r="E2" s="5" t="s">
        <v>915</v>
      </c>
      <c r="F2" s="4" t="s">
        <v>916</v>
      </c>
      <c r="G2" s="5" t="s">
        <v>177</v>
      </c>
      <c r="H2" s="5" t="s">
        <v>917</v>
      </c>
      <c r="I2" s="5" t="s">
        <v>234</v>
      </c>
      <c r="J2" s="9">
        <v>1</v>
      </c>
      <c r="K2" s="5" t="s">
        <v>168</v>
      </c>
      <c r="L2" s="5" t="s">
        <v>175</v>
      </c>
      <c r="M2" s="10">
        <v>45517</v>
      </c>
      <c r="N2" s="11">
        <v>10</v>
      </c>
      <c r="O2" s="12">
        <v>0</v>
      </c>
      <c r="P2" s="13">
        <v>2.39523</v>
      </c>
      <c r="Q2" s="20">
        <v>2.39523</v>
      </c>
      <c r="R2" s="21">
        <f>S39</f>
        <v>2.5117264</v>
      </c>
      <c r="S2" s="22">
        <f>R2*J2</f>
        <v>2.5117264</v>
      </c>
      <c r="T2" s="10"/>
      <c r="U2" s="5" t="s">
        <v>175</v>
      </c>
    </row>
    <row r="3" s="1" customFormat="1" spans="1:21">
      <c r="A3" s="6" t="s">
        <v>302</v>
      </c>
      <c r="B3" s="6" t="s">
        <v>913</v>
      </c>
      <c r="C3" s="7" t="s">
        <v>168</v>
      </c>
      <c r="D3" s="6" t="s">
        <v>914</v>
      </c>
      <c r="E3" s="7" t="s">
        <v>915</v>
      </c>
      <c r="F3" s="6" t="s">
        <v>918</v>
      </c>
      <c r="G3" s="7" t="s">
        <v>172</v>
      </c>
      <c r="H3" s="7" t="s">
        <v>680</v>
      </c>
      <c r="I3" s="7" t="s">
        <v>696</v>
      </c>
      <c r="J3" s="14">
        <v>1</v>
      </c>
      <c r="K3" s="7" t="s">
        <v>168</v>
      </c>
      <c r="L3" s="7" t="s">
        <v>175</v>
      </c>
      <c r="M3" s="15">
        <v>45517</v>
      </c>
      <c r="N3" s="16">
        <v>10</v>
      </c>
      <c r="O3" s="17">
        <v>0</v>
      </c>
      <c r="P3" s="18">
        <v>0.05</v>
      </c>
      <c r="Q3" s="23">
        <v>0.05</v>
      </c>
      <c r="R3" s="21">
        <v>0.049</v>
      </c>
      <c r="S3" s="22">
        <f t="shared" ref="S3:S33" si="0">R3*J3</f>
        <v>0.049</v>
      </c>
      <c r="T3" s="15"/>
      <c r="U3" s="7" t="s">
        <v>175</v>
      </c>
    </row>
    <row r="4" s="1" customFormat="1" spans="1:21">
      <c r="A4" s="4" t="s">
        <v>302</v>
      </c>
      <c r="B4" s="4" t="s">
        <v>913</v>
      </c>
      <c r="C4" s="5" t="s">
        <v>168</v>
      </c>
      <c r="D4" s="4" t="s">
        <v>914</v>
      </c>
      <c r="E4" s="5" t="s">
        <v>915</v>
      </c>
      <c r="F4" s="4" t="s">
        <v>919</v>
      </c>
      <c r="G4" s="5" t="s">
        <v>177</v>
      </c>
      <c r="H4" s="5" t="s">
        <v>920</v>
      </c>
      <c r="I4" s="5" t="s">
        <v>234</v>
      </c>
      <c r="J4" s="9">
        <v>1</v>
      </c>
      <c r="K4" s="5" t="s">
        <v>168</v>
      </c>
      <c r="L4" s="5" t="s">
        <v>175</v>
      </c>
      <c r="M4" s="10">
        <v>45517</v>
      </c>
      <c r="N4" s="11">
        <v>10</v>
      </c>
      <c r="O4" s="12">
        <v>0</v>
      </c>
      <c r="P4" s="13">
        <v>0</v>
      </c>
      <c r="Q4" s="20">
        <v>0</v>
      </c>
      <c r="R4" s="21">
        <f>S44</f>
        <v>2.82203</v>
      </c>
      <c r="S4" s="22">
        <f t="shared" si="0"/>
        <v>2.82203</v>
      </c>
      <c r="T4" s="10"/>
      <c r="U4" s="5" t="s">
        <v>175</v>
      </c>
    </row>
    <row r="5" s="1" customFormat="1" spans="1:21">
      <c r="A5" s="6" t="s">
        <v>302</v>
      </c>
      <c r="B5" s="6" t="s">
        <v>913</v>
      </c>
      <c r="C5" s="7" t="s">
        <v>168</v>
      </c>
      <c r="D5" s="6" t="s">
        <v>914</v>
      </c>
      <c r="E5" s="7" t="s">
        <v>915</v>
      </c>
      <c r="F5" s="6" t="s">
        <v>921</v>
      </c>
      <c r="G5" s="7" t="s">
        <v>172</v>
      </c>
      <c r="H5" s="7" t="s">
        <v>922</v>
      </c>
      <c r="I5" s="7" t="s">
        <v>175</v>
      </c>
      <c r="J5" s="14">
        <v>1</v>
      </c>
      <c r="K5" s="7" t="s">
        <v>168</v>
      </c>
      <c r="L5" s="7" t="s">
        <v>175</v>
      </c>
      <c r="M5" s="15">
        <v>45517</v>
      </c>
      <c r="N5" s="16">
        <v>10</v>
      </c>
      <c r="O5" s="17">
        <v>0</v>
      </c>
      <c r="P5" s="18">
        <v>0</v>
      </c>
      <c r="Q5" s="23">
        <v>0</v>
      </c>
      <c r="R5" s="21">
        <v>0.9829</v>
      </c>
      <c r="S5" s="22">
        <f t="shared" si="0"/>
        <v>0.9829</v>
      </c>
      <c r="T5" s="15"/>
      <c r="U5" s="7" t="s">
        <v>175</v>
      </c>
    </row>
    <row r="6" s="1" customFormat="1" spans="1:21">
      <c r="A6" s="4" t="s">
        <v>302</v>
      </c>
      <c r="B6" s="4" t="s">
        <v>913</v>
      </c>
      <c r="C6" s="5" t="s">
        <v>168</v>
      </c>
      <c r="D6" s="4" t="s">
        <v>914</v>
      </c>
      <c r="E6" s="5" t="s">
        <v>915</v>
      </c>
      <c r="F6" s="4" t="s">
        <v>923</v>
      </c>
      <c r="G6" s="5" t="s">
        <v>172</v>
      </c>
      <c r="H6" s="5" t="s">
        <v>924</v>
      </c>
      <c r="I6" s="5" t="s">
        <v>179</v>
      </c>
      <c r="J6" s="9">
        <v>1</v>
      </c>
      <c r="K6" s="5" t="s">
        <v>168</v>
      </c>
      <c r="L6" s="5" t="s">
        <v>175</v>
      </c>
      <c r="M6" s="10">
        <v>45517</v>
      </c>
      <c r="N6" s="11">
        <v>10</v>
      </c>
      <c r="O6" s="12">
        <v>0</v>
      </c>
      <c r="P6" s="13">
        <v>0</v>
      </c>
      <c r="Q6" s="20">
        <v>0</v>
      </c>
      <c r="R6" s="21">
        <v>15</v>
      </c>
      <c r="S6" s="22">
        <f t="shared" si="0"/>
        <v>15</v>
      </c>
      <c r="T6" s="10"/>
      <c r="U6" s="5" t="s">
        <v>175</v>
      </c>
    </row>
    <row r="7" s="1" customFormat="1" spans="1:21">
      <c r="A7" s="6" t="s">
        <v>302</v>
      </c>
      <c r="B7" s="6" t="s">
        <v>913</v>
      </c>
      <c r="C7" s="7" t="s">
        <v>168</v>
      </c>
      <c r="D7" s="6" t="s">
        <v>914</v>
      </c>
      <c r="E7" s="7" t="s">
        <v>915</v>
      </c>
      <c r="F7" s="6" t="s">
        <v>925</v>
      </c>
      <c r="G7" s="7" t="s">
        <v>177</v>
      </c>
      <c r="H7" s="7" t="s">
        <v>926</v>
      </c>
      <c r="I7" s="7" t="s">
        <v>234</v>
      </c>
      <c r="J7" s="14">
        <v>1</v>
      </c>
      <c r="K7" s="7" t="s">
        <v>168</v>
      </c>
      <c r="L7" s="7" t="s">
        <v>175</v>
      </c>
      <c r="M7" s="15">
        <v>45517</v>
      </c>
      <c r="N7" s="16">
        <v>10</v>
      </c>
      <c r="O7" s="17">
        <v>0</v>
      </c>
      <c r="P7" s="18">
        <v>36.36541</v>
      </c>
      <c r="Q7" s="23">
        <v>36.36541</v>
      </c>
      <c r="R7" s="21">
        <f>S49</f>
        <v>26.0146402893334</v>
      </c>
      <c r="S7" s="22">
        <f t="shared" si="0"/>
        <v>26.0146402893334</v>
      </c>
      <c r="T7" s="15"/>
      <c r="U7" s="7" t="s">
        <v>175</v>
      </c>
    </row>
    <row r="8" s="1" customFormat="1" spans="1:21">
      <c r="A8" s="4" t="s">
        <v>302</v>
      </c>
      <c r="B8" s="4" t="s">
        <v>913</v>
      </c>
      <c r="C8" s="5" t="s">
        <v>168</v>
      </c>
      <c r="D8" s="4" t="s">
        <v>914</v>
      </c>
      <c r="E8" s="5" t="s">
        <v>915</v>
      </c>
      <c r="F8" s="4" t="s">
        <v>927</v>
      </c>
      <c r="G8" s="5" t="s">
        <v>177</v>
      </c>
      <c r="H8" s="5" t="s">
        <v>928</v>
      </c>
      <c r="I8" s="5" t="s">
        <v>234</v>
      </c>
      <c r="J8" s="9">
        <v>1</v>
      </c>
      <c r="K8" s="5" t="s">
        <v>168</v>
      </c>
      <c r="L8" s="5" t="s">
        <v>175</v>
      </c>
      <c r="M8" s="10">
        <v>45517</v>
      </c>
      <c r="N8" s="11">
        <v>10</v>
      </c>
      <c r="O8" s="12">
        <v>0</v>
      </c>
      <c r="P8" s="13">
        <v>0</v>
      </c>
      <c r="Q8" s="20">
        <v>0</v>
      </c>
      <c r="R8" s="21">
        <f>S84</f>
        <v>3.08777</v>
      </c>
      <c r="S8" s="22">
        <f t="shared" si="0"/>
        <v>3.08777</v>
      </c>
      <c r="T8" s="10"/>
      <c r="U8" s="5" t="s">
        <v>175</v>
      </c>
    </row>
    <row r="9" s="1" customFormat="1" spans="1:21">
      <c r="A9" s="6" t="s">
        <v>302</v>
      </c>
      <c r="B9" s="6" t="s">
        <v>913</v>
      </c>
      <c r="C9" s="7" t="s">
        <v>168</v>
      </c>
      <c r="D9" s="6" t="s">
        <v>914</v>
      </c>
      <c r="E9" s="7" t="s">
        <v>915</v>
      </c>
      <c r="F9" s="6" t="s">
        <v>929</v>
      </c>
      <c r="G9" s="7" t="s">
        <v>172</v>
      </c>
      <c r="H9" s="7" t="s">
        <v>930</v>
      </c>
      <c r="I9" s="7" t="s">
        <v>931</v>
      </c>
      <c r="J9" s="14">
        <v>1</v>
      </c>
      <c r="K9" s="7" t="s">
        <v>168</v>
      </c>
      <c r="L9" s="7" t="s">
        <v>175</v>
      </c>
      <c r="M9" s="15">
        <v>45517</v>
      </c>
      <c r="N9" s="16">
        <v>10</v>
      </c>
      <c r="O9" s="17">
        <v>0</v>
      </c>
      <c r="P9" s="18">
        <v>0</v>
      </c>
      <c r="Q9" s="23">
        <v>0</v>
      </c>
      <c r="R9" s="26">
        <v>45</v>
      </c>
      <c r="S9" s="22">
        <f t="shared" si="0"/>
        <v>45</v>
      </c>
      <c r="T9" s="15"/>
      <c r="U9" s="7" t="s">
        <v>175</v>
      </c>
    </row>
    <row r="10" s="1" customFormat="1" spans="1:21">
      <c r="A10" s="4" t="s">
        <v>302</v>
      </c>
      <c r="B10" s="4" t="s">
        <v>913</v>
      </c>
      <c r="C10" s="5" t="s">
        <v>168</v>
      </c>
      <c r="D10" s="4" t="s">
        <v>914</v>
      </c>
      <c r="E10" s="5" t="s">
        <v>915</v>
      </c>
      <c r="F10" s="4" t="s">
        <v>171</v>
      </c>
      <c r="G10" s="5" t="s">
        <v>172</v>
      </c>
      <c r="H10" s="5" t="s">
        <v>173</v>
      </c>
      <c r="I10" s="5" t="s">
        <v>174</v>
      </c>
      <c r="J10" s="9">
        <v>6</v>
      </c>
      <c r="K10" s="5" t="s">
        <v>168</v>
      </c>
      <c r="L10" s="5" t="s">
        <v>175</v>
      </c>
      <c r="M10" s="10">
        <v>45517</v>
      </c>
      <c r="N10" s="11">
        <v>10</v>
      </c>
      <c r="O10" s="12">
        <v>0</v>
      </c>
      <c r="P10" s="13">
        <v>0.1372</v>
      </c>
      <c r="Q10" s="20">
        <v>0.8232</v>
      </c>
      <c r="R10" s="21">
        <v>0.1372</v>
      </c>
      <c r="S10" s="22">
        <f t="shared" si="0"/>
        <v>0.8232</v>
      </c>
      <c r="T10" s="10"/>
      <c r="U10" s="5" t="s">
        <v>175</v>
      </c>
    </row>
    <row r="11" s="1" customFormat="1" spans="1:21">
      <c r="A11" s="6" t="s">
        <v>302</v>
      </c>
      <c r="B11" s="6" t="s">
        <v>913</v>
      </c>
      <c r="C11" s="7" t="s">
        <v>168</v>
      </c>
      <c r="D11" s="6" t="s">
        <v>914</v>
      </c>
      <c r="E11" s="7" t="s">
        <v>915</v>
      </c>
      <c r="F11" s="6" t="s">
        <v>932</v>
      </c>
      <c r="G11" s="7" t="s">
        <v>177</v>
      </c>
      <c r="H11" s="7" t="s">
        <v>933</v>
      </c>
      <c r="I11" s="7" t="s">
        <v>934</v>
      </c>
      <c r="J11" s="14">
        <v>1</v>
      </c>
      <c r="K11" s="7" t="s">
        <v>182</v>
      </c>
      <c r="L11" s="7" t="s">
        <v>175</v>
      </c>
      <c r="M11" s="15">
        <v>45517</v>
      </c>
      <c r="N11" s="16">
        <v>10</v>
      </c>
      <c r="O11" s="17">
        <v>0</v>
      </c>
      <c r="P11" s="18">
        <v>4.09049</v>
      </c>
      <c r="Q11" s="23">
        <v>4.09049</v>
      </c>
      <c r="R11" s="21">
        <f>S88</f>
        <v>0.2944</v>
      </c>
      <c r="S11" s="22">
        <f t="shared" si="0"/>
        <v>0.2944</v>
      </c>
      <c r="T11" s="15"/>
      <c r="U11" s="7" t="s">
        <v>175</v>
      </c>
    </row>
    <row r="12" s="1" customFormat="1" spans="1:21">
      <c r="A12" s="4" t="s">
        <v>302</v>
      </c>
      <c r="B12" s="4" t="s">
        <v>913</v>
      </c>
      <c r="C12" s="5" t="s">
        <v>168</v>
      </c>
      <c r="D12" s="4" t="s">
        <v>914</v>
      </c>
      <c r="E12" s="5" t="s">
        <v>915</v>
      </c>
      <c r="F12" s="4" t="s">
        <v>935</v>
      </c>
      <c r="G12" s="5" t="s">
        <v>177</v>
      </c>
      <c r="H12" s="5" t="s">
        <v>936</v>
      </c>
      <c r="I12" s="5" t="s">
        <v>234</v>
      </c>
      <c r="J12" s="9">
        <v>1</v>
      </c>
      <c r="K12" s="5" t="s">
        <v>168</v>
      </c>
      <c r="L12" s="5" t="s">
        <v>175</v>
      </c>
      <c r="M12" s="10">
        <v>45517</v>
      </c>
      <c r="N12" s="11">
        <v>10</v>
      </c>
      <c r="O12" s="12">
        <v>0</v>
      </c>
      <c r="P12" s="13">
        <v>0</v>
      </c>
      <c r="Q12" s="20">
        <v>0</v>
      </c>
      <c r="R12" s="21">
        <f>S93</f>
        <v>1.77837</v>
      </c>
      <c r="S12" s="22">
        <f t="shared" si="0"/>
        <v>1.77837</v>
      </c>
      <c r="T12" s="10"/>
      <c r="U12" s="5" t="s">
        <v>175</v>
      </c>
    </row>
    <row r="13" s="1" customFormat="1" spans="1:21">
      <c r="A13" s="6" t="s">
        <v>302</v>
      </c>
      <c r="B13" s="6" t="s">
        <v>913</v>
      </c>
      <c r="C13" s="7" t="s">
        <v>168</v>
      </c>
      <c r="D13" s="6" t="s">
        <v>914</v>
      </c>
      <c r="E13" s="7" t="s">
        <v>915</v>
      </c>
      <c r="F13" s="6" t="s">
        <v>937</v>
      </c>
      <c r="G13" s="7" t="s">
        <v>177</v>
      </c>
      <c r="H13" s="7" t="s">
        <v>938</v>
      </c>
      <c r="I13" s="7" t="s">
        <v>179</v>
      </c>
      <c r="J13" s="14">
        <v>1</v>
      </c>
      <c r="K13" s="7" t="s">
        <v>168</v>
      </c>
      <c r="L13" s="7" t="s">
        <v>175</v>
      </c>
      <c r="M13" s="15">
        <v>45517</v>
      </c>
      <c r="N13" s="16">
        <v>10</v>
      </c>
      <c r="O13" s="17">
        <v>0</v>
      </c>
      <c r="P13" s="18">
        <v>61.3576</v>
      </c>
      <c r="Q13" s="23">
        <v>61.3576</v>
      </c>
      <c r="R13" s="21">
        <f>S98</f>
        <v>52.475355687</v>
      </c>
      <c r="S13" s="22">
        <f t="shared" si="0"/>
        <v>52.475355687</v>
      </c>
      <c r="T13" s="15"/>
      <c r="U13" s="7" t="s">
        <v>175</v>
      </c>
    </row>
    <row r="14" s="1" customFormat="1" spans="1:21">
      <c r="A14" s="4" t="s">
        <v>302</v>
      </c>
      <c r="B14" s="4" t="s">
        <v>913</v>
      </c>
      <c r="C14" s="5" t="s">
        <v>168</v>
      </c>
      <c r="D14" s="4" t="s">
        <v>914</v>
      </c>
      <c r="E14" s="5" t="s">
        <v>915</v>
      </c>
      <c r="F14" s="4" t="s">
        <v>939</v>
      </c>
      <c r="G14" s="5" t="s">
        <v>172</v>
      </c>
      <c r="H14" s="5" t="s">
        <v>940</v>
      </c>
      <c r="I14" s="5" t="s">
        <v>175</v>
      </c>
      <c r="J14" s="9">
        <v>36</v>
      </c>
      <c r="K14" s="5" t="s">
        <v>168</v>
      </c>
      <c r="L14" s="5" t="s">
        <v>175</v>
      </c>
      <c r="M14" s="10">
        <v>45517</v>
      </c>
      <c r="N14" s="11">
        <v>10</v>
      </c>
      <c r="O14" s="12">
        <v>0</v>
      </c>
      <c r="P14" s="13">
        <v>0.0058</v>
      </c>
      <c r="Q14" s="20">
        <v>0.2088</v>
      </c>
      <c r="R14" s="21">
        <v>0.00569</v>
      </c>
      <c r="S14" s="22">
        <f t="shared" si="0"/>
        <v>0.20484</v>
      </c>
      <c r="T14" s="10"/>
      <c r="U14" s="5" t="s">
        <v>175</v>
      </c>
    </row>
    <row r="15" s="1" customFormat="1" spans="1:21">
      <c r="A15" s="6" t="s">
        <v>302</v>
      </c>
      <c r="B15" s="6" t="s">
        <v>913</v>
      </c>
      <c r="C15" s="7" t="s">
        <v>168</v>
      </c>
      <c r="D15" s="6" t="s">
        <v>914</v>
      </c>
      <c r="E15" s="7" t="s">
        <v>915</v>
      </c>
      <c r="F15" s="6" t="s">
        <v>254</v>
      </c>
      <c r="G15" s="7" t="s">
        <v>172</v>
      </c>
      <c r="H15" s="7" t="s">
        <v>255</v>
      </c>
      <c r="I15" s="7" t="s">
        <v>256</v>
      </c>
      <c r="J15" s="14">
        <v>1</v>
      </c>
      <c r="K15" s="7" t="s">
        <v>168</v>
      </c>
      <c r="L15" s="7" t="s">
        <v>175</v>
      </c>
      <c r="M15" s="15">
        <v>45517</v>
      </c>
      <c r="N15" s="16">
        <v>10</v>
      </c>
      <c r="O15" s="17">
        <v>0</v>
      </c>
      <c r="P15" s="18">
        <v>0</v>
      </c>
      <c r="Q15" s="23">
        <v>0</v>
      </c>
      <c r="R15" s="21">
        <v>0.9221</v>
      </c>
      <c r="S15" s="22">
        <f t="shared" si="0"/>
        <v>0.9221</v>
      </c>
      <c r="T15" s="15"/>
      <c r="U15" s="7" t="s">
        <v>175</v>
      </c>
    </row>
    <row r="16" s="1" customFormat="1" spans="1:21">
      <c r="A16" s="4" t="s">
        <v>302</v>
      </c>
      <c r="B16" s="4" t="s">
        <v>913</v>
      </c>
      <c r="C16" s="5" t="s">
        <v>168</v>
      </c>
      <c r="D16" s="4" t="s">
        <v>914</v>
      </c>
      <c r="E16" s="5" t="s">
        <v>915</v>
      </c>
      <c r="F16" s="4" t="s">
        <v>941</v>
      </c>
      <c r="G16" s="5" t="s">
        <v>172</v>
      </c>
      <c r="H16" s="5" t="s">
        <v>942</v>
      </c>
      <c r="I16" s="5" t="s">
        <v>234</v>
      </c>
      <c r="J16" s="9">
        <v>1</v>
      </c>
      <c r="K16" s="5" t="s">
        <v>168</v>
      </c>
      <c r="L16" s="5" t="s">
        <v>175</v>
      </c>
      <c r="M16" s="10">
        <v>45517</v>
      </c>
      <c r="N16" s="11">
        <v>10</v>
      </c>
      <c r="O16" s="12">
        <v>0</v>
      </c>
      <c r="P16" s="13">
        <v>0</v>
      </c>
      <c r="Q16" s="20">
        <v>0</v>
      </c>
      <c r="R16" s="21">
        <v>3.13</v>
      </c>
      <c r="S16" s="22">
        <f t="shared" si="0"/>
        <v>3.13</v>
      </c>
      <c r="T16" s="10"/>
      <c r="U16" s="5" t="s">
        <v>175</v>
      </c>
    </row>
    <row r="17" s="1" customFormat="1" spans="1:21">
      <c r="A17" s="6" t="s">
        <v>302</v>
      </c>
      <c r="B17" s="6" t="s">
        <v>913</v>
      </c>
      <c r="C17" s="7" t="s">
        <v>168</v>
      </c>
      <c r="D17" s="6" t="s">
        <v>914</v>
      </c>
      <c r="E17" s="7" t="s">
        <v>915</v>
      </c>
      <c r="F17" s="6" t="s">
        <v>943</v>
      </c>
      <c r="G17" s="7" t="s">
        <v>177</v>
      </c>
      <c r="H17" s="7" t="s">
        <v>944</v>
      </c>
      <c r="I17" s="7" t="s">
        <v>234</v>
      </c>
      <c r="J17" s="14">
        <v>1</v>
      </c>
      <c r="K17" s="7" t="s">
        <v>168</v>
      </c>
      <c r="L17" s="7" t="s">
        <v>175</v>
      </c>
      <c r="M17" s="15">
        <v>45517</v>
      </c>
      <c r="N17" s="16">
        <v>10</v>
      </c>
      <c r="O17" s="17">
        <v>0</v>
      </c>
      <c r="P17" s="18">
        <v>0</v>
      </c>
      <c r="Q17" s="23">
        <v>0</v>
      </c>
      <c r="R17" s="21">
        <f>S158</f>
        <v>1.59461</v>
      </c>
      <c r="S17" s="22">
        <f t="shared" si="0"/>
        <v>1.59461</v>
      </c>
      <c r="T17" s="15"/>
      <c r="U17" s="7" t="s">
        <v>175</v>
      </c>
    </row>
    <row r="18" s="1" customFormat="1" spans="1:21">
      <c r="A18" s="4" t="s">
        <v>302</v>
      </c>
      <c r="B18" s="4" t="s">
        <v>913</v>
      </c>
      <c r="C18" s="5" t="s">
        <v>168</v>
      </c>
      <c r="D18" s="4" t="s">
        <v>914</v>
      </c>
      <c r="E18" s="5" t="s">
        <v>915</v>
      </c>
      <c r="F18" s="4" t="s">
        <v>239</v>
      </c>
      <c r="G18" s="5" t="s">
        <v>172</v>
      </c>
      <c r="H18" s="5" t="s">
        <v>240</v>
      </c>
      <c r="I18" s="5" t="s">
        <v>175</v>
      </c>
      <c r="J18" s="9">
        <v>2</v>
      </c>
      <c r="K18" s="5" t="s">
        <v>168</v>
      </c>
      <c r="L18" s="5" t="s">
        <v>175</v>
      </c>
      <c r="M18" s="10">
        <v>45517</v>
      </c>
      <c r="N18" s="11">
        <v>10</v>
      </c>
      <c r="O18" s="12">
        <v>0</v>
      </c>
      <c r="P18" s="13">
        <v>0</v>
      </c>
      <c r="Q18" s="20">
        <v>0</v>
      </c>
      <c r="R18" s="21">
        <v>0.55</v>
      </c>
      <c r="S18" s="22">
        <f t="shared" si="0"/>
        <v>1.1</v>
      </c>
      <c r="T18" s="10"/>
      <c r="U18" s="5" t="s">
        <v>175</v>
      </c>
    </row>
    <row r="19" s="1" customFormat="1" spans="1:21">
      <c r="A19" s="6" t="s">
        <v>302</v>
      </c>
      <c r="B19" s="6" t="s">
        <v>913</v>
      </c>
      <c r="C19" s="7" t="s">
        <v>168</v>
      </c>
      <c r="D19" s="6" t="s">
        <v>914</v>
      </c>
      <c r="E19" s="7" t="s">
        <v>915</v>
      </c>
      <c r="F19" s="6" t="s">
        <v>945</v>
      </c>
      <c r="G19" s="7" t="s">
        <v>172</v>
      </c>
      <c r="H19" s="7" t="s">
        <v>946</v>
      </c>
      <c r="I19" s="7" t="s">
        <v>175</v>
      </c>
      <c r="J19" s="14">
        <v>1</v>
      </c>
      <c r="K19" s="7" t="s">
        <v>168</v>
      </c>
      <c r="L19" s="7" t="s">
        <v>175</v>
      </c>
      <c r="M19" s="15">
        <v>45517</v>
      </c>
      <c r="N19" s="16">
        <v>10</v>
      </c>
      <c r="O19" s="17">
        <v>0</v>
      </c>
      <c r="P19" s="18">
        <v>1.4274</v>
      </c>
      <c r="Q19" s="23">
        <v>1.4274</v>
      </c>
      <c r="R19" s="21">
        <v>1.4274</v>
      </c>
      <c r="S19" s="22">
        <f t="shared" si="0"/>
        <v>1.4274</v>
      </c>
      <c r="T19" s="15"/>
      <c r="U19" s="7" t="s">
        <v>175</v>
      </c>
    </row>
    <row r="20" s="1" customFormat="1" spans="1:21">
      <c r="A20" s="4" t="s">
        <v>302</v>
      </c>
      <c r="B20" s="4" t="s">
        <v>913</v>
      </c>
      <c r="C20" s="5" t="s">
        <v>168</v>
      </c>
      <c r="D20" s="4" t="s">
        <v>914</v>
      </c>
      <c r="E20" s="5" t="s">
        <v>915</v>
      </c>
      <c r="F20" s="4" t="s">
        <v>947</v>
      </c>
      <c r="G20" s="5" t="s">
        <v>172</v>
      </c>
      <c r="H20" s="5" t="s">
        <v>948</v>
      </c>
      <c r="I20" s="5" t="s">
        <v>234</v>
      </c>
      <c r="J20" s="9">
        <v>2</v>
      </c>
      <c r="K20" s="5" t="s">
        <v>168</v>
      </c>
      <c r="L20" s="5" t="s">
        <v>175</v>
      </c>
      <c r="M20" s="10">
        <v>45517</v>
      </c>
      <c r="N20" s="11">
        <v>10</v>
      </c>
      <c r="O20" s="12">
        <v>0</v>
      </c>
      <c r="P20" s="13">
        <v>0</v>
      </c>
      <c r="Q20" s="20">
        <v>0</v>
      </c>
      <c r="R20" s="21">
        <v>0.27</v>
      </c>
      <c r="S20" s="22">
        <f t="shared" si="0"/>
        <v>0.54</v>
      </c>
      <c r="T20" s="10"/>
      <c r="U20" s="5" t="s">
        <v>175</v>
      </c>
    </row>
    <row r="21" s="1" customFormat="1" spans="1:21">
      <c r="A21" s="6" t="s">
        <v>302</v>
      </c>
      <c r="B21" s="6" t="s">
        <v>913</v>
      </c>
      <c r="C21" s="7" t="s">
        <v>168</v>
      </c>
      <c r="D21" s="6" t="s">
        <v>914</v>
      </c>
      <c r="E21" s="7" t="s">
        <v>915</v>
      </c>
      <c r="F21" s="6" t="s">
        <v>949</v>
      </c>
      <c r="G21" s="7" t="s">
        <v>177</v>
      </c>
      <c r="H21" s="7" t="s">
        <v>950</v>
      </c>
      <c r="I21" s="7" t="s">
        <v>931</v>
      </c>
      <c r="J21" s="14">
        <v>1</v>
      </c>
      <c r="K21" s="7" t="s">
        <v>168</v>
      </c>
      <c r="L21" s="7" t="s">
        <v>175</v>
      </c>
      <c r="M21" s="15">
        <v>45517</v>
      </c>
      <c r="N21" s="16">
        <v>10</v>
      </c>
      <c r="O21" s="17">
        <v>0</v>
      </c>
      <c r="P21" s="18">
        <v>170.45248</v>
      </c>
      <c r="Q21" s="23">
        <v>170.45248</v>
      </c>
      <c r="R21" s="21">
        <f>S171</f>
        <v>145.43367902</v>
      </c>
      <c r="S21" s="22">
        <f t="shared" si="0"/>
        <v>145.43367902</v>
      </c>
      <c r="T21" s="15"/>
      <c r="U21" s="7" t="s">
        <v>175</v>
      </c>
    </row>
    <row r="22" s="1" customFormat="1" spans="1:21">
      <c r="A22" s="4" t="s">
        <v>302</v>
      </c>
      <c r="B22" s="4" t="s">
        <v>913</v>
      </c>
      <c r="C22" s="5" t="s">
        <v>168</v>
      </c>
      <c r="D22" s="4" t="s">
        <v>914</v>
      </c>
      <c r="E22" s="5" t="s">
        <v>915</v>
      </c>
      <c r="F22" s="4" t="s">
        <v>185</v>
      </c>
      <c r="G22" s="5" t="s">
        <v>172</v>
      </c>
      <c r="H22" s="5" t="s">
        <v>186</v>
      </c>
      <c r="I22" s="5" t="s">
        <v>187</v>
      </c>
      <c r="J22" s="9">
        <v>4</v>
      </c>
      <c r="K22" s="5" t="s">
        <v>168</v>
      </c>
      <c r="L22" s="5" t="s">
        <v>175</v>
      </c>
      <c r="M22" s="10">
        <v>45517</v>
      </c>
      <c r="N22" s="11">
        <v>10</v>
      </c>
      <c r="O22" s="12">
        <v>0</v>
      </c>
      <c r="P22" s="13">
        <v>0.0375</v>
      </c>
      <c r="Q22" s="20">
        <v>0.15</v>
      </c>
      <c r="R22" s="21">
        <v>0.05</v>
      </c>
      <c r="S22" s="22">
        <f t="shared" si="0"/>
        <v>0.2</v>
      </c>
      <c r="T22" s="10"/>
      <c r="U22" s="5" t="s">
        <v>175</v>
      </c>
    </row>
    <row r="23" s="1" customFormat="1" spans="1:21">
      <c r="A23" s="6" t="s">
        <v>302</v>
      </c>
      <c r="B23" s="6" t="s">
        <v>913</v>
      </c>
      <c r="C23" s="7" t="s">
        <v>168</v>
      </c>
      <c r="D23" s="6" t="s">
        <v>914</v>
      </c>
      <c r="E23" s="7" t="s">
        <v>915</v>
      </c>
      <c r="F23" s="6" t="s">
        <v>951</v>
      </c>
      <c r="G23" s="7" t="s">
        <v>172</v>
      </c>
      <c r="H23" s="7" t="s">
        <v>952</v>
      </c>
      <c r="I23" s="7" t="s">
        <v>931</v>
      </c>
      <c r="J23" s="14">
        <v>1</v>
      </c>
      <c r="K23" s="7" t="s">
        <v>168</v>
      </c>
      <c r="L23" s="7" t="s">
        <v>175</v>
      </c>
      <c r="M23" s="15">
        <v>45517</v>
      </c>
      <c r="N23" s="16">
        <v>10</v>
      </c>
      <c r="O23" s="17">
        <v>0</v>
      </c>
      <c r="P23" s="18">
        <v>0</v>
      </c>
      <c r="Q23" s="23">
        <v>0</v>
      </c>
      <c r="R23" s="26">
        <v>102</v>
      </c>
      <c r="S23" s="22">
        <f t="shared" si="0"/>
        <v>102</v>
      </c>
      <c r="T23" s="15"/>
      <c r="U23" s="7" t="s">
        <v>175</v>
      </c>
    </row>
    <row r="24" s="1" customFormat="1" spans="1:21">
      <c r="A24" s="4" t="s">
        <v>302</v>
      </c>
      <c r="B24" s="4" t="s">
        <v>913</v>
      </c>
      <c r="C24" s="5" t="s">
        <v>168</v>
      </c>
      <c r="D24" s="4" t="s">
        <v>914</v>
      </c>
      <c r="E24" s="5" t="s">
        <v>915</v>
      </c>
      <c r="F24" s="4" t="s">
        <v>953</v>
      </c>
      <c r="G24" s="5" t="s">
        <v>172</v>
      </c>
      <c r="H24" s="5" t="s">
        <v>954</v>
      </c>
      <c r="I24" s="5" t="s">
        <v>179</v>
      </c>
      <c r="J24" s="9">
        <v>1</v>
      </c>
      <c r="K24" s="5" t="s">
        <v>168</v>
      </c>
      <c r="L24" s="5" t="s">
        <v>175</v>
      </c>
      <c r="M24" s="10">
        <v>45517</v>
      </c>
      <c r="N24" s="11">
        <v>10</v>
      </c>
      <c r="O24" s="12">
        <v>0</v>
      </c>
      <c r="P24" s="13">
        <v>0</v>
      </c>
      <c r="Q24" s="20">
        <v>0</v>
      </c>
      <c r="R24" s="21">
        <v>30.09</v>
      </c>
      <c r="S24" s="22">
        <f t="shared" si="0"/>
        <v>30.09</v>
      </c>
      <c r="T24" s="10"/>
      <c r="U24" s="5" t="s">
        <v>175</v>
      </c>
    </row>
    <row r="25" s="1" customFormat="1" spans="1:21">
      <c r="A25" s="6" t="s">
        <v>302</v>
      </c>
      <c r="B25" s="6" t="s">
        <v>913</v>
      </c>
      <c r="C25" s="7" t="s">
        <v>168</v>
      </c>
      <c r="D25" s="6" t="s">
        <v>914</v>
      </c>
      <c r="E25" s="7" t="s">
        <v>915</v>
      </c>
      <c r="F25" s="6" t="s">
        <v>955</v>
      </c>
      <c r="G25" s="7" t="s">
        <v>177</v>
      </c>
      <c r="H25" s="7" t="s">
        <v>956</v>
      </c>
      <c r="I25" s="7" t="s">
        <v>931</v>
      </c>
      <c r="J25" s="14">
        <v>1</v>
      </c>
      <c r="K25" s="7" t="s">
        <v>168</v>
      </c>
      <c r="L25" s="7" t="s">
        <v>175</v>
      </c>
      <c r="M25" s="15">
        <v>45517</v>
      </c>
      <c r="N25" s="16">
        <v>10</v>
      </c>
      <c r="O25" s="17">
        <v>0</v>
      </c>
      <c r="P25" s="18">
        <v>0</v>
      </c>
      <c r="Q25" s="23">
        <v>0</v>
      </c>
      <c r="R25" s="21">
        <f>S278</f>
        <v>15.3264874068916</v>
      </c>
      <c r="S25" s="22">
        <f t="shared" si="0"/>
        <v>15.3264874068916</v>
      </c>
      <c r="T25" s="15"/>
      <c r="U25" s="7" t="s">
        <v>175</v>
      </c>
    </row>
    <row r="26" s="1" customFormat="1" spans="1:21">
      <c r="A26" s="4" t="s">
        <v>302</v>
      </c>
      <c r="B26" s="4" t="s">
        <v>913</v>
      </c>
      <c r="C26" s="5" t="s">
        <v>168</v>
      </c>
      <c r="D26" s="4" t="s">
        <v>914</v>
      </c>
      <c r="E26" s="5" t="s">
        <v>915</v>
      </c>
      <c r="F26" s="4" t="s">
        <v>957</v>
      </c>
      <c r="G26" s="5" t="s">
        <v>172</v>
      </c>
      <c r="H26" s="5" t="s">
        <v>685</v>
      </c>
      <c r="I26" s="5" t="s">
        <v>958</v>
      </c>
      <c r="J26" s="9">
        <v>4</v>
      </c>
      <c r="K26" s="5" t="s">
        <v>168</v>
      </c>
      <c r="L26" s="5" t="s">
        <v>175</v>
      </c>
      <c r="M26" s="10">
        <v>45517</v>
      </c>
      <c r="N26" s="11">
        <v>10</v>
      </c>
      <c r="O26" s="12">
        <v>0</v>
      </c>
      <c r="P26" s="13">
        <v>0</v>
      </c>
      <c r="Q26" s="20">
        <v>0</v>
      </c>
      <c r="R26" s="21">
        <v>0.49</v>
      </c>
      <c r="S26" s="22">
        <f t="shared" si="0"/>
        <v>1.96</v>
      </c>
      <c r="T26" s="10"/>
      <c r="U26" s="5" t="s">
        <v>175</v>
      </c>
    </row>
    <row r="27" s="1" customFormat="1" spans="1:21">
      <c r="A27" s="6" t="s">
        <v>302</v>
      </c>
      <c r="B27" s="6" t="s">
        <v>913</v>
      </c>
      <c r="C27" s="7" t="s">
        <v>168</v>
      </c>
      <c r="D27" s="6" t="s">
        <v>914</v>
      </c>
      <c r="E27" s="7" t="s">
        <v>915</v>
      </c>
      <c r="F27" s="6" t="s">
        <v>959</v>
      </c>
      <c r="G27" s="7" t="s">
        <v>172</v>
      </c>
      <c r="H27" s="7" t="s">
        <v>960</v>
      </c>
      <c r="I27" s="7" t="s">
        <v>175</v>
      </c>
      <c r="J27" s="14">
        <v>1</v>
      </c>
      <c r="K27" s="7" t="s">
        <v>168</v>
      </c>
      <c r="L27" s="7" t="s">
        <v>175</v>
      </c>
      <c r="M27" s="15">
        <v>45517</v>
      </c>
      <c r="N27" s="16">
        <v>10</v>
      </c>
      <c r="O27" s="17">
        <v>0</v>
      </c>
      <c r="P27" s="18">
        <v>0</v>
      </c>
      <c r="Q27" s="23">
        <v>0</v>
      </c>
      <c r="R27" s="21">
        <v>0.2129</v>
      </c>
      <c r="S27" s="22">
        <f t="shared" si="0"/>
        <v>0.2129</v>
      </c>
      <c r="T27" s="15"/>
      <c r="U27" s="7" t="s">
        <v>175</v>
      </c>
    </row>
    <row r="28" s="1" customFormat="1" spans="1:21">
      <c r="A28" s="4" t="s">
        <v>302</v>
      </c>
      <c r="B28" s="4" t="s">
        <v>913</v>
      </c>
      <c r="C28" s="5" t="s">
        <v>168</v>
      </c>
      <c r="D28" s="4" t="s">
        <v>914</v>
      </c>
      <c r="E28" s="5" t="s">
        <v>915</v>
      </c>
      <c r="F28" s="4" t="s">
        <v>961</v>
      </c>
      <c r="G28" s="5" t="s">
        <v>172</v>
      </c>
      <c r="H28" s="5" t="s">
        <v>962</v>
      </c>
      <c r="I28" s="5" t="s">
        <v>175</v>
      </c>
      <c r="J28" s="9">
        <v>1</v>
      </c>
      <c r="K28" s="5" t="s">
        <v>168</v>
      </c>
      <c r="L28" s="5" t="s">
        <v>175</v>
      </c>
      <c r="M28" s="10">
        <v>45517</v>
      </c>
      <c r="N28" s="11">
        <v>10</v>
      </c>
      <c r="O28" s="12">
        <v>0</v>
      </c>
      <c r="P28" s="13">
        <v>0.385</v>
      </c>
      <c r="Q28" s="20">
        <v>0.385</v>
      </c>
      <c r="R28" s="21">
        <v>0.385</v>
      </c>
      <c r="S28" s="22">
        <f t="shared" si="0"/>
        <v>0.385</v>
      </c>
      <c r="T28" s="10"/>
      <c r="U28" s="5" t="s">
        <v>175</v>
      </c>
    </row>
    <row r="29" s="1" customFormat="1" spans="1:21">
      <c r="A29" s="6" t="s">
        <v>302</v>
      </c>
      <c r="B29" s="6" t="s">
        <v>913</v>
      </c>
      <c r="C29" s="7" t="s">
        <v>168</v>
      </c>
      <c r="D29" s="6" t="s">
        <v>914</v>
      </c>
      <c r="E29" s="7" t="s">
        <v>915</v>
      </c>
      <c r="F29" s="6" t="s">
        <v>963</v>
      </c>
      <c r="G29" s="7" t="s">
        <v>172</v>
      </c>
      <c r="H29" s="7" t="s">
        <v>964</v>
      </c>
      <c r="I29" s="7" t="s">
        <v>179</v>
      </c>
      <c r="J29" s="14">
        <v>1</v>
      </c>
      <c r="K29" s="7" t="s">
        <v>168</v>
      </c>
      <c r="L29" s="7" t="s">
        <v>175</v>
      </c>
      <c r="M29" s="15">
        <v>45517</v>
      </c>
      <c r="N29" s="16">
        <v>10</v>
      </c>
      <c r="O29" s="17">
        <v>0</v>
      </c>
      <c r="P29" s="18">
        <v>0</v>
      </c>
      <c r="Q29" s="23">
        <v>0</v>
      </c>
      <c r="R29" s="21">
        <v>9.73</v>
      </c>
      <c r="S29" s="22">
        <f t="shared" si="0"/>
        <v>9.73</v>
      </c>
      <c r="T29" s="15"/>
      <c r="U29" s="7" t="s">
        <v>175</v>
      </c>
    </row>
    <row r="30" s="1" customFormat="1" spans="1:21">
      <c r="A30" s="4" t="s">
        <v>302</v>
      </c>
      <c r="B30" s="4" t="s">
        <v>913</v>
      </c>
      <c r="C30" s="5" t="s">
        <v>168</v>
      </c>
      <c r="D30" s="4" t="s">
        <v>914</v>
      </c>
      <c r="E30" s="5" t="s">
        <v>915</v>
      </c>
      <c r="F30" s="4" t="s">
        <v>965</v>
      </c>
      <c r="G30" s="5" t="s">
        <v>172</v>
      </c>
      <c r="H30" s="5" t="s">
        <v>966</v>
      </c>
      <c r="I30" s="5" t="s">
        <v>967</v>
      </c>
      <c r="J30" s="9">
        <v>2</v>
      </c>
      <c r="K30" s="5" t="s">
        <v>182</v>
      </c>
      <c r="L30" s="5" t="s">
        <v>175</v>
      </c>
      <c r="M30" s="10">
        <v>45517</v>
      </c>
      <c r="N30" s="11">
        <v>10</v>
      </c>
      <c r="O30" s="12">
        <v>0</v>
      </c>
      <c r="P30" s="13">
        <v>0.0382</v>
      </c>
      <c r="Q30" s="20">
        <v>0.0764</v>
      </c>
      <c r="R30" s="21">
        <v>0.0415</v>
      </c>
      <c r="S30" s="22">
        <f t="shared" si="0"/>
        <v>0.083</v>
      </c>
      <c r="T30" s="10"/>
      <c r="U30" s="5" t="s">
        <v>175</v>
      </c>
    </row>
    <row r="31" s="1" customFormat="1" spans="1:21">
      <c r="A31" s="6" t="s">
        <v>302</v>
      </c>
      <c r="B31" s="6" t="s">
        <v>913</v>
      </c>
      <c r="C31" s="7" t="s">
        <v>168</v>
      </c>
      <c r="D31" s="6" t="s">
        <v>914</v>
      </c>
      <c r="E31" s="7" t="s">
        <v>915</v>
      </c>
      <c r="F31" s="6" t="s">
        <v>968</v>
      </c>
      <c r="G31" s="7" t="s">
        <v>172</v>
      </c>
      <c r="H31" s="7" t="s">
        <v>969</v>
      </c>
      <c r="I31" s="7" t="s">
        <v>175</v>
      </c>
      <c r="J31" s="14">
        <v>1</v>
      </c>
      <c r="K31" s="7" t="s">
        <v>168</v>
      </c>
      <c r="L31" s="7" t="s">
        <v>175</v>
      </c>
      <c r="M31" s="15">
        <v>45517</v>
      </c>
      <c r="N31" s="16">
        <v>10</v>
      </c>
      <c r="O31" s="17">
        <v>0</v>
      </c>
      <c r="P31" s="18">
        <v>0.19</v>
      </c>
      <c r="Q31" s="23">
        <v>0.19</v>
      </c>
      <c r="R31" s="21">
        <v>0.1142</v>
      </c>
      <c r="S31" s="22">
        <f t="shared" si="0"/>
        <v>0.1142</v>
      </c>
      <c r="T31" s="15"/>
      <c r="U31" s="7" t="s">
        <v>175</v>
      </c>
    </row>
    <row r="32" s="1" customFormat="1" spans="1:21">
      <c r="A32" s="4" t="s">
        <v>302</v>
      </c>
      <c r="B32" s="4" t="s">
        <v>913</v>
      </c>
      <c r="C32" s="5" t="s">
        <v>168</v>
      </c>
      <c r="D32" s="4" t="s">
        <v>914</v>
      </c>
      <c r="E32" s="5" t="s">
        <v>915</v>
      </c>
      <c r="F32" s="4" t="s">
        <v>970</v>
      </c>
      <c r="G32" s="5" t="s">
        <v>172</v>
      </c>
      <c r="H32" s="5" t="s">
        <v>971</v>
      </c>
      <c r="I32" s="5" t="s">
        <v>972</v>
      </c>
      <c r="J32" s="9">
        <v>1</v>
      </c>
      <c r="K32" s="5" t="s">
        <v>168</v>
      </c>
      <c r="L32" s="5" t="s">
        <v>175</v>
      </c>
      <c r="M32" s="10">
        <v>45517</v>
      </c>
      <c r="N32" s="11">
        <v>10</v>
      </c>
      <c r="O32" s="12">
        <v>0</v>
      </c>
      <c r="P32" s="13">
        <v>0.2</v>
      </c>
      <c r="Q32" s="20">
        <v>0.2</v>
      </c>
      <c r="R32" s="21">
        <v>0.196</v>
      </c>
      <c r="S32" s="22">
        <f t="shared" si="0"/>
        <v>0.196</v>
      </c>
      <c r="T32" s="10"/>
      <c r="U32" s="5" t="s">
        <v>175</v>
      </c>
    </row>
    <row r="33" s="1" customFormat="1" spans="1:21">
      <c r="A33" s="6" t="s">
        <v>302</v>
      </c>
      <c r="B33" s="6" t="s">
        <v>913</v>
      </c>
      <c r="C33" s="7" t="s">
        <v>168</v>
      </c>
      <c r="D33" s="6" t="s">
        <v>914</v>
      </c>
      <c r="E33" s="7" t="s">
        <v>915</v>
      </c>
      <c r="F33" s="6" t="s">
        <v>973</v>
      </c>
      <c r="G33" s="7" t="s">
        <v>177</v>
      </c>
      <c r="H33" s="7" t="s">
        <v>974</v>
      </c>
      <c r="I33" s="7" t="s">
        <v>931</v>
      </c>
      <c r="J33" s="14">
        <v>1</v>
      </c>
      <c r="K33" s="7" t="s">
        <v>168</v>
      </c>
      <c r="L33" s="7" t="s">
        <v>175</v>
      </c>
      <c r="M33" s="15">
        <v>45517</v>
      </c>
      <c r="N33" s="16">
        <v>10</v>
      </c>
      <c r="O33" s="17">
        <v>0</v>
      </c>
      <c r="P33" s="18">
        <v>0</v>
      </c>
      <c r="Q33" s="23">
        <v>0</v>
      </c>
      <c r="R33" s="21">
        <f>S293</f>
        <v>33.178065834262</v>
      </c>
      <c r="S33" s="22">
        <f t="shared" si="0"/>
        <v>33.178065834262</v>
      </c>
      <c r="T33" s="27" t="s">
        <v>300</v>
      </c>
      <c r="U33" s="28" t="s">
        <v>301</v>
      </c>
    </row>
    <row r="34" spans="18:21">
      <c r="R34" s="21"/>
      <c r="S34" s="2">
        <f>SUM(S2:S33)</f>
        <v>498.667674637487</v>
      </c>
      <c r="T34" s="29">
        <v>402.654</v>
      </c>
      <c r="U34" s="29">
        <f>S34-T34</f>
        <v>96.013674637487</v>
      </c>
    </row>
    <row r="35" spans="18:18">
      <c r="R35" s="21"/>
    </row>
    <row r="36" s="1" customFormat="1" spans="1:21">
      <c r="A36" s="3" t="s">
        <v>145</v>
      </c>
      <c r="B36" s="3" t="s">
        <v>146</v>
      </c>
      <c r="C36" s="3" t="s">
        <v>147</v>
      </c>
      <c r="D36" s="3" t="s">
        <v>148</v>
      </c>
      <c r="E36" s="3" t="s">
        <v>149</v>
      </c>
      <c r="F36" s="3" t="s">
        <v>150</v>
      </c>
      <c r="G36" s="3" t="s">
        <v>151</v>
      </c>
      <c r="H36" s="3" t="s">
        <v>152</v>
      </c>
      <c r="I36" s="3" t="s">
        <v>153</v>
      </c>
      <c r="J36" s="8" t="s">
        <v>154</v>
      </c>
      <c r="K36" s="3" t="s">
        <v>155</v>
      </c>
      <c r="L36" s="3" t="s">
        <v>156</v>
      </c>
      <c r="M36" s="8" t="s">
        <v>157</v>
      </c>
      <c r="N36" s="8" t="s">
        <v>158</v>
      </c>
      <c r="O36" s="8" t="s">
        <v>159</v>
      </c>
      <c r="P36" s="8" t="s">
        <v>160</v>
      </c>
      <c r="Q36" s="8" t="s">
        <v>161</v>
      </c>
      <c r="R36" s="19" t="s">
        <v>162</v>
      </c>
      <c r="S36" s="19" t="s">
        <v>163</v>
      </c>
      <c r="T36" s="8" t="s">
        <v>164</v>
      </c>
      <c r="U36" s="3" t="s">
        <v>165</v>
      </c>
    </row>
    <row r="37" s="1" customFormat="1" spans="1:21">
      <c r="A37" s="4" t="s">
        <v>302</v>
      </c>
      <c r="B37" s="4" t="s">
        <v>916</v>
      </c>
      <c r="C37" s="5" t="s">
        <v>168</v>
      </c>
      <c r="D37" s="4" t="s">
        <v>917</v>
      </c>
      <c r="E37" s="5" t="s">
        <v>234</v>
      </c>
      <c r="F37" s="4" t="s">
        <v>975</v>
      </c>
      <c r="G37" s="5" t="s">
        <v>172</v>
      </c>
      <c r="H37" s="5" t="s">
        <v>976</v>
      </c>
      <c r="I37" s="5" t="s">
        <v>175</v>
      </c>
      <c r="J37" s="9">
        <v>1</v>
      </c>
      <c r="K37" s="5" t="s">
        <v>168</v>
      </c>
      <c r="L37" s="5" t="s">
        <v>175</v>
      </c>
      <c r="M37" s="10">
        <v>44745</v>
      </c>
      <c r="N37" s="11">
        <v>70</v>
      </c>
      <c r="O37" s="12">
        <v>0</v>
      </c>
      <c r="P37" s="13">
        <v>2.325</v>
      </c>
      <c r="Q37" s="20">
        <v>2.325</v>
      </c>
      <c r="R37" s="21">
        <v>2.5</v>
      </c>
      <c r="S37" s="22">
        <f t="shared" ref="S37:S43" si="1">R37*J37</f>
        <v>2.5</v>
      </c>
      <c r="T37" s="10"/>
      <c r="U37" s="5" t="s">
        <v>234</v>
      </c>
    </row>
    <row r="38" s="1" customFormat="1" spans="1:21">
      <c r="A38" s="6" t="s">
        <v>302</v>
      </c>
      <c r="B38" s="6" t="s">
        <v>916</v>
      </c>
      <c r="C38" s="7" t="s">
        <v>168</v>
      </c>
      <c r="D38" s="6" t="s">
        <v>917</v>
      </c>
      <c r="E38" s="7" t="s">
        <v>234</v>
      </c>
      <c r="F38" s="6" t="s">
        <v>325</v>
      </c>
      <c r="G38" s="7" t="s">
        <v>177</v>
      </c>
      <c r="H38" s="7" t="s">
        <v>326</v>
      </c>
      <c r="I38" s="7" t="s">
        <v>175</v>
      </c>
      <c r="J38" s="14">
        <v>0.002</v>
      </c>
      <c r="K38" s="7" t="s">
        <v>327</v>
      </c>
      <c r="L38" s="7" t="s">
        <v>175</v>
      </c>
      <c r="M38" s="15">
        <v>44745</v>
      </c>
      <c r="N38" s="16">
        <v>70</v>
      </c>
      <c r="O38" s="17">
        <v>0</v>
      </c>
      <c r="P38" s="18">
        <v>7.32573</v>
      </c>
      <c r="Q38" s="23">
        <v>0.01465</v>
      </c>
      <c r="R38" s="21">
        <v>5.8632</v>
      </c>
      <c r="S38" s="22">
        <f t="shared" si="1"/>
        <v>0.0117264</v>
      </c>
      <c r="T38" s="15"/>
      <c r="U38" s="7" t="s">
        <v>234</v>
      </c>
    </row>
    <row r="39" spans="19:19">
      <c r="S39" s="2">
        <f>SUM(S37:S38)</f>
        <v>2.5117264</v>
      </c>
    </row>
    <row r="41" s="1" customFormat="1" ht="18" customHeight="1" spans="1:21">
      <c r="A41" s="3" t="s">
        <v>145</v>
      </c>
      <c r="B41" s="3" t="s">
        <v>146</v>
      </c>
      <c r="C41" s="3" t="s">
        <v>147</v>
      </c>
      <c r="D41" s="3" t="s">
        <v>148</v>
      </c>
      <c r="E41" s="3" t="s">
        <v>149</v>
      </c>
      <c r="F41" s="3" t="s">
        <v>150</v>
      </c>
      <c r="G41" s="3" t="s">
        <v>151</v>
      </c>
      <c r="H41" s="3" t="s">
        <v>152</v>
      </c>
      <c r="I41" s="3" t="s">
        <v>153</v>
      </c>
      <c r="J41" s="8" t="s">
        <v>154</v>
      </c>
      <c r="K41" s="3" t="s">
        <v>155</v>
      </c>
      <c r="L41" s="3" t="s">
        <v>156</v>
      </c>
      <c r="M41" s="8" t="s">
        <v>157</v>
      </c>
      <c r="N41" s="8" t="s">
        <v>158</v>
      </c>
      <c r="O41" s="8" t="s">
        <v>159</v>
      </c>
      <c r="P41" s="8" t="s">
        <v>160</v>
      </c>
      <c r="Q41" s="8" t="s">
        <v>161</v>
      </c>
      <c r="R41" s="19" t="s">
        <v>162</v>
      </c>
      <c r="S41" s="19" t="s">
        <v>163</v>
      </c>
      <c r="T41" s="8" t="s">
        <v>164</v>
      </c>
      <c r="U41" s="3" t="s">
        <v>165</v>
      </c>
    </row>
    <row r="42" s="1" customFormat="1" spans="1:21">
      <c r="A42" s="4" t="s">
        <v>302</v>
      </c>
      <c r="B42" s="4" t="s">
        <v>919</v>
      </c>
      <c r="C42" s="5" t="s">
        <v>168</v>
      </c>
      <c r="D42" s="4" t="s">
        <v>920</v>
      </c>
      <c r="E42" s="5" t="s">
        <v>234</v>
      </c>
      <c r="F42" s="4" t="s">
        <v>517</v>
      </c>
      <c r="G42" s="5" t="s">
        <v>172</v>
      </c>
      <c r="H42" s="5" t="s">
        <v>518</v>
      </c>
      <c r="I42" s="5" t="s">
        <v>175</v>
      </c>
      <c r="J42" s="9">
        <v>1</v>
      </c>
      <c r="K42" s="5" t="s">
        <v>168</v>
      </c>
      <c r="L42" s="5" t="s">
        <v>208</v>
      </c>
      <c r="M42" s="10">
        <v>44967</v>
      </c>
      <c r="N42" s="11">
        <v>90</v>
      </c>
      <c r="O42" s="12">
        <v>0</v>
      </c>
      <c r="P42" s="13">
        <v>0</v>
      </c>
      <c r="Q42" s="20">
        <v>0</v>
      </c>
      <c r="R42" s="21">
        <v>0.1327</v>
      </c>
      <c r="S42" s="22">
        <f t="shared" si="1"/>
        <v>0.1327</v>
      </c>
      <c r="T42" s="10"/>
      <c r="U42" s="5" t="s">
        <v>234</v>
      </c>
    </row>
    <row r="43" s="1" customFormat="1" spans="1:21">
      <c r="A43" s="6" t="s">
        <v>302</v>
      </c>
      <c r="B43" s="6" t="s">
        <v>919</v>
      </c>
      <c r="C43" s="7" t="s">
        <v>168</v>
      </c>
      <c r="D43" s="6" t="s">
        <v>920</v>
      </c>
      <c r="E43" s="7" t="s">
        <v>234</v>
      </c>
      <c r="F43" s="6" t="s">
        <v>478</v>
      </c>
      <c r="G43" s="7" t="s">
        <v>172</v>
      </c>
      <c r="H43" s="7" t="s">
        <v>479</v>
      </c>
      <c r="I43" s="7" t="s">
        <v>472</v>
      </c>
      <c r="J43" s="14">
        <v>0.2611</v>
      </c>
      <c r="K43" s="7" t="s">
        <v>319</v>
      </c>
      <c r="L43" s="7" t="s">
        <v>175</v>
      </c>
      <c r="M43" s="15">
        <v>44746</v>
      </c>
      <c r="N43" s="16">
        <v>90</v>
      </c>
      <c r="O43" s="17">
        <v>0</v>
      </c>
      <c r="P43" s="18">
        <v>0</v>
      </c>
      <c r="Q43" s="23">
        <v>0</v>
      </c>
      <c r="R43" s="21">
        <v>10.3</v>
      </c>
      <c r="S43" s="22">
        <f t="shared" si="1"/>
        <v>2.68933</v>
      </c>
      <c r="T43" s="15"/>
      <c r="U43" s="7" t="s">
        <v>234</v>
      </c>
    </row>
    <row r="44" spans="19:19">
      <c r="S44" s="2">
        <f>SUM(S42:S43)</f>
        <v>2.82203</v>
      </c>
    </row>
    <row r="46" s="1" customFormat="1" ht="18" customHeight="1" spans="1:21">
      <c r="A46" s="3" t="s">
        <v>145</v>
      </c>
      <c r="B46" s="3" t="s">
        <v>146</v>
      </c>
      <c r="C46" s="3" t="s">
        <v>147</v>
      </c>
      <c r="D46" s="3" t="s">
        <v>148</v>
      </c>
      <c r="E46" s="3" t="s">
        <v>149</v>
      </c>
      <c r="F46" s="3" t="s">
        <v>150</v>
      </c>
      <c r="G46" s="3" t="s">
        <v>151</v>
      </c>
      <c r="H46" s="3" t="s">
        <v>152</v>
      </c>
      <c r="I46" s="3" t="s">
        <v>153</v>
      </c>
      <c r="J46" s="8" t="s">
        <v>154</v>
      </c>
      <c r="K46" s="3" t="s">
        <v>155</v>
      </c>
      <c r="L46" s="3" t="s">
        <v>156</v>
      </c>
      <c r="M46" s="8" t="s">
        <v>157</v>
      </c>
      <c r="N46" s="8" t="s">
        <v>158</v>
      </c>
      <c r="O46" s="8" t="s">
        <v>159</v>
      </c>
      <c r="P46" s="8" t="s">
        <v>160</v>
      </c>
      <c r="Q46" s="8" t="s">
        <v>161</v>
      </c>
      <c r="R46" s="19" t="s">
        <v>162</v>
      </c>
      <c r="S46" s="19" t="s">
        <v>163</v>
      </c>
      <c r="T46" s="8" t="s">
        <v>164</v>
      </c>
      <c r="U46" s="3" t="s">
        <v>165</v>
      </c>
    </row>
    <row r="47" s="1" customFormat="1" spans="1:21">
      <c r="A47" s="4" t="s">
        <v>302</v>
      </c>
      <c r="B47" s="4" t="s">
        <v>925</v>
      </c>
      <c r="C47" s="5" t="s">
        <v>168</v>
      </c>
      <c r="D47" s="4" t="s">
        <v>926</v>
      </c>
      <c r="E47" s="5" t="s">
        <v>234</v>
      </c>
      <c r="F47" s="4" t="s">
        <v>977</v>
      </c>
      <c r="G47" s="5" t="s">
        <v>177</v>
      </c>
      <c r="H47" s="5" t="s">
        <v>978</v>
      </c>
      <c r="I47" s="5" t="s">
        <v>234</v>
      </c>
      <c r="J47" s="9">
        <v>1</v>
      </c>
      <c r="K47" s="5" t="s">
        <v>168</v>
      </c>
      <c r="L47" s="5" t="s">
        <v>322</v>
      </c>
      <c r="M47" s="10">
        <v>45566</v>
      </c>
      <c r="N47" s="11">
        <v>20</v>
      </c>
      <c r="O47" s="12">
        <v>0</v>
      </c>
      <c r="P47" s="13">
        <v>32.89808</v>
      </c>
      <c r="Q47" s="20">
        <v>32.89808</v>
      </c>
      <c r="R47" s="21">
        <f>S61</f>
        <v>24.1853218893334</v>
      </c>
      <c r="S47" s="22">
        <f t="shared" ref="S47:S60" si="2">R47*J47</f>
        <v>24.1853218893334</v>
      </c>
      <c r="T47" s="10"/>
      <c r="U47" s="5" t="s">
        <v>234</v>
      </c>
    </row>
    <row r="48" s="1" customFormat="1" spans="1:21">
      <c r="A48" s="6" t="s">
        <v>302</v>
      </c>
      <c r="B48" s="6" t="s">
        <v>925</v>
      </c>
      <c r="C48" s="7" t="s">
        <v>168</v>
      </c>
      <c r="D48" s="6" t="s">
        <v>926</v>
      </c>
      <c r="E48" s="7" t="s">
        <v>234</v>
      </c>
      <c r="F48" s="6" t="s">
        <v>325</v>
      </c>
      <c r="G48" s="7" t="s">
        <v>177</v>
      </c>
      <c r="H48" s="7" t="s">
        <v>326</v>
      </c>
      <c r="I48" s="7" t="s">
        <v>175</v>
      </c>
      <c r="J48" s="14">
        <v>0.312</v>
      </c>
      <c r="K48" s="7" t="s">
        <v>327</v>
      </c>
      <c r="L48" s="7" t="s">
        <v>175</v>
      </c>
      <c r="M48" s="15">
        <v>44499</v>
      </c>
      <c r="N48" s="16">
        <v>70</v>
      </c>
      <c r="O48" s="17">
        <v>0</v>
      </c>
      <c r="P48" s="18">
        <v>7.32573</v>
      </c>
      <c r="Q48" s="23">
        <v>2.28563</v>
      </c>
      <c r="R48" s="21">
        <v>5.8632</v>
      </c>
      <c r="S48" s="22">
        <f t="shared" si="2"/>
        <v>1.8293184</v>
      </c>
      <c r="T48" s="15"/>
      <c r="U48" s="7" t="s">
        <v>234</v>
      </c>
    </row>
    <row r="49" spans="19:19">
      <c r="S49" s="2">
        <f>SUM(S47:S48)</f>
        <v>26.0146402893334</v>
      </c>
    </row>
    <row r="51" s="1" customFormat="1" ht="18" customHeight="1" spans="1:21">
      <c r="A51" s="3" t="s">
        <v>145</v>
      </c>
      <c r="B51" s="3" t="s">
        <v>146</v>
      </c>
      <c r="C51" s="3" t="s">
        <v>147</v>
      </c>
      <c r="D51" s="3" t="s">
        <v>148</v>
      </c>
      <c r="E51" s="3" t="s">
        <v>149</v>
      </c>
      <c r="F51" s="3" t="s">
        <v>150</v>
      </c>
      <c r="G51" s="3" t="s">
        <v>151</v>
      </c>
      <c r="H51" s="3" t="s">
        <v>152</v>
      </c>
      <c r="I51" s="3" t="s">
        <v>153</v>
      </c>
      <c r="J51" s="8" t="s">
        <v>154</v>
      </c>
      <c r="K51" s="3" t="s">
        <v>155</v>
      </c>
      <c r="L51" s="3" t="s">
        <v>156</v>
      </c>
      <c r="M51" s="8" t="s">
        <v>157</v>
      </c>
      <c r="N51" s="8" t="s">
        <v>158</v>
      </c>
      <c r="O51" s="8" t="s">
        <v>159</v>
      </c>
      <c r="P51" s="8" t="s">
        <v>160</v>
      </c>
      <c r="Q51" s="8" t="s">
        <v>161</v>
      </c>
      <c r="R51" s="19" t="s">
        <v>162</v>
      </c>
      <c r="S51" s="19" t="s">
        <v>163</v>
      </c>
      <c r="T51" s="8" t="s">
        <v>164</v>
      </c>
      <c r="U51" s="3" t="s">
        <v>165</v>
      </c>
    </row>
    <row r="52" s="1" customFormat="1" spans="1:21">
      <c r="A52" s="4" t="s">
        <v>302</v>
      </c>
      <c r="B52" s="4" t="s">
        <v>977</v>
      </c>
      <c r="C52" s="5" t="s">
        <v>168</v>
      </c>
      <c r="D52" s="4" t="s">
        <v>978</v>
      </c>
      <c r="E52" s="5" t="s">
        <v>234</v>
      </c>
      <c r="F52" s="4" t="s">
        <v>979</v>
      </c>
      <c r="G52" s="5" t="s">
        <v>172</v>
      </c>
      <c r="H52" s="5" t="s">
        <v>980</v>
      </c>
      <c r="I52" s="5" t="s">
        <v>234</v>
      </c>
      <c r="J52" s="9">
        <v>2</v>
      </c>
      <c r="K52" s="5" t="s">
        <v>168</v>
      </c>
      <c r="L52" s="5" t="s">
        <v>175</v>
      </c>
      <c r="M52" s="10">
        <v>44499</v>
      </c>
      <c r="N52" s="11">
        <v>20</v>
      </c>
      <c r="O52" s="12">
        <v>0</v>
      </c>
      <c r="P52" s="13">
        <v>0.421</v>
      </c>
      <c r="Q52" s="20">
        <v>0.842</v>
      </c>
      <c r="R52" s="21">
        <v>0.4593</v>
      </c>
      <c r="S52" s="22">
        <f t="shared" si="2"/>
        <v>0.9186</v>
      </c>
      <c r="T52" s="10"/>
      <c r="U52" s="5" t="s">
        <v>234</v>
      </c>
    </row>
    <row r="53" s="1" customFormat="1" spans="1:21">
      <c r="A53" s="6" t="s">
        <v>302</v>
      </c>
      <c r="B53" s="6" t="s">
        <v>977</v>
      </c>
      <c r="C53" s="7" t="s">
        <v>168</v>
      </c>
      <c r="D53" s="6" t="s">
        <v>978</v>
      </c>
      <c r="E53" s="7" t="s">
        <v>234</v>
      </c>
      <c r="F53" s="6" t="s">
        <v>332</v>
      </c>
      <c r="G53" s="7" t="s">
        <v>172</v>
      </c>
      <c r="H53" s="7" t="s">
        <v>333</v>
      </c>
      <c r="I53" s="7" t="s">
        <v>175</v>
      </c>
      <c r="J53" s="14">
        <v>0.003</v>
      </c>
      <c r="K53" s="7" t="s">
        <v>319</v>
      </c>
      <c r="L53" s="7" t="s">
        <v>175</v>
      </c>
      <c r="M53" s="15">
        <v>45449</v>
      </c>
      <c r="N53" s="16">
        <v>20</v>
      </c>
      <c r="O53" s="17">
        <v>0</v>
      </c>
      <c r="P53" s="18">
        <v>5.96786</v>
      </c>
      <c r="Q53" s="23">
        <v>0.0179</v>
      </c>
      <c r="R53" s="21">
        <v>5.6637</v>
      </c>
      <c r="S53" s="22">
        <f t="shared" si="2"/>
        <v>0.0169911</v>
      </c>
      <c r="T53" s="15"/>
      <c r="U53" s="7" t="s">
        <v>234</v>
      </c>
    </row>
    <row r="54" s="1" customFormat="1" spans="1:21">
      <c r="A54" s="4" t="s">
        <v>302</v>
      </c>
      <c r="B54" s="4" t="s">
        <v>977</v>
      </c>
      <c r="C54" s="5" t="s">
        <v>168</v>
      </c>
      <c r="D54" s="4" t="s">
        <v>978</v>
      </c>
      <c r="E54" s="5" t="s">
        <v>234</v>
      </c>
      <c r="F54" s="4" t="s">
        <v>981</v>
      </c>
      <c r="G54" s="5" t="s">
        <v>177</v>
      </c>
      <c r="H54" s="5" t="s">
        <v>982</v>
      </c>
      <c r="I54" s="5" t="s">
        <v>234</v>
      </c>
      <c r="J54" s="9">
        <v>1</v>
      </c>
      <c r="K54" s="5" t="s">
        <v>168</v>
      </c>
      <c r="L54" s="5" t="s">
        <v>175</v>
      </c>
      <c r="M54" s="10">
        <v>44499</v>
      </c>
      <c r="N54" s="11">
        <v>20</v>
      </c>
      <c r="O54" s="12">
        <v>0</v>
      </c>
      <c r="P54" s="13">
        <v>3.08361</v>
      </c>
      <c r="Q54" s="20">
        <v>3.08361</v>
      </c>
      <c r="R54" s="21">
        <f>S66</f>
        <v>2.378319306</v>
      </c>
      <c r="S54" s="22">
        <f t="shared" si="2"/>
        <v>2.378319306</v>
      </c>
      <c r="T54" s="10"/>
      <c r="U54" s="5" t="s">
        <v>234</v>
      </c>
    </row>
    <row r="55" s="1" customFormat="1" spans="1:21">
      <c r="A55" s="6" t="s">
        <v>302</v>
      </c>
      <c r="B55" s="6" t="s">
        <v>977</v>
      </c>
      <c r="C55" s="7" t="s">
        <v>168</v>
      </c>
      <c r="D55" s="6" t="s">
        <v>978</v>
      </c>
      <c r="E55" s="7" t="s">
        <v>234</v>
      </c>
      <c r="F55" s="6" t="s">
        <v>983</v>
      </c>
      <c r="G55" s="7" t="s">
        <v>172</v>
      </c>
      <c r="H55" s="7" t="s">
        <v>984</v>
      </c>
      <c r="I55" s="7" t="s">
        <v>234</v>
      </c>
      <c r="J55" s="14">
        <v>1</v>
      </c>
      <c r="K55" s="7" t="s">
        <v>168</v>
      </c>
      <c r="L55" s="7" t="s">
        <v>175</v>
      </c>
      <c r="M55" s="15">
        <v>44499</v>
      </c>
      <c r="N55" s="16">
        <v>20</v>
      </c>
      <c r="O55" s="17">
        <v>0</v>
      </c>
      <c r="P55" s="18">
        <v>4.484</v>
      </c>
      <c r="Q55" s="23">
        <v>4.484</v>
      </c>
      <c r="R55" s="21">
        <v>4.72</v>
      </c>
      <c r="S55" s="22">
        <f t="shared" si="2"/>
        <v>4.72</v>
      </c>
      <c r="T55" s="15"/>
      <c r="U55" s="7" t="s">
        <v>234</v>
      </c>
    </row>
    <row r="56" s="1" customFormat="1" spans="1:21">
      <c r="A56" s="4" t="s">
        <v>302</v>
      </c>
      <c r="B56" s="4" t="s">
        <v>977</v>
      </c>
      <c r="C56" s="5" t="s">
        <v>168</v>
      </c>
      <c r="D56" s="4" t="s">
        <v>978</v>
      </c>
      <c r="E56" s="5" t="s">
        <v>234</v>
      </c>
      <c r="F56" s="4" t="s">
        <v>544</v>
      </c>
      <c r="G56" s="5" t="s">
        <v>172</v>
      </c>
      <c r="H56" s="5" t="s">
        <v>545</v>
      </c>
      <c r="I56" s="5" t="s">
        <v>546</v>
      </c>
      <c r="J56" s="9">
        <v>4</v>
      </c>
      <c r="K56" s="5" t="s">
        <v>168</v>
      </c>
      <c r="L56" s="5" t="s">
        <v>175</v>
      </c>
      <c r="M56" s="10">
        <v>44499</v>
      </c>
      <c r="N56" s="11">
        <v>20</v>
      </c>
      <c r="O56" s="12">
        <v>0</v>
      </c>
      <c r="P56" s="13">
        <v>0.147</v>
      </c>
      <c r="Q56" s="20">
        <v>0.588</v>
      </c>
      <c r="R56" s="21">
        <v>0.147</v>
      </c>
      <c r="S56" s="22">
        <f t="shared" si="2"/>
        <v>0.588</v>
      </c>
      <c r="T56" s="10"/>
      <c r="U56" s="5" t="s">
        <v>234</v>
      </c>
    </row>
    <row r="57" s="1" customFormat="1" spans="1:21">
      <c r="A57" s="6" t="s">
        <v>302</v>
      </c>
      <c r="B57" s="6" t="s">
        <v>977</v>
      </c>
      <c r="C57" s="7" t="s">
        <v>168</v>
      </c>
      <c r="D57" s="6" t="s">
        <v>978</v>
      </c>
      <c r="E57" s="7" t="s">
        <v>234</v>
      </c>
      <c r="F57" s="6" t="s">
        <v>985</v>
      </c>
      <c r="G57" s="7" t="s">
        <v>177</v>
      </c>
      <c r="H57" s="7" t="s">
        <v>986</v>
      </c>
      <c r="I57" s="7" t="s">
        <v>234</v>
      </c>
      <c r="J57" s="14">
        <v>1</v>
      </c>
      <c r="K57" s="7" t="s">
        <v>168</v>
      </c>
      <c r="L57" s="7" t="s">
        <v>175</v>
      </c>
      <c r="M57" s="15">
        <v>44499</v>
      </c>
      <c r="N57" s="16">
        <v>20</v>
      </c>
      <c r="O57" s="17">
        <v>0</v>
      </c>
      <c r="P57" s="18">
        <v>3.75483</v>
      </c>
      <c r="Q57" s="23">
        <v>3.75483</v>
      </c>
      <c r="R57" s="21">
        <f>S71</f>
        <v>2.378319306</v>
      </c>
      <c r="S57" s="22">
        <f t="shared" si="2"/>
        <v>2.378319306</v>
      </c>
      <c r="T57" s="15"/>
      <c r="U57" s="7" t="s">
        <v>234</v>
      </c>
    </row>
    <row r="58" s="1" customFormat="1" spans="1:21">
      <c r="A58" s="4" t="s">
        <v>302</v>
      </c>
      <c r="B58" s="4" t="s">
        <v>977</v>
      </c>
      <c r="C58" s="5" t="s">
        <v>168</v>
      </c>
      <c r="D58" s="4" t="s">
        <v>978</v>
      </c>
      <c r="E58" s="5" t="s">
        <v>234</v>
      </c>
      <c r="F58" s="4" t="s">
        <v>347</v>
      </c>
      <c r="G58" s="5" t="s">
        <v>172</v>
      </c>
      <c r="H58" s="5" t="s">
        <v>348</v>
      </c>
      <c r="I58" s="5" t="s">
        <v>175</v>
      </c>
      <c r="J58" s="9">
        <v>0.010548037</v>
      </c>
      <c r="K58" s="5" t="s">
        <v>319</v>
      </c>
      <c r="L58" s="5" t="s">
        <v>175</v>
      </c>
      <c r="M58" s="10">
        <v>45449</v>
      </c>
      <c r="N58" s="11">
        <v>20</v>
      </c>
      <c r="O58" s="12">
        <v>0</v>
      </c>
      <c r="P58" s="13">
        <v>5.62213</v>
      </c>
      <c r="Q58" s="20">
        <v>0.0593</v>
      </c>
      <c r="R58" s="21">
        <v>5.3982</v>
      </c>
      <c r="S58" s="22">
        <f t="shared" si="2"/>
        <v>0.0569404133334</v>
      </c>
      <c r="T58" s="10"/>
      <c r="U58" s="5" t="s">
        <v>234</v>
      </c>
    </row>
    <row r="59" s="1" customFormat="1" spans="1:21">
      <c r="A59" s="6" t="s">
        <v>302</v>
      </c>
      <c r="B59" s="6" t="s">
        <v>977</v>
      </c>
      <c r="C59" s="7" t="s">
        <v>168</v>
      </c>
      <c r="D59" s="6" t="s">
        <v>978</v>
      </c>
      <c r="E59" s="7" t="s">
        <v>234</v>
      </c>
      <c r="F59" s="6" t="s">
        <v>987</v>
      </c>
      <c r="G59" s="7" t="s">
        <v>177</v>
      </c>
      <c r="H59" s="7" t="s">
        <v>988</v>
      </c>
      <c r="I59" s="7" t="s">
        <v>234</v>
      </c>
      <c r="J59" s="14">
        <v>1</v>
      </c>
      <c r="K59" s="7" t="s">
        <v>168</v>
      </c>
      <c r="L59" s="7" t="s">
        <v>175</v>
      </c>
      <c r="M59" s="15">
        <v>44499</v>
      </c>
      <c r="N59" s="16">
        <v>20</v>
      </c>
      <c r="O59" s="17">
        <v>0</v>
      </c>
      <c r="P59" s="18">
        <v>11.4706</v>
      </c>
      <c r="Q59" s="23">
        <v>11.4706</v>
      </c>
      <c r="R59" s="21">
        <f>S75</f>
        <v>10.756631</v>
      </c>
      <c r="S59" s="22">
        <f t="shared" si="2"/>
        <v>10.756631</v>
      </c>
      <c r="T59" s="15"/>
      <c r="U59" s="7" t="s">
        <v>234</v>
      </c>
    </row>
    <row r="60" s="1" customFormat="1" spans="1:21">
      <c r="A60" s="4" t="s">
        <v>302</v>
      </c>
      <c r="B60" s="4" t="s">
        <v>977</v>
      </c>
      <c r="C60" s="5" t="s">
        <v>168</v>
      </c>
      <c r="D60" s="4" t="s">
        <v>978</v>
      </c>
      <c r="E60" s="5" t="s">
        <v>234</v>
      </c>
      <c r="F60" s="4" t="s">
        <v>989</v>
      </c>
      <c r="G60" s="5" t="s">
        <v>177</v>
      </c>
      <c r="H60" s="5" t="s">
        <v>990</v>
      </c>
      <c r="I60" s="5" t="s">
        <v>234</v>
      </c>
      <c r="J60" s="9">
        <v>1</v>
      </c>
      <c r="K60" s="5" t="s">
        <v>168</v>
      </c>
      <c r="L60" s="5" t="s">
        <v>175</v>
      </c>
      <c r="M60" s="10">
        <v>44499</v>
      </c>
      <c r="N60" s="11">
        <v>20</v>
      </c>
      <c r="O60" s="12">
        <v>0</v>
      </c>
      <c r="P60" s="13">
        <v>2.42716</v>
      </c>
      <c r="Q60" s="20">
        <v>2.42716</v>
      </c>
      <c r="R60" s="21">
        <f>S79</f>
        <v>2.371520764</v>
      </c>
      <c r="S60" s="22">
        <f t="shared" si="2"/>
        <v>2.371520764</v>
      </c>
      <c r="T60" s="10"/>
      <c r="U60" s="5" t="s">
        <v>234</v>
      </c>
    </row>
    <row r="61" spans="19:19">
      <c r="S61" s="2">
        <f>SUM(S52:S60)</f>
        <v>24.1853218893334</v>
      </c>
    </row>
    <row r="63" s="1" customFormat="1" ht="18" customHeight="1" spans="1:21">
      <c r="A63" s="3" t="s">
        <v>145</v>
      </c>
      <c r="B63" s="3" t="s">
        <v>146</v>
      </c>
      <c r="C63" s="3" t="s">
        <v>147</v>
      </c>
      <c r="D63" s="3" t="s">
        <v>148</v>
      </c>
      <c r="E63" s="3" t="s">
        <v>149</v>
      </c>
      <c r="F63" s="3" t="s">
        <v>150</v>
      </c>
      <c r="G63" s="3" t="s">
        <v>151</v>
      </c>
      <c r="H63" s="3" t="s">
        <v>152</v>
      </c>
      <c r="I63" s="3" t="s">
        <v>153</v>
      </c>
      <c r="J63" s="8" t="s">
        <v>154</v>
      </c>
      <c r="K63" s="3" t="s">
        <v>155</v>
      </c>
      <c r="L63" s="3" t="s">
        <v>156</v>
      </c>
      <c r="M63" s="8" t="s">
        <v>157</v>
      </c>
      <c r="N63" s="8" t="s">
        <v>158</v>
      </c>
      <c r="O63" s="8" t="s">
        <v>159</v>
      </c>
      <c r="P63" s="8" t="s">
        <v>160</v>
      </c>
      <c r="Q63" s="8" t="s">
        <v>161</v>
      </c>
      <c r="R63" s="19" t="s">
        <v>162</v>
      </c>
      <c r="S63" s="19" t="s">
        <v>163</v>
      </c>
      <c r="T63" s="8" t="s">
        <v>164</v>
      </c>
      <c r="U63" s="3" t="s">
        <v>165</v>
      </c>
    </row>
    <row r="64" s="1" customFormat="1" spans="1:21">
      <c r="A64" s="4" t="s">
        <v>302</v>
      </c>
      <c r="B64" s="4" t="s">
        <v>981</v>
      </c>
      <c r="C64" s="5" t="s">
        <v>168</v>
      </c>
      <c r="D64" s="4" t="s">
        <v>982</v>
      </c>
      <c r="E64" s="5" t="s">
        <v>234</v>
      </c>
      <c r="F64" s="4" t="s">
        <v>544</v>
      </c>
      <c r="G64" s="5" t="s">
        <v>172</v>
      </c>
      <c r="H64" s="5" t="s">
        <v>545</v>
      </c>
      <c r="I64" s="5" t="s">
        <v>546</v>
      </c>
      <c r="J64" s="9">
        <v>2</v>
      </c>
      <c r="K64" s="5" t="s">
        <v>168</v>
      </c>
      <c r="L64" s="5" t="s">
        <v>175</v>
      </c>
      <c r="M64" s="10">
        <v>45344</v>
      </c>
      <c r="N64" s="11">
        <v>110</v>
      </c>
      <c r="O64" s="12">
        <v>0</v>
      </c>
      <c r="P64" s="13">
        <v>0.147</v>
      </c>
      <c r="Q64" s="20">
        <v>0.294</v>
      </c>
      <c r="R64" s="21">
        <v>0.147</v>
      </c>
      <c r="S64" s="22">
        <f t="shared" ref="S64:S70" si="3">R64*J64</f>
        <v>0.294</v>
      </c>
      <c r="T64" s="10"/>
      <c r="U64" s="5" t="s">
        <v>234</v>
      </c>
    </row>
    <row r="65" s="1" customFormat="1" spans="1:21">
      <c r="A65" s="6" t="s">
        <v>302</v>
      </c>
      <c r="B65" s="6" t="s">
        <v>981</v>
      </c>
      <c r="C65" s="7" t="s">
        <v>168</v>
      </c>
      <c r="D65" s="6" t="s">
        <v>982</v>
      </c>
      <c r="E65" s="7" t="s">
        <v>234</v>
      </c>
      <c r="F65" s="6" t="s">
        <v>423</v>
      </c>
      <c r="G65" s="7" t="s">
        <v>172</v>
      </c>
      <c r="H65" s="7" t="s">
        <v>408</v>
      </c>
      <c r="I65" s="7" t="s">
        <v>424</v>
      </c>
      <c r="J65" s="14">
        <v>0.4386</v>
      </c>
      <c r="K65" s="7" t="s">
        <v>319</v>
      </c>
      <c r="L65" s="7" t="s">
        <v>175</v>
      </c>
      <c r="M65" s="15">
        <v>44746</v>
      </c>
      <c r="N65" s="16">
        <v>110</v>
      </c>
      <c r="O65" s="17">
        <v>0</v>
      </c>
      <c r="P65" s="18">
        <v>4.7325</v>
      </c>
      <c r="Q65" s="23">
        <v>2.07567</v>
      </c>
      <c r="R65" s="21">
        <v>4.75221</v>
      </c>
      <c r="S65" s="22">
        <f t="shared" si="3"/>
        <v>2.084319306</v>
      </c>
      <c r="T65" s="15"/>
      <c r="U65" s="7" t="s">
        <v>234</v>
      </c>
    </row>
    <row r="66" spans="19:19">
      <c r="S66" s="2">
        <f>SUM(S64:S65)</f>
        <v>2.378319306</v>
      </c>
    </row>
    <row r="68" s="1" customFormat="1" ht="18" customHeight="1" spans="1:21">
      <c r="A68" s="3" t="s">
        <v>145</v>
      </c>
      <c r="B68" s="3" t="s">
        <v>146</v>
      </c>
      <c r="C68" s="3" t="s">
        <v>147</v>
      </c>
      <c r="D68" s="3" t="s">
        <v>148</v>
      </c>
      <c r="E68" s="3" t="s">
        <v>149</v>
      </c>
      <c r="F68" s="3" t="s">
        <v>150</v>
      </c>
      <c r="G68" s="3" t="s">
        <v>151</v>
      </c>
      <c r="H68" s="3" t="s">
        <v>152</v>
      </c>
      <c r="I68" s="3" t="s">
        <v>153</v>
      </c>
      <c r="J68" s="8" t="s">
        <v>154</v>
      </c>
      <c r="K68" s="3" t="s">
        <v>155</v>
      </c>
      <c r="L68" s="3" t="s">
        <v>156</v>
      </c>
      <c r="M68" s="8" t="s">
        <v>157</v>
      </c>
      <c r="N68" s="8" t="s">
        <v>158</v>
      </c>
      <c r="O68" s="8" t="s">
        <v>159</v>
      </c>
      <c r="P68" s="8" t="s">
        <v>160</v>
      </c>
      <c r="Q68" s="8" t="s">
        <v>161</v>
      </c>
      <c r="R68" s="19" t="s">
        <v>162</v>
      </c>
      <c r="S68" s="19" t="s">
        <v>163</v>
      </c>
      <c r="T68" s="8" t="s">
        <v>164</v>
      </c>
      <c r="U68" s="3" t="s">
        <v>165</v>
      </c>
    </row>
    <row r="69" s="1" customFormat="1" spans="1:21">
      <c r="A69" s="4" t="s">
        <v>302</v>
      </c>
      <c r="B69" s="4" t="s">
        <v>985</v>
      </c>
      <c r="C69" s="5" t="s">
        <v>168</v>
      </c>
      <c r="D69" s="4" t="s">
        <v>986</v>
      </c>
      <c r="E69" s="5" t="s">
        <v>234</v>
      </c>
      <c r="F69" s="4" t="s">
        <v>544</v>
      </c>
      <c r="G69" s="5" t="s">
        <v>172</v>
      </c>
      <c r="H69" s="5" t="s">
        <v>545</v>
      </c>
      <c r="I69" s="5" t="s">
        <v>546</v>
      </c>
      <c r="J69" s="9">
        <v>2</v>
      </c>
      <c r="K69" s="5" t="s">
        <v>168</v>
      </c>
      <c r="L69" s="5" t="s">
        <v>175</v>
      </c>
      <c r="M69" s="10">
        <v>45231</v>
      </c>
      <c r="N69" s="11">
        <v>110</v>
      </c>
      <c r="O69" s="12">
        <v>0</v>
      </c>
      <c r="P69" s="13">
        <v>0.147</v>
      </c>
      <c r="Q69" s="20">
        <v>0.294</v>
      </c>
      <c r="R69" s="21">
        <v>0.147</v>
      </c>
      <c r="S69" s="22">
        <f t="shared" si="3"/>
        <v>0.294</v>
      </c>
      <c r="T69" s="10"/>
      <c r="U69" s="5" t="s">
        <v>234</v>
      </c>
    </row>
    <row r="70" s="1" customFormat="1" spans="1:21">
      <c r="A70" s="6" t="s">
        <v>302</v>
      </c>
      <c r="B70" s="6" t="s">
        <v>985</v>
      </c>
      <c r="C70" s="7" t="s">
        <v>168</v>
      </c>
      <c r="D70" s="6" t="s">
        <v>986</v>
      </c>
      <c r="E70" s="7" t="s">
        <v>234</v>
      </c>
      <c r="F70" s="6" t="s">
        <v>423</v>
      </c>
      <c r="G70" s="7" t="s">
        <v>172</v>
      </c>
      <c r="H70" s="7" t="s">
        <v>408</v>
      </c>
      <c r="I70" s="7" t="s">
        <v>424</v>
      </c>
      <c r="J70" s="14">
        <v>0.4386</v>
      </c>
      <c r="K70" s="7" t="s">
        <v>319</v>
      </c>
      <c r="L70" s="7" t="s">
        <v>175</v>
      </c>
      <c r="M70" s="15">
        <v>44746</v>
      </c>
      <c r="N70" s="16">
        <v>110</v>
      </c>
      <c r="O70" s="17">
        <v>0</v>
      </c>
      <c r="P70" s="18">
        <v>4.7325</v>
      </c>
      <c r="Q70" s="23">
        <v>2.07567</v>
      </c>
      <c r="R70" s="21">
        <v>4.75221</v>
      </c>
      <c r="S70" s="22">
        <f t="shared" si="3"/>
        <v>2.084319306</v>
      </c>
      <c r="T70" s="15"/>
      <c r="U70" s="7" t="s">
        <v>234</v>
      </c>
    </row>
    <row r="71" spans="19:19">
      <c r="S71" s="2">
        <f>SUM(S69:S70)</f>
        <v>2.378319306</v>
      </c>
    </row>
    <row r="73" s="1" customFormat="1" ht="18" customHeight="1" spans="1:21">
      <c r="A73" s="3" t="s">
        <v>145</v>
      </c>
      <c r="B73" s="3" t="s">
        <v>146</v>
      </c>
      <c r="C73" s="3" t="s">
        <v>147</v>
      </c>
      <c r="D73" s="3" t="s">
        <v>148</v>
      </c>
      <c r="E73" s="3" t="s">
        <v>149</v>
      </c>
      <c r="F73" s="3" t="s">
        <v>150</v>
      </c>
      <c r="G73" s="3" t="s">
        <v>151</v>
      </c>
      <c r="H73" s="3" t="s">
        <v>152</v>
      </c>
      <c r="I73" s="3" t="s">
        <v>153</v>
      </c>
      <c r="J73" s="8" t="s">
        <v>154</v>
      </c>
      <c r="K73" s="3" t="s">
        <v>155</v>
      </c>
      <c r="L73" s="3" t="s">
        <v>156</v>
      </c>
      <c r="M73" s="8" t="s">
        <v>157</v>
      </c>
      <c r="N73" s="8" t="s">
        <v>158</v>
      </c>
      <c r="O73" s="8" t="s">
        <v>159</v>
      </c>
      <c r="P73" s="8" t="s">
        <v>160</v>
      </c>
      <c r="Q73" s="8" t="s">
        <v>161</v>
      </c>
      <c r="R73" s="19" t="s">
        <v>162</v>
      </c>
      <c r="S73" s="19" t="s">
        <v>163</v>
      </c>
      <c r="T73" s="8" t="s">
        <v>164</v>
      </c>
      <c r="U73" s="3" t="s">
        <v>165</v>
      </c>
    </row>
    <row r="74" s="1" customFormat="1" spans="1:21">
      <c r="A74" s="4" t="s">
        <v>302</v>
      </c>
      <c r="B74" s="4" t="s">
        <v>987</v>
      </c>
      <c r="C74" s="5" t="s">
        <v>168</v>
      </c>
      <c r="D74" s="4" t="s">
        <v>988</v>
      </c>
      <c r="E74" s="5" t="s">
        <v>234</v>
      </c>
      <c r="F74" s="4" t="s">
        <v>413</v>
      </c>
      <c r="G74" s="5" t="s">
        <v>172</v>
      </c>
      <c r="H74" s="5" t="s">
        <v>414</v>
      </c>
      <c r="I74" s="5" t="s">
        <v>415</v>
      </c>
      <c r="J74" s="9">
        <v>1.7</v>
      </c>
      <c r="K74" s="5" t="s">
        <v>319</v>
      </c>
      <c r="L74" s="5" t="s">
        <v>175</v>
      </c>
      <c r="M74" s="10">
        <v>45063</v>
      </c>
      <c r="N74" s="11">
        <v>60</v>
      </c>
      <c r="O74" s="12">
        <v>0</v>
      </c>
      <c r="P74" s="13">
        <v>6.46018</v>
      </c>
      <c r="Q74" s="20">
        <v>10.98231</v>
      </c>
      <c r="R74" s="21">
        <v>6.32743</v>
      </c>
      <c r="S74" s="22">
        <f>R74*J74</f>
        <v>10.756631</v>
      </c>
      <c r="T74" s="10"/>
      <c r="U74" s="5" t="s">
        <v>234</v>
      </c>
    </row>
    <row r="75" spans="19:19">
      <c r="S75" s="2">
        <f>SUM(S74:S74)</f>
        <v>10.756631</v>
      </c>
    </row>
    <row r="77" s="1" customFormat="1" ht="18" customHeight="1" spans="1:21">
      <c r="A77" s="3" t="s">
        <v>145</v>
      </c>
      <c r="B77" s="3" t="s">
        <v>146</v>
      </c>
      <c r="C77" s="3" t="s">
        <v>147</v>
      </c>
      <c r="D77" s="3" t="s">
        <v>148</v>
      </c>
      <c r="E77" s="3" t="s">
        <v>149</v>
      </c>
      <c r="F77" s="3" t="s">
        <v>150</v>
      </c>
      <c r="G77" s="3" t="s">
        <v>151</v>
      </c>
      <c r="H77" s="3" t="s">
        <v>152</v>
      </c>
      <c r="I77" s="3" t="s">
        <v>153</v>
      </c>
      <c r="J77" s="8" t="s">
        <v>154</v>
      </c>
      <c r="K77" s="3" t="s">
        <v>155</v>
      </c>
      <c r="L77" s="3" t="s">
        <v>156</v>
      </c>
      <c r="M77" s="8" t="s">
        <v>157</v>
      </c>
      <c r="N77" s="8" t="s">
        <v>158</v>
      </c>
      <c r="O77" s="8" t="s">
        <v>159</v>
      </c>
      <c r="P77" s="8" t="s">
        <v>160</v>
      </c>
      <c r="Q77" s="8" t="s">
        <v>161</v>
      </c>
      <c r="R77" s="19" t="s">
        <v>162</v>
      </c>
      <c r="S77" s="19" t="s">
        <v>163</v>
      </c>
      <c r="T77" s="8" t="s">
        <v>164</v>
      </c>
      <c r="U77" s="3" t="s">
        <v>165</v>
      </c>
    </row>
    <row r="78" s="1" customFormat="1" spans="1:21">
      <c r="A78" s="4" t="s">
        <v>302</v>
      </c>
      <c r="B78" s="4" t="s">
        <v>989</v>
      </c>
      <c r="C78" s="5" t="s">
        <v>168</v>
      </c>
      <c r="D78" s="4" t="s">
        <v>990</v>
      </c>
      <c r="E78" s="5" t="s">
        <v>234</v>
      </c>
      <c r="F78" s="4" t="s">
        <v>413</v>
      </c>
      <c r="G78" s="5" t="s">
        <v>172</v>
      </c>
      <c r="H78" s="5" t="s">
        <v>414</v>
      </c>
      <c r="I78" s="5" t="s">
        <v>415</v>
      </c>
      <c r="J78" s="9">
        <v>0.3748</v>
      </c>
      <c r="K78" s="5" t="s">
        <v>319</v>
      </c>
      <c r="L78" s="5" t="s">
        <v>175</v>
      </c>
      <c r="M78" s="10">
        <v>44891</v>
      </c>
      <c r="N78" s="11">
        <v>60</v>
      </c>
      <c r="O78" s="12">
        <v>0</v>
      </c>
      <c r="P78" s="13">
        <v>6.46018</v>
      </c>
      <c r="Q78" s="20">
        <v>2.42128</v>
      </c>
      <c r="R78" s="21">
        <v>6.32743</v>
      </c>
      <c r="S78" s="22">
        <f t="shared" ref="S78:S83" si="4">R78*J78</f>
        <v>2.371520764</v>
      </c>
      <c r="T78" s="10"/>
      <c r="U78" s="5" t="s">
        <v>234</v>
      </c>
    </row>
    <row r="79" spans="19:19">
      <c r="S79" s="2">
        <f>SUM(S78:S78)</f>
        <v>2.371520764</v>
      </c>
    </row>
    <row r="81" s="1" customFormat="1" ht="18" customHeight="1" spans="1:21">
      <c r="A81" s="3" t="s">
        <v>145</v>
      </c>
      <c r="B81" s="3" t="s">
        <v>146</v>
      </c>
      <c r="C81" s="3" t="s">
        <v>147</v>
      </c>
      <c r="D81" s="3" t="s">
        <v>148</v>
      </c>
      <c r="E81" s="3" t="s">
        <v>149</v>
      </c>
      <c r="F81" s="3" t="s">
        <v>150</v>
      </c>
      <c r="G81" s="3" t="s">
        <v>151</v>
      </c>
      <c r="H81" s="3" t="s">
        <v>152</v>
      </c>
      <c r="I81" s="3" t="s">
        <v>153</v>
      </c>
      <c r="J81" s="8" t="s">
        <v>154</v>
      </c>
      <c r="K81" s="3" t="s">
        <v>155</v>
      </c>
      <c r="L81" s="3" t="s">
        <v>156</v>
      </c>
      <c r="M81" s="8" t="s">
        <v>157</v>
      </c>
      <c r="N81" s="8" t="s">
        <v>158</v>
      </c>
      <c r="O81" s="8" t="s">
        <v>159</v>
      </c>
      <c r="P81" s="8" t="s">
        <v>160</v>
      </c>
      <c r="Q81" s="8" t="s">
        <v>161</v>
      </c>
      <c r="R81" s="19" t="s">
        <v>162</v>
      </c>
      <c r="S81" s="19" t="s">
        <v>163</v>
      </c>
      <c r="T81" s="8" t="s">
        <v>164</v>
      </c>
      <c r="U81" s="3" t="s">
        <v>165</v>
      </c>
    </row>
    <row r="82" s="1" customFormat="1" spans="1:21">
      <c r="A82" s="4" t="s">
        <v>302</v>
      </c>
      <c r="B82" s="4" t="s">
        <v>927</v>
      </c>
      <c r="C82" s="5" t="s">
        <v>168</v>
      </c>
      <c r="D82" s="4" t="s">
        <v>928</v>
      </c>
      <c r="E82" s="5" t="s">
        <v>234</v>
      </c>
      <c r="F82" s="4" t="s">
        <v>517</v>
      </c>
      <c r="G82" s="5" t="s">
        <v>172</v>
      </c>
      <c r="H82" s="5" t="s">
        <v>518</v>
      </c>
      <c r="I82" s="5" t="s">
        <v>175</v>
      </c>
      <c r="J82" s="9">
        <v>1</v>
      </c>
      <c r="K82" s="5" t="s">
        <v>168</v>
      </c>
      <c r="L82" s="5" t="s">
        <v>208</v>
      </c>
      <c r="M82" s="10">
        <v>44967</v>
      </c>
      <c r="N82" s="11">
        <v>90</v>
      </c>
      <c r="O82" s="12">
        <v>0</v>
      </c>
      <c r="P82" s="13">
        <v>0</v>
      </c>
      <c r="Q82" s="20">
        <v>0</v>
      </c>
      <c r="R82" s="21">
        <v>0.1327</v>
      </c>
      <c r="S82" s="22">
        <f t="shared" si="4"/>
        <v>0.1327</v>
      </c>
      <c r="T82" s="10"/>
      <c r="U82" s="5" t="s">
        <v>234</v>
      </c>
    </row>
    <row r="83" s="1" customFormat="1" spans="1:21">
      <c r="A83" s="6" t="s">
        <v>302</v>
      </c>
      <c r="B83" s="6" t="s">
        <v>927</v>
      </c>
      <c r="C83" s="7" t="s">
        <v>168</v>
      </c>
      <c r="D83" s="6" t="s">
        <v>928</v>
      </c>
      <c r="E83" s="7" t="s">
        <v>234</v>
      </c>
      <c r="F83" s="6" t="s">
        <v>478</v>
      </c>
      <c r="G83" s="7" t="s">
        <v>172</v>
      </c>
      <c r="H83" s="7" t="s">
        <v>479</v>
      </c>
      <c r="I83" s="7" t="s">
        <v>472</v>
      </c>
      <c r="J83" s="14">
        <v>0.2869</v>
      </c>
      <c r="K83" s="7" t="s">
        <v>319</v>
      </c>
      <c r="L83" s="7" t="s">
        <v>175</v>
      </c>
      <c r="M83" s="15">
        <v>44746</v>
      </c>
      <c r="N83" s="16">
        <v>90</v>
      </c>
      <c r="O83" s="17">
        <v>0</v>
      </c>
      <c r="P83" s="18">
        <v>0</v>
      </c>
      <c r="Q83" s="23">
        <v>0</v>
      </c>
      <c r="R83" s="21">
        <v>10.3</v>
      </c>
      <c r="S83" s="22">
        <f t="shared" si="4"/>
        <v>2.95507</v>
      </c>
      <c r="T83" s="15"/>
      <c r="U83" s="7" t="s">
        <v>234</v>
      </c>
    </row>
    <row r="84" spans="19:19">
      <c r="S84" s="2">
        <f>SUM(S82:S83)</f>
        <v>3.08777</v>
      </c>
    </row>
    <row r="86" s="1" customFormat="1" ht="18" customHeight="1" spans="1:21">
      <c r="A86" s="3" t="s">
        <v>145</v>
      </c>
      <c r="B86" s="3" t="s">
        <v>146</v>
      </c>
      <c r="C86" s="3" t="s">
        <v>147</v>
      </c>
      <c r="D86" s="3" t="s">
        <v>148</v>
      </c>
      <c r="E86" s="3" t="s">
        <v>149</v>
      </c>
      <c r="F86" s="3" t="s">
        <v>150</v>
      </c>
      <c r="G86" s="3" t="s">
        <v>151</v>
      </c>
      <c r="H86" s="3" t="s">
        <v>152</v>
      </c>
      <c r="I86" s="3" t="s">
        <v>153</v>
      </c>
      <c r="J86" s="8" t="s">
        <v>154</v>
      </c>
      <c r="K86" s="3" t="s">
        <v>155</v>
      </c>
      <c r="L86" s="3" t="s">
        <v>156</v>
      </c>
      <c r="M86" s="8" t="s">
        <v>157</v>
      </c>
      <c r="N86" s="8" t="s">
        <v>158</v>
      </c>
      <c r="O86" s="8" t="s">
        <v>159</v>
      </c>
      <c r="P86" s="8" t="s">
        <v>160</v>
      </c>
      <c r="Q86" s="8" t="s">
        <v>161</v>
      </c>
      <c r="R86" s="19" t="s">
        <v>162</v>
      </c>
      <c r="S86" s="19" t="s">
        <v>163</v>
      </c>
      <c r="T86" s="8" t="s">
        <v>164</v>
      </c>
      <c r="U86" s="3" t="s">
        <v>165</v>
      </c>
    </row>
    <row r="87" s="1" customFormat="1" spans="1:21">
      <c r="A87" s="4" t="s">
        <v>302</v>
      </c>
      <c r="B87" s="4" t="s">
        <v>932</v>
      </c>
      <c r="C87" s="5" t="s">
        <v>182</v>
      </c>
      <c r="D87" s="4" t="s">
        <v>933</v>
      </c>
      <c r="E87" s="5" t="s">
        <v>991</v>
      </c>
      <c r="F87" s="4" t="s">
        <v>470</v>
      </c>
      <c r="G87" s="5" t="s">
        <v>172</v>
      </c>
      <c r="H87" s="5" t="s">
        <v>471</v>
      </c>
      <c r="I87" s="5" t="s">
        <v>472</v>
      </c>
      <c r="J87" s="9">
        <v>0.023</v>
      </c>
      <c r="K87" s="5" t="s">
        <v>319</v>
      </c>
      <c r="L87" s="5" t="s">
        <v>175</v>
      </c>
      <c r="M87" s="10">
        <v>45037</v>
      </c>
      <c r="N87" s="11">
        <v>90</v>
      </c>
      <c r="O87" s="12">
        <v>0</v>
      </c>
      <c r="P87" s="13">
        <v>0</v>
      </c>
      <c r="Q87" s="20">
        <v>0</v>
      </c>
      <c r="R87" s="21">
        <v>12.8</v>
      </c>
      <c r="S87" s="22">
        <f t="shared" ref="S87:S92" si="5">R87*J87</f>
        <v>0.2944</v>
      </c>
      <c r="T87" s="10"/>
      <c r="U87" s="5" t="s">
        <v>175</v>
      </c>
    </row>
    <row r="88" spans="19:19">
      <c r="S88" s="2">
        <f>SUM(S87:S87)</f>
        <v>0.2944</v>
      </c>
    </row>
    <row r="90" s="1" customFormat="1" ht="18" customHeight="1" spans="1:21">
      <c r="A90" s="3" t="s">
        <v>145</v>
      </c>
      <c r="B90" s="3" t="s">
        <v>146</v>
      </c>
      <c r="C90" s="3" t="s">
        <v>147</v>
      </c>
      <c r="D90" s="3" t="s">
        <v>148</v>
      </c>
      <c r="E90" s="3" t="s">
        <v>149</v>
      </c>
      <c r="F90" s="3" t="s">
        <v>150</v>
      </c>
      <c r="G90" s="3" t="s">
        <v>151</v>
      </c>
      <c r="H90" s="3" t="s">
        <v>152</v>
      </c>
      <c r="I90" s="3" t="s">
        <v>153</v>
      </c>
      <c r="J90" s="8" t="s">
        <v>154</v>
      </c>
      <c r="K90" s="3" t="s">
        <v>155</v>
      </c>
      <c r="L90" s="3" t="s">
        <v>156</v>
      </c>
      <c r="M90" s="8" t="s">
        <v>157</v>
      </c>
      <c r="N90" s="8" t="s">
        <v>158</v>
      </c>
      <c r="O90" s="8" t="s">
        <v>159</v>
      </c>
      <c r="P90" s="8" t="s">
        <v>160</v>
      </c>
      <c r="Q90" s="8" t="s">
        <v>161</v>
      </c>
      <c r="R90" s="19" t="s">
        <v>162</v>
      </c>
      <c r="S90" s="19" t="s">
        <v>163</v>
      </c>
      <c r="T90" s="8" t="s">
        <v>164</v>
      </c>
      <c r="U90" s="3" t="s">
        <v>165</v>
      </c>
    </row>
    <row r="91" s="1" customFormat="1" spans="1:21">
      <c r="A91" s="4" t="s">
        <v>302</v>
      </c>
      <c r="B91" s="4" t="s">
        <v>935</v>
      </c>
      <c r="C91" s="5" t="s">
        <v>168</v>
      </c>
      <c r="D91" s="4" t="s">
        <v>936</v>
      </c>
      <c r="E91" s="5" t="s">
        <v>234</v>
      </c>
      <c r="F91" s="4" t="s">
        <v>992</v>
      </c>
      <c r="G91" s="5" t="s">
        <v>172</v>
      </c>
      <c r="H91" s="5" t="s">
        <v>993</v>
      </c>
      <c r="I91" s="5" t="s">
        <v>175</v>
      </c>
      <c r="J91" s="9">
        <v>1</v>
      </c>
      <c r="K91" s="5" t="s">
        <v>168</v>
      </c>
      <c r="L91" s="5" t="s">
        <v>208</v>
      </c>
      <c r="M91" s="10">
        <v>44967</v>
      </c>
      <c r="N91" s="11">
        <v>90</v>
      </c>
      <c r="O91" s="12">
        <v>0</v>
      </c>
      <c r="P91" s="13">
        <v>0</v>
      </c>
      <c r="Q91" s="20">
        <v>0</v>
      </c>
      <c r="R91" s="21">
        <v>0.2035</v>
      </c>
      <c r="S91" s="22">
        <f t="shared" si="5"/>
        <v>0.2035</v>
      </c>
      <c r="T91" s="10"/>
      <c r="U91" s="5" t="s">
        <v>234</v>
      </c>
    </row>
    <row r="92" s="1" customFormat="1" spans="1:21">
      <c r="A92" s="6" t="s">
        <v>302</v>
      </c>
      <c r="B92" s="6" t="s">
        <v>935</v>
      </c>
      <c r="C92" s="7" t="s">
        <v>168</v>
      </c>
      <c r="D92" s="6" t="s">
        <v>936</v>
      </c>
      <c r="E92" s="7" t="s">
        <v>234</v>
      </c>
      <c r="F92" s="6" t="s">
        <v>478</v>
      </c>
      <c r="G92" s="7" t="s">
        <v>172</v>
      </c>
      <c r="H92" s="7" t="s">
        <v>479</v>
      </c>
      <c r="I92" s="7" t="s">
        <v>472</v>
      </c>
      <c r="J92" s="14">
        <v>0.1529</v>
      </c>
      <c r="K92" s="7" t="s">
        <v>319</v>
      </c>
      <c r="L92" s="7" t="s">
        <v>175</v>
      </c>
      <c r="M92" s="15">
        <v>44746</v>
      </c>
      <c r="N92" s="16">
        <v>90</v>
      </c>
      <c r="O92" s="17">
        <v>0</v>
      </c>
      <c r="P92" s="18">
        <v>0</v>
      </c>
      <c r="Q92" s="23">
        <v>0</v>
      </c>
      <c r="R92" s="21">
        <v>10.3</v>
      </c>
      <c r="S92" s="22">
        <f t="shared" si="5"/>
        <v>1.57487</v>
      </c>
      <c r="T92" s="15"/>
      <c r="U92" s="7" t="s">
        <v>234</v>
      </c>
    </row>
    <row r="93" spans="19:19">
      <c r="S93" s="2">
        <f>SUM(S91:S92)</f>
        <v>1.77837</v>
      </c>
    </row>
    <row r="95" s="1" customFormat="1" ht="18" customHeight="1" spans="1:21">
      <c r="A95" s="3" t="s">
        <v>145</v>
      </c>
      <c r="B95" s="3" t="s">
        <v>146</v>
      </c>
      <c r="C95" s="3" t="s">
        <v>147</v>
      </c>
      <c r="D95" s="3" t="s">
        <v>148</v>
      </c>
      <c r="E95" s="3" t="s">
        <v>149</v>
      </c>
      <c r="F95" s="3" t="s">
        <v>150</v>
      </c>
      <c r="G95" s="3" t="s">
        <v>151</v>
      </c>
      <c r="H95" s="3" t="s">
        <v>152</v>
      </c>
      <c r="I95" s="3" t="s">
        <v>153</v>
      </c>
      <c r="J95" s="8" t="s">
        <v>154</v>
      </c>
      <c r="K95" s="3" t="s">
        <v>155</v>
      </c>
      <c r="L95" s="3" t="s">
        <v>156</v>
      </c>
      <c r="M95" s="8" t="s">
        <v>157</v>
      </c>
      <c r="N95" s="8" t="s">
        <v>158</v>
      </c>
      <c r="O95" s="8" t="s">
        <v>159</v>
      </c>
      <c r="P95" s="8" t="s">
        <v>160</v>
      </c>
      <c r="Q95" s="8" t="s">
        <v>161</v>
      </c>
      <c r="R95" s="19" t="s">
        <v>162</v>
      </c>
      <c r="S95" s="19" t="s">
        <v>163</v>
      </c>
      <c r="T95" s="8" t="s">
        <v>164</v>
      </c>
      <c r="U95" s="3" t="s">
        <v>165</v>
      </c>
    </row>
    <row r="96" s="1" customFormat="1" spans="1:21">
      <c r="A96" s="4" t="s">
        <v>302</v>
      </c>
      <c r="B96" s="4" t="s">
        <v>937</v>
      </c>
      <c r="C96" s="5" t="s">
        <v>168</v>
      </c>
      <c r="D96" s="4" t="s">
        <v>938</v>
      </c>
      <c r="E96" s="5" t="s">
        <v>179</v>
      </c>
      <c r="F96" s="4" t="s">
        <v>994</v>
      </c>
      <c r="G96" s="5" t="s">
        <v>177</v>
      </c>
      <c r="H96" s="5" t="s">
        <v>995</v>
      </c>
      <c r="I96" s="5" t="s">
        <v>179</v>
      </c>
      <c r="J96" s="9">
        <v>1</v>
      </c>
      <c r="K96" s="5" t="s">
        <v>168</v>
      </c>
      <c r="L96" s="5" t="s">
        <v>322</v>
      </c>
      <c r="M96" s="10">
        <v>45518</v>
      </c>
      <c r="N96" s="11">
        <v>20</v>
      </c>
      <c r="O96" s="12">
        <v>0</v>
      </c>
      <c r="P96" s="13">
        <v>56.00231</v>
      </c>
      <c r="Q96" s="20">
        <v>56.00231</v>
      </c>
      <c r="R96" s="21">
        <f>S109</f>
        <v>48.758086887</v>
      </c>
      <c r="S96" s="22">
        <f t="shared" ref="S96:S108" si="6">R96*J96</f>
        <v>48.758086887</v>
      </c>
      <c r="T96" s="10"/>
      <c r="U96" s="5" t="s">
        <v>175</v>
      </c>
    </row>
    <row r="97" s="1" customFormat="1" spans="1:21">
      <c r="A97" s="6" t="s">
        <v>302</v>
      </c>
      <c r="B97" s="6" t="s">
        <v>937</v>
      </c>
      <c r="C97" s="7" t="s">
        <v>168</v>
      </c>
      <c r="D97" s="6" t="s">
        <v>938</v>
      </c>
      <c r="E97" s="7" t="s">
        <v>179</v>
      </c>
      <c r="F97" s="6" t="s">
        <v>325</v>
      </c>
      <c r="G97" s="7" t="s">
        <v>177</v>
      </c>
      <c r="H97" s="7" t="s">
        <v>326</v>
      </c>
      <c r="I97" s="7" t="s">
        <v>175</v>
      </c>
      <c r="J97" s="14">
        <v>0.634</v>
      </c>
      <c r="K97" s="7" t="s">
        <v>327</v>
      </c>
      <c r="L97" s="7" t="s">
        <v>175</v>
      </c>
      <c r="M97" s="15">
        <v>45518</v>
      </c>
      <c r="N97" s="16">
        <v>70</v>
      </c>
      <c r="O97" s="17">
        <v>0</v>
      </c>
      <c r="P97" s="18">
        <v>7.32573</v>
      </c>
      <c r="Q97" s="23">
        <v>4.64451</v>
      </c>
      <c r="R97" s="21">
        <v>5.8632</v>
      </c>
      <c r="S97" s="22">
        <f t="shared" si="6"/>
        <v>3.7172688</v>
      </c>
      <c r="T97" s="15"/>
      <c r="U97" s="7" t="s">
        <v>175</v>
      </c>
    </row>
    <row r="98" spans="19:19">
      <c r="S98" s="2">
        <f>SUM(S96:S97)</f>
        <v>52.475355687</v>
      </c>
    </row>
    <row r="100" s="1" customFormat="1" ht="18" customHeight="1" spans="1:21">
      <c r="A100" s="3" t="s">
        <v>145</v>
      </c>
      <c r="B100" s="3" t="s">
        <v>146</v>
      </c>
      <c r="C100" s="3" t="s">
        <v>147</v>
      </c>
      <c r="D100" s="3" t="s">
        <v>148</v>
      </c>
      <c r="E100" s="3" t="s">
        <v>149</v>
      </c>
      <c r="F100" s="3" t="s">
        <v>150</v>
      </c>
      <c r="G100" s="3" t="s">
        <v>151</v>
      </c>
      <c r="H100" s="3" t="s">
        <v>152</v>
      </c>
      <c r="I100" s="3" t="s">
        <v>153</v>
      </c>
      <c r="J100" s="8" t="s">
        <v>154</v>
      </c>
      <c r="K100" s="3" t="s">
        <v>155</v>
      </c>
      <c r="L100" s="3" t="s">
        <v>156</v>
      </c>
      <c r="M100" s="8" t="s">
        <v>157</v>
      </c>
      <c r="N100" s="8" t="s">
        <v>158</v>
      </c>
      <c r="O100" s="8" t="s">
        <v>159</v>
      </c>
      <c r="P100" s="8" t="s">
        <v>160</v>
      </c>
      <c r="Q100" s="8" t="s">
        <v>161</v>
      </c>
      <c r="R100" s="19" t="s">
        <v>162</v>
      </c>
      <c r="S100" s="19" t="s">
        <v>163</v>
      </c>
      <c r="T100" s="8" t="s">
        <v>164</v>
      </c>
      <c r="U100" s="3" t="s">
        <v>165</v>
      </c>
    </row>
    <row r="101" s="1" customFormat="1" spans="1:21">
      <c r="A101" s="4" t="s">
        <v>302</v>
      </c>
      <c r="B101" s="4" t="s">
        <v>994</v>
      </c>
      <c r="C101" s="5" t="s">
        <v>168</v>
      </c>
      <c r="D101" s="4" t="s">
        <v>995</v>
      </c>
      <c r="E101" s="5" t="s">
        <v>179</v>
      </c>
      <c r="F101" s="4" t="s">
        <v>996</v>
      </c>
      <c r="G101" s="5" t="s">
        <v>177</v>
      </c>
      <c r="H101" s="5" t="s">
        <v>997</v>
      </c>
      <c r="I101" s="5" t="s">
        <v>175</v>
      </c>
      <c r="J101" s="9">
        <v>1</v>
      </c>
      <c r="K101" s="5" t="s">
        <v>168</v>
      </c>
      <c r="L101" s="5" t="s">
        <v>175</v>
      </c>
      <c r="M101" s="10">
        <v>45518</v>
      </c>
      <c r="N101" s="11">
        <v>20</v>
      </c>
      <c r="O101" s="12">
        <v>0</v>
      </c>
      <c r="P101" s="13">
        <v>17.01113</v>
      </c>
      <c r="Q101" s="20">
        <v>17.01113</v>
      </c>
      <c r="R101" s="21">
        <f>S114</f>
        <v>15.9941</v>
      </c>
      <c r="S101" s="22">
        <f t="shared" si="6"/>
        <v>15.9941</v>
      </c>
      <c r="T101" s="10"/>
      <c r="U101" s="5" t="s">
        <v>175</v>
      </c>
    </row>
    <row r="102" s="1" customFormat="1" spans="1:21">
      <c r="A102" s="6" t="s">
        <v>302</v>
      </c>
      <c r="B102" s="6" t="s">
        <v>994</v>
      </c>
      <c r="C102" s="7" t="s">
        <v>168</v>
      </c>
      <c r="D102" s="6" t="s">
        <v>995</v>
      </c>
      <c r="E102" s="7" t="s">
        <v>179</v>
      </c>
      <c r="F102" s="6" t="s">
        <v>998</v>
      </c>
      <c r="G102" s="7" t="s">
        <v>177</v>
      </c>
      <c r="H102" s="7" t="s">
        <v>999</v>
      </c>
      <c r="I102" s="7" t="s">
        <v>1000</v>
      </c>
      <c r="J102" s="14">
        <v>1</v>
      </c>
      <c r="K102" s="7" t="s">
        <v>168</v>
      </c>
      <c r="L102" s="7" t="s">
        <v>175</v>
      </c>
      <c r="M102" s="15">
        <v>45518</v>
      </c>
      <c r="N102" s="16">
        <v>20</v>
      </c>
      <c r="O102" s="17">
        <v>0</v>
      </c>
      <c r="P102" s="18">
        <v>5.00159</v>
      </c>
      <c r="Q102" s="23">
        <v>5.00159</v>
      </c>
      <c r="R102" s="21">
        <f>S123</f>
        <v>4.338600843</v>
      </c>
      <c r="S102" s="22">
        <f t="shared" si="6"/>
        <v>4.338600843</v>
      </c>
      <c r="T102" s="15"/>
      <c r="U102" s="7" t="s">
        <v>175</v>
      </c>
    </row>
    <row r="103" s="1" customFormat="1" spans="1:21">
      <c r="A103" s="4" t="s">
        <v>302</v>
      </c>
      <c r="B103" s="4" t="s">
        <v>994</v>
      </c>
      <c r="C103" s="5" t="s">
        <v>168</v>
      </c>
      <c r="D103" s="4" t="s">
        <v>995</v>
      </c>
      <c r="E103" s="5" t="s">
        <v>179</v>
      </c>
      <c r="F103" s="4" t="s">
        <v>527</v>
      </c>
      <c r="G103" s="5" t="s">
        <v>172</v>
      </c>
      <c r="H103" s="5" t="s">
        <v>528</v>
      </c>
      <c r="I103" s="5" t="s">
        <v>175</v>
      </c>
      <c r="J103" s="9">
        <v>0.0105</v>
      </c>
      <c r="K103" s="5" t="s">
        <v>319</v>
      </c>
      <c r="L103" s="5" t="s">
        <v>175</v>
      </c>
      <c r="M103" s="10">
        <v>45518</v>
      </c>
      <c r="N103" s="11">
        <v>20</v>
      </c>
      <c r="O103" s="12">
        <v>0</v>
      </c>
      <c r="P103" s="13">
        <v>5.36209</v>
      </c>
      <c r="Q103" s="20">
        <v>0.0563</v>
      </c>
      <c r="R103" s="21">
        <v>5.0442</v>
      </c>
      <c r="S103" s="22">
        <f t="shared" si="6"/>
        <v>0.0529641</v>
      </c>
      <c r="T103" s="10"/>
      <c r="U103" s="5" t="s">
        <v>175</v>
      </c>
    </row>
    <row r="104" s="1" customFormat="1" spans="1:21">
      <c r="A104" s="6" t="s">
        <v>302</v>
      </c>
      <c r="B104" s="6" t="s">
        <v>994</v>
      </c>
      <c r="C104" s="7" t="s">
        <v>168</v>
      </c>
      <c r="D104" s="6" t="s">
        <v>995</v>
      </c>
      <c r="E104" s="7" t="s">
        <v>179</v>
      </c>
      <c r="F104" s="6" t="s">
        <v>1001</v>
      </c>
      <c r="G104" s="7" t="s">
        <v>177</v>
      </c>
      <c r="H104" s="7" t="s">
        <v>1002</v>
      </c>
      <c r="I104" s="7" t="s">
        <v>175</v>
      </c>
      <c r="J104" s="14">
        <v>1</v>
      </c>
      <c r="K104" s="7" t="s">
        <v>168</v>
      </c>
      <c r="L104" s="7" t="s">
        <v>175</v>
      </c>
      <c r="M104" s="15">
        <v>45518</v>
      </c>
      <c r="N104" s="16">
        <v>20</v>
      </c>
      <c r="O104" s="17">
        <v>0</v>
      </c>
      <c r="P104" s="18">
        <v>5.13759</v>
      </c>
      <c r="Q104" s="23">
        <v>5.13759</v>
      </c>
      <c r="R104" s="21">
        <f>S131</f>
        <v>4.7975</v>
      </c>
      <c r="S104" s="22">
        <f t="shared" si="6"/>
        <v>4.7975</v>
      </c>
      <c r="T104" s="15"/>
      <c r="U104" s="7" t="s">
        <v>175</v>
      </c>
    </row>
    <row r="105" s="1" customFormat="1" spans="1:21">
      <c r="A105" s="4" t="s">
        <v>302</v>
      </c>
      <c r="B105" s="4" t="s">
        <v>994</v>
      </c>
      <c r="C105" s="5" t="s">
        <v>168</v>
      </c>
      <c r="D105" s="4" t="s">
        <v>995</v>
      </c>
      <c r="E105" s="5" t="s">
        <v>179</v>
      </c>
      <c r="F105" s="4" t="s">
        <v>1003</v>
      </c>
      <c r="G105" s="5" t="s">
        <v>177</v>
      </c>
      <c r="H105" s="5" t="s">
        <v>1004</v>
      </c>
      <c r="I105" s="5" t="s">
        <v>175</v>
      </c>
      <c r="J105" s="9">
        <v>1</v>
      </c>
      <c r="K105" s="5" t="s">
        <v>168</v>
      </c>
      <c r="L105" s="5" t="s">
        <v>175</v>
      </c>
      <c r="M105" s="10">
        <v>45518</v>
      </c>
      <c r="N105" s="11">
        <v>20</v>
      </c>
      <c r="O105" s="12">
        <v>0</v>
      </c>
      <c r="P105" s="13">
        <v>17.01113</v>
      </c>
      <c r="Q105" s="20">
        <v>17.01113</v>
      </c>
      <c r="R105" s="21">
        <f>S136</f>
        <v>16.147249244</v>
      </c>
      <c r="S105" s="22">
        <f t="shared" si="6"/>
        <v>16.147249244</v>
      </c>
      <c r="T105" s="10"/>
      <c r="U105" s="5" t="s">
        <v>175</v>
      </c>
    </row>
    <row r="106" s="1" customFormat="1" spans="1:21">
      <c r="A106" s="6" t="s">
        <v>302</v>
      </c>
      <c r="B106" s="6" t="s">
        <v>994</v>
      </c>
      <c r="C106" s="7" t="s">
        <v>168</v>
      </c>
      <c r="D106" s="6" t="s">
        <v>995</v>
      </c>
      <c r="E106" s="7" t="s">
        <v>179</v>
      </c>
      <c r="F106" s="6" t="s">
        <v>1005</v>
      </c>
      <c r="G106" s="7" t="s">
        <v>177</v>
      </c>
      <c r="H106" s="7" t="s">
        <v>1006</v>
      </c>
      <c r="I106" s="7" t="s">
        <v>1007</v>
      </c>
      <c r="J106" s="14">
        <v>1</v>
      </c>
      <c r="K106" s="7" t="s">
        <v>168</v>
      </c>
      <c r="L106" s="7" t="s">
        <v>175</v>
      </c>
      <c r="M106" s="15">
        <v>45518</v>
      </c>
      <c r="N106" s="16">
        <v>20</v>
      </c>
      <c r="O106" s="17">
        <v>0</v>
      </c>
      <c r="P106" s="18">
        <v>5.33957</v>
      </c>
      <c r="Q106" s="23">
        <v>5.33957</v>
      </c>
      <c r="R106" s="21">
        <f>S145</f>
        <v>4.8955</v>
      </c>
      <c r="S106" s="22">
        <f t="shared" si="6"/>
        <v>4.8955</v>
      </c>
      <c r="T106" s="15"/>
      <c r="U106" s="7" t="s">
        <v>175</v>
      </c>
    </row>
    <row r="107" s="1" customFormat="1" spans="1:21">
      <c r="A107" s="4" t="s">
        <v>302</v>
      </c>
      <c r="B107" s="4" t="s">
        <v>994</v>
      </c>
      <c r="C107" s="5" t="s">
        <v>168</v>
      </c>
      <c r="D107" s="4" t="s">
        <v>995</v>
      </c>
      <c r="E107" s="5" t="s">
        <v>179</v>
      </c>
      <c r="F107" s="4" t="s">
        <v>332</v>
      </c>
      <c r="G107" s="5" t="s">
        <v>172</v>
      </c>
      <c r="H107" s="5" t="s">
        <v>333</v>
      </c>
      <c r="I107" s="5" t="s">
        <v>175</v>
      </c>
      <c r="J107" s="9">
        <v>0.0105</v>
      </c>
      <c r="K107" s="5" t="s">
        <v>319</v>
      </c>
      <c r="L107" s="5" t="s">
        <v>175</v>
      </c>
      <c r="M107" s="10">
        <v>45518</v>
      </c>
      <c r="N107" s="11">
        <v>20</v>
      </c>
      <c r="O107" s="12">
        <v>0</v>
      </c>
      <c r="P107" s="13">
        <v>5.96786</v>
      </c>
      <c r="Q107" s="20">
        <v>0.06266</v>
      </c>
      <c r="R107" s="21">
        <v>5.6637</v>
      </c>
      <c r="S107" s="22">
        <f t="shared" si="6"/>
        <v>0.05946885</v>
      </c>
      <c r="T107" s="10"/>
      <c r="U107" s="5" t="s">
        <v>175</v>
      </c>
    </row>
    <row r="108" s="1" customFormat="1" spans="1:21">
      <c r="A108" s="6" t="s">
        <v>302</v>
      </c>
      <c r="B108" s="6" t="s">
        <v>994</v>
      </c>
      <c r="C108" s="7" t="s">
        <v>168</v>
      </c>
      <c r="D108" s="6" t="s">
        <v>995</v>
      </c>
      <c r="E108" s="7" t="s">
        <v>179</v>
      </c>
      <c r="F108" s="6" t="s">
        <v>1008</v>
      </c>
      <c r="G108" s="7" t="s">
        <v>177</v>
      </c>
      <c r="H108" s="7" t="s">
        <v>1009</v>
      </c>
      <c r="I108" s="7" t="s">
        <v>1010</v>
      </c>
      <c r="J108" s="14">
        <v>1</v>
      </c>
      <c r="K108" s="7" t="s">
        <v>168</v>
      </c>
      <c r="L108" s="7" t="s">
        <v>175</v>
      </c>
      <c r="M108" s="15">
        <v>45518</v>
      </c>
      <c r="N108" s="16">
        <v>20</v>
      </c>
      <c r="O108" s="17">
        <v>0</v>
      </c>
      <c r="P108" s="18">
        <v>2.96665</v>
      </c>
      <c r="Q108" s="23">
        <v>2.96665</v>
      </c>
      <c r="R108" s="21">
        <f>S153</f>
        <v>2.47270385</v>
      </c>
      <c r="S108" s="22">
        <f t="shared" si="6"/>
        <v>2.47270385</v>
      </c>
      <c r="T108" s="15"/>
      <c r="U108" s="7" t="s">
        <v>175</v>
      </c>
    </row>
    <row r="109" spans="19:19">
      <c r="S109" s="2">
        <f>SUM(S101:S108)</f>
        <v>48.758086887</v>
      </c>
    </row>
    <row r="111" s="1" customFormat="1" ht="18" customHeight="1" spans="1:21">
      <c r="A111" s="3" t="s">
        <v>145</v>
      </c>
      <c r="B111" s="3" t="s">
        <v>146</v>
      </c>
      <c r="C111" s="3" t="s">
        <v>147</v>
      </c>
      <c r="D111" s="3" t="s">
        <v>148</v>
      </c>
      <c r="E111" s="3" t="s">
        <v>149</v>
      </c>
      <c r="F111" s="3" t="s">
        <v>150</v>
      </c>
      <c r="G111" s="3" t="s">
        <v>151</v>
      </c>
      <c r="H111" s="3" t="s">
        <v>152</v>
      </c>
      <c r="I111" s="3" t="s">
        <v>153</v>
      </c>
      <c r="J111" s="8" t="s">
        <v>154</v>
      </c>
      <c r="K111" s="3" t="s">
        <v>155</v>
      </c>
      <c r="L111" s="3" t="s">
        <v>156</v>
      </c>
      <c r="M111" s="8" t="s">
        <v>157</v>
      </c>
      <c r="N111" s="8" t="s">
        <v>158</v>
      </c>
      <c r="O111" s="8" t="s">
        <v>159</v>
      </c>
      <c r="P111" s="8" t="s">
        <v>160</v>
      </c>
      <c r="Q111" s="8" t="s">
        <v>161</v>
      </c>
      <c r="R111" s="19" t="s">
        <v>162</v>
      </c>
      <c r="S111" s="19" t="s">
        <v>163</v>
      </c>
      <c r="T111" s="8" t="s">
        <v>164</v>
      </c>
      <c r="U111" s="3" t="s">
        <v>165</v>
      </c>
    </row>
    <row r="112" s="1" customFormat="1" spans="1:21">
      <c r="A112" s="4" t="s">
        <v>302</v>
      </c>
      <c r="B112" s="4" t="s">
        <v>996</v>
      </c>
      <c r="C112" s="5" t="s">
        <v>168</v>
      </c>
      <c r="D112" s="4" t="s">
        <v>997</v>
      </c>
      <c r="E112" s="5" t="s">
        <v>175</v>
      </c>
      <c r="F112" s="4" t="s">
        <v>538</v>
      </c>
      <c r="G112" s="5" t="s">
        <v>172</v>
      </c>
      <c r="H112" s="5" t="s">
        <v>539</v>
      </c>
      <c r="I112" s="5" t="s">
        <v>175</v>
      </c>
      <c r="J112" s="9">
        <v>2</v>
      </c>
      <c r="K112" s="5" t="s">
        <v>168</v>
      </c>
      <c r="L112" s="5" t="s">
        <v>175</v>
      </c>
      <c r="M112" s="10">
        <v>45379</v>
      </c>
      <c r="N112" s="11">
        <v>110</v>
      </c>
      <c r="O112" s="12">
        <v>0</v>
      </c>
      <c r="P112" s="13">
        <v>0.49</v>
      </c>
      <c r="Q112" s="20">
        <v>0.98</v>
      </c>
      <c r="R112" s="21">
        <v>0.49</v>
      </c>
      <c r="S112" s="22">
        <f t="shared" ref="S112:S117" si="7">R112*J112</f>
        <v>0.98</v>
      </c>
      <c r="T112" s="10"/>
      <c r="U112" s="5" t="s">
        <v>175</v>
      </c>
    </row>
    <row r="113" s="1" customFormat="1" spans="1:21">
      <c r="A113" s="6" t="s">
        <v>302</v>
      </c>
      <c r="B113" s="6" t="s">
        <v>996</v>
      </c>
      <c r="C113" s="7" t="s">
        <v>168</v>
      </c>
      <c r="D113" s="6" t="s">
        <v>997</v>
      </c>
      <c r="E113" s="7" t="s">
        <v>175</v>
      </c>
      <c r="F113" s="6" t="s">
        <v>1011</v>
      </c>
      <c r="G113" s="7" t="s">
        <v>177</v>
      </c>
      <c r="H113" s="7" t="s">
        <v>1012</v>
      </c>
      <c r="I113" s="7" t="s">
        <v>234</v>
      </c>
      <c r="J113" s="14">
        <v>1</v>
      </c>
      <c r="K113" s="7" t="s">
        <v>168</v>
      </c>
      <c r="L113" s="7" t="s">
        <v>322</v>
      </c>
      <c r="M113" s="15">
        <v>45379</v>
      </c>
      <c r="N113" s="16">
        <v>110</v>
      </c>
      <c r="O113" s="17">
        <v>0</v>
      </c>
      <c r="P113" s="18">
        <v>15.72807</v>
      </c>
      <c r="Q113" s="23">
        <v>15.72807</v>
      </c>
      <c r="R113" s="21">
        <v>15.0141</v>
      </c>
      <c r="S113" s="22">
        <f t="shared" si="7"/>
        <v>15.0141</v>
      </c>
      <c r="T113" s="15"/>
      <c r="U113" s="7" t="s">
        <v>175</v>
      </c>
    </row>
    <row r="114" spans="19:19">
      <c r="S114" s="2">
        <f>SUM(S112:S113)</f>
        <v>15.9941</v>
      </c>
    </row>
    <row r="116" s="1" customFormat="1" ht="18" customHeight="1" spans="1:21">
      <c r="A116" s="3" t="s">
        <v>145</v>
      </c>
      <c r="B116" s="3" t="s">
        <v>146</v>
      </c>
      <c r="C116" s="3" t="s">
        <v>147</v>
      </c>
      <c r="D116" s="3" t="s">
        <v>148</v>
      </c>
      <c r="E116" s="3" t="s">
        <v>149</v>
      </c>
      <c r="F116" s="3" t="s">
        <v>150</v>
      </c>
      <c r="G116" s="3" t="s">
        <v>151</v>
      </c>
      <c r="H116" s="3" t="s">
        <v>152</v>
      </c>
      <c r="I116" s="3" t="s">
        <v>153</v>
      </c>
      <c r="J116" s="8" t="s">
        <v>154</v>
      </c>
      <c r="K116" s="3" t="s">
        <v>155</v>
      </c>
      <c r="L116" s="3" t="s">
        <v>156</v>
      </c>
      <c r="M116" s="8" t="s">
        <v>157</v>
      </c>
      <c r="N116" s="8" t="s">
        <v>158</v>
      </c>
      <c r="O116" s="8" t="s">
        <v>159</v>
      </c>
      <c r="P116" s="8" t="s">
        <v>160</v>
      </c>
      <c r="Q116" s="8" t="s">
        <v>161</v>
      </c>
      <c r="R116" s="19" t="s">
        <v>162</v>
      </c>
      <c r="S116" s="19" t="s">
        <v>163</v>
      </c>
      <c r="T116" s="8" t="s">
        <v>164</v>
      </c>
      <c r="U116" s="3" t="s">
        <v>165</v>
      </c>
    </row>
    <row r="117" s="1" customFormat="1" spans="1:21">
      <c r="A117" s="4" t="s">
        <v>302</v>
      </c>
      <c r="B117" s="4" t="s">
        <v>1011</v>
      </c>
      <c r="C117" s="5" t="s">
        <v>168</v>
      </c>
      <c r="D117" s="4" t="s">
        <v>1012</v>
      </c>
      <c r="E117" s="5" t="s">
        <v>234</v>
      </c>
      <c r="F117" s="4" t="s">
        <v>418</v>
      </c>
      <c r="G117" s="5" t="s">
        <v>172</v>
      </c>
      <c r="H117" s="5" t="s">
        <v>419</v>
      </c>
      <c r="I117" s="5" t="s">
        <v>420</v>
      </c>
      <c r="J117" s="9">
        <v>2.9148</v>
      </c>
      <c r="K117" s="5" t="s">
        <v>319</v>
      </c>
      <c r="L117" s="5" t="s">
        <v>175</v>
      </c>
      <c r="M117" s="10">
        <v>44746</v>
      </c>
      <c r="N117" s="11">
        <v>110</v>
      </c>
      <c r="O117" s="12">
        <v>0</v>
      </c>
      <c r="P117" s="13">
        <v>5.151</v>
      </c>
      <c r="Q117" s="20">
        <v>15.01413</v>
      </c>
      <c r="R117" s="21">
        <v>5.20353</v>
      </c>
      <c r="S117" s="22">
        <f t="shared" si="7"/>
        <v>15.167249244</v>
      </c>
      <c r="T117" s="10"/>
      <c r="U117" s="5" t="s">
        <v>234</v>
      </c>
    </row>
    <row r="118" spans="19:19">
      <c r="S118" s="2">
        <f>SUM(S117:S117)</f>
        <v>15.167249244</v>
      </c>
    </row>
    <row r="120" s="1" customFormat="1" ht="18" customHeight="1" spans="1:21">
      <c r="A120" s="3" t="s">
        <v>145</v>
      </c>
      <c r="B120" s="3" t="s">
        <v>146</v>
      </c>
      <c r="C120" s="3" t="s">
        <v>147</v>
      </c>
      <c r="D120" s="3" t="s">
        <v>148</v>
      </c>
      <c r="E120" s="3" t="s">
        <v>149</v>
      </c>
      <c r="F120" s="3" t="s">
        <v>150</v>
      </c>
      <c r="G120" s="3" t="s">
        <v>151</v>
      </c>
      <c r="H120" s="3" t="s">
        <v>152</v>
      </c>
      <c r="I120" s="3" t="s">
        <v>153</v>
      </c>
      <c r="J120" s="8" t="s">
        <v>154</v>
      </c>
      <c r="K120" s="3" t="s">
        <v>155</v>
      </c>
      <c r="L120" s="3" t="s">
        <v>156</v>
      </c>
      <c r="M120" s="8" t="s">
        <v>157</v>
      </c>
      <c r="N120" s="8" t="s">
        <v>158</v>
      </c>
      <c r="O120" s="8" t="s">
        <v>159</v>
      </c>
      <c r="P120" s="8" t="s">
        <v>160</v>
      </c>
      <c r="Q120" s="8" t="s">
        <v>161</v>
      </c>
      <c r="R120" s="19" t="s">
        <v>162</v>
      </c>
      <c r="S120" s="19" t="s">
        <v>163</v>
      </c>
      <c r="T120" s="8" t="s">
        <v>164</v>
      </c>
      <c r="U120" s="3" t="s">
        <v>165</v>
      </c>
    </row>
    <row r="121" s="1" customFormat="1" spans="1:21">
      <c r="A121" s="4" t="s">
        <v>302</v>
      </c>
      <c r="B121" s="4" t="s">
        <v>998</v>
      </c>
      <c r="C121" s="5" t="s">
        <v>168</v>
      </c>
      <c r="D121" s="4" t="s">
        <v>999</v>
      </c>
      <c r="E121" s="5" t="s">
        <v>1000</v>
      </c>
      <c r="F121" s="4" t="s">
        <v>421</v>
      </c>
      <c r="G121" s="5" t="s">
        <v>172</v>
      </c>
      <c r="H121" s="5" t="s">
        <v>422</v>
      </c>
      <c r="I121" s="5" t="s">
        <v>175</v>
      </c>
      <c r="J121" s="9">
        <v>1</v>
      </c>
      <c r="K121" s="5" t="s">
        <v>168</v>
      </c>
      <c r="L121" s="5" t="s">
        <v>175</v>
      </c>
      <c r="M121" s="10">
        <v>45518</v>
      </c>
      <c r="N121" s="11">
        <v>110</v>
      </c>
      <c r="O121" s="12">
        <v>0</v>
      </c>
      <c r="P121" s="13">
        <v>0.735</v>
      </c>
      <c r="Q121" s="20">
        <v>0.735</v>
      </c>
      <c r="R121" s="21">
        <v>0.735</v>
      </c>
      <c r="S121" s="22">
        <f t="shared" ref="S121:S126" si="8">R121*J121</f>
        <v>0.735</v>
      </c>
      <c r="T121" s="10"/>
      <c r="U121" s="5" t="s">
        <v>175</v>
      </c>
    </row>
    <row r="122" s="1" customFormat="1" spans="1:21">
      <c r="A122" s="6" t="s">
        <v>302</v>
      </c>
      <c r="B122" s="6" t="s">
        <v>998</v>
      </c>
      <c r="C122" s="7" t="s">
        <v>168</v>
      </c>
      <c r="D122" s="6" t="s">
        <v>999</v>
      </c>
      <c r="E122" s="7" t="s">
        <v>1000</v>
      </c>
      <c r="F122" s="6" t="s">
        <v>1013</v>
      </c>
      <c r="G122" s="7" t="s">
        <v>177</v>
      </c>
      <c r="H122" s="7" t="s">
        <v>1014</v>
      </c>
      <c r="I122" s="7" t="s">
        <v>931</v>
      </c>
      <c r="J122" s="14">
        <v>1</v>
      </c>
      <c r="K122" s="7" t="s">
        <v>168</v>
      </c>
      <c r="L122" s="7" t="s">
        <v>322</v>
      </c>
      <c r="M122" s="15">
        <v>45518</v>
      </c>
      <c r="N122" s="16">
        <v>110</v>
      </c>
      <c r="O122" s="17">
        <v>0</v>
      </c>
      <c r="P122" s="18">
        <v>4.62599</v>
      </c>
      <c r="Q122" s="23">
        <v>4.62599</v>
      </c>
      <c r="R122" s="21">
        <f>S127</f>
        <v>3.603600843</v>
      </c>
      <c r="S122" s="22">
        <f t="shared" si="8"/>
        <v>3.603600843</v>
      </c>
      <c r="T122" s="15"/>
      <c r="U122" s="7" t="s">
        <v>175</v>
      </c>
    </row>
    <row r="123" spans="19:19">
      <c r="S123" s="2">
        <f>SUM(S121:S122)</f>
        <v>4.338600843</v>
      </c>
    </row>
    <row r="125" s="1" customFormat="1" ht="15" customHeight="1" spans="1:21">
      <c r="A125" s="3" t="s">
        <v>145</v>
      </c>
      <c r="B125" s="3" t="s">
        <v>146</v>
      </c>
      <c r="C125" s="3" t="s">
        <v>147</v>
      </c>
      <c r="D125" s="3" t="s">
        <v>148</v>
      </c>
      <c r="E125" s="3" t="s">
        <v>149</v>
      </c>
      <c r="F125" s="3" t="s">
        <v>150</v>
      </c>
      <c r="G125" s="3" t="s">
        <v>151</v>
      </c>
      <c r="H125" s="3" t="s">
        <v>152</v>
      </c>
      <c r="I125" s="3" t="s">
        <v>153</v>
      </c>
      <c r="J125" s="8" t="s">
        <v>154</v>
      </c>
      <c r="K125" s="3" t="s">
        <v>155</v>
      </c>
      <c r="L125" s="3" t="s">
        <v>156</v>
      </c>
      <c r="M125" s="8" t="s">
        <v>157</v>
      </c>
      <c r="N125" s="8" t="s">
        <v>158</v>
      </c>
      <c r="O125" s="8" t="s">
        <v>159</v>
      </c>
      <c r="P125" s="8" t="s">
        <v>160</v>
      </c>
      <c r="Q125" s="8" t="s">
        <v>161</v>
      </c>
      <c r="R125" s="19" t="s">
        <v>162</v>
      </c>
      <c r="S125" s="19" t="s">
        <v>163</v>
      </c>
      <c r="T125" s="8" t="s">
        <v>164</v>
      </c>
      <c r="U125" s="3" t="s">
        <v>165</v>
      </c>
    </row>
    <row r="126" s="1" customFormat="1" spans="1:21">
      <c r="A126" s="4" t="s">
        <v>302</v>
      </c>
      <c r="B126" s="4" t="s">
        <v>1013</v>
      </c>
      <c r="C126" s="5" t="s">
        <v>168</v>
      </c>
      <c r="D126" s="4" t="s">
        <v>1014</v>
      </c>
      <c r="E126" s="5" t="s">
        <v>1015</v>
      </c>
      <c r="F126" s="4" t="s">
        <v>423</v>
      </c>
      <c r="G126" s="5" t="s">
        <v>172</v>
      </c>
      <c r="H126" s="5" t="s">
        <v>408</v>
      </c>
      <c r="I126" s="5" t="s">
        <v>424</v>
      </c>
      <c r="J126" s="9">
        <v>0.7583</v>
      </c>
      <c r="K126" s="5" t="s">
        <v>319</v>
      </c>
      <c r="L126" s="5" t="s">
        <v>175</v>
      </c>
      <c r="M126" s="10">
        <v>45518</v>
      </c>
      <c r="N126" s="11">
        <v>110</v>
      </c>
      <c r="O126" s="12">
        <v>0</v>
      </c>
      <c r="P126" s="13">
        <v>4.7325</v>
      </c>
      <c r="Q126" s="20">
        <v>3.58865</v>
      </c>
      <c r="R126" s="21">
        <v>4.75221</v>
      </c>
      <c r="S126" s="22">
        <f t="shared" si="8"/>
        <v>3.603600843</v>
      </c>
      <c r="T126" s="10"/>
      <c r="U126" s="5" t="s">
        <v>175</v>
      </c>
    </row>
    <row r="127" spans="19:19">
      <c r="S127" s="2">
        <f>SUM(S126:S126)</f>
        <v>3.603600843</v>
      </c>
    </row>
    <row r="129" s="1" customFormat="1" ht="16" customHeight="1" spans="1:21">
      <c r="A129" s="3" t="s">
        <v>145</v>
      </c>
      <c r="B129" s="3" t="s">
        <v>146</v>
      </c>
      <c r="C129" s="3" t="s">
        <v>147</v>
      </c>
      <c r="D129" s="3" t="s">
        <v>148</v>
      </c>
      <c r="E129" s="3" t="s">
        <v>149</v>
      </c>
      <c r="F129" s="3" t="s">
        <v>150</v>
      </c>
      <c r="G129" s="3" t="s">
        <v>151</v>
      </c>
      <c r="H129" s="3" t="s">
        <v>152</v>
      </c>
      <c r="I129" s="3" t="s">
        <v>153</v>
      </c>
      <c r="J129" s="8" t="s">
        <v>154</v>
      </c>
      <c r="K129" s="3" t="s">
        <v>155</v>
      </c>
      <c r="L129" s="3" t="s">
        <v>156</v>
      </c>
      <c r="M129" s="8" t="s">
        <v>157</v>
      </c>
      <c r="N129" s="8" t="s">
        <v>158</v>
      </c>
      <c r="O129" s="8" t="s">
        <v>159</v>
      </c>
      <c r="P129" s="8" t="s">
        <v>160</v>
      </c>
      <c r="Q129" s="8" t="s">
        <v>161</v>
      </c>
      <c r="R129" s="19" t="s">
        <v>162</v>
      </c>
      <c r="S129" s="19" t="s">
        <v>163</v>
      </c>
      <c r="T129" s="8" t="s">
        <v>164</v>
      </c>
      <c r="U129" s="3" t="s">
        <v>165</v>
      </c>
    </row>
    <row r="130" s="1" customFormat="1" spans="1:21">
      <c r="A130" s="4" t="s">
        <v>302</v>
      </c>
      <c r="B130" s="4" t="s">
        <v>1001</v>
      </c>
      <c r="C130" s="5" t="s">
        <v>168</v>
      </c>
      <c r="D130" s="4" t="s">
        <v>1002</v>
      </c>
      <c r="E130" s="5" t="s">
        <v>175</v>
      </c>
      <c r="F130" s="4" t="s">
        <v>1016</v>
      </c>
      <c r="G130" s="5" t="s">
        <v>172</v>
      </c>
      <c r="H130" s="5" t="s">
        <v>408</v>
      </c>
      <c r="I130" s="5" t="s">
        <v>788</v>
      </c>
      <c r="J130" s="9">
        <v>0.9595</v>
      </c>
      <c r="K130" s="5" t="s">
        <v>319</v>
      </c>
      <c r="L130" s="5" t="s">
        <v>175</v>
      </c>
      <c r="M130" s="10">
        <v>44746</v>
      </c>
      <c r="N130" s="11">
        <v>110</v>
      </c>
      <c r="O130" s="12">
        <v>0</v>
      </c>
      <c r="P130" s="13">
        <v>4.8584</v>
      </c>
      <c r="Q130" s="20">
        <v>4.66163</v>
      </c>
      <c r="R130" s="21">
        <v>5</v>
      </c>
      <c r="S130" s="22">
        <f>R130*J130</f>
        <v>4.7975</v>
      </c>
      <c r="T130" s="10"/>
      <c r="U130" s="5" t="s">
        <v>234</v>
      </c>
    </row>
    <row r="131" spans="19:19">
      <c r="S131" s="2">
        <f>SUM(S130:S130)</f>
        <v>4.7975</v>
      </c>
    </row>
    <row r="133" s="1" customFormat="1" ht="18" customHeight="1" spans="1:21">
      <c r="A133" s="3" t="s">
        <v>145</v>
      </c>
      <c r="B133" s="3" t="s">
        <v>146</v>
      </c>
      <c r="C133" s="3" t="s">
        <v>147</v>
      </c>
      <c r="D133" s="3" t="s">
        <v>148</v>
      </c>
      <c r="E133" s="3" t="s">
        <v>149</v>
      </c>
      <c r="F133" s="3" t="s">
        <v>150</v>
      </c>
      <c r="G133" s="3" t="s">
        <v>151</v>
      </c>
      <c r="H133" s="3" t="s">
        <v>152</v>
      </c>
      <c r="I133" s="3" t="s">
        <v>153</v>
      </c>
      <c r="J133" s="8" t="s">
        <v>154</v>
      </c>
      <c r="K133" s="3" t="s">
        <v>155</v>
      </c>
      <c r="L133" s="3" t="s">
        <v>156</v>
      </c>
      <c r="M133" s="8" t="s">
        <v>157</v>
      </c>
      <c r="N133" s="8" t="s">
        <v>158</v>
      </c>
      <c r="O133" s="8" t="s">
        <v>159</v>
      </c>
      <c r="P133" s="8" t="s">
        <v>160</v>
      </c>
      <c r="Q133" s="8" t="s">
        <v>161</v>
      </c>
      <c r="R133" s="19" t="s">
        <v>162</v>
      </c>
      <c r="S133" s="19" t="s">
        <v>163</v>
      </c>
      <c r="T133" s="8" t="s">
        <v>164</v>
      </c>
      <c r="U133" s="3" t="s">
        <v>165</v>
      </c>
    </row>
    <row r="134" s="1" customFormat="1" spans="1:21">
      <c r="A134" s="4" t="s">
        <v>302</v>
      </c>
      <c r="B134" s="4" t="s">
        <v>1003</v>
      </c>
      <c r="C134" s="5" t="s">
        <v>168</v>
      </c>
      <c r="D134" s="4" t="s">
        <v>1004</v>
      </c>
      <c r="E134" s="5" t="s">
        <v>175</v>
      </c>
      <c r="F134" s="4" t="s">
        <v>538</v>
      </c>
      <c r="G134" s="5" t="s">
        <v>172</v>
      </c>
      <c r="H134" s="5" t="s">
        <v>539</v>
      </c>
      <c r="I134" s="5" t="s">
        <v>175</v>
      </c>
      <c r="J134" s="9">
        <v>2</v>
      </c>
      <c r="K134" s="5" t="s">
        <v>168</v>
      </c>
      <c r="L134" s="5" t="s">
        <v>175</v>
      </c>
      <c r="M134" s="10">
        <v>45379</v>
      </c>
      <c r="N134" s="11">
        <v>110</v>
      </c>
      <c r="O134" s="12">
        <v>0</v>
      </c>
      <c r="P134" s="13">
        <v>0.49</v>
      </c>
      <c r="Q134" s="20">
        <v>0.98</v>
      </c>
      <c r="R134" s="21">
        <v>0.49</v>
      </c>
      <c r="S134" s="22">
        <f>R134*J134</f>
        <v>0.98</v>
      </c>
      <c r="T134" s="10"/>
      <c r="U134" s="5" t="s">
        <v>175</v>
      </c>
    </row>
    <row r="135" s="1" customFormat="1" spans="1:21">
      <c r="A135" s="6" t="s">
        <v>302</v>
      </c>
      <c r="B135" s="6" t="s">
        <v>1003</v>
      </c>
      <c r="C135" s="7" t="s">
        <v>168</v>
      </c>
      <c r="D135" s="6" t="s">
        <v>1004</v>
      </c>
      <c r="E135" s="7" t="s">
        <v>175</v>
      </c>
      <c r="F135" s="6" t="s">
        <v>1017</v>
      </c>
      <c r="G135" s="7" t="s">
        <v>177</v>
      </c>
      <c r="H135" s="7" t="s">
        <v>1018</v>
      </c>
      <c r="I135" s="7" t="s">
        <v>234</v>
      </c>
      <c r="J135" s="14">
        <v>1</v>
      </c>
      <c r="K135" s="7" t="s">
        <v>168</v>
      </c>
      <c r="L135" s="7" t="s">
        <v>322</v>
      </c>
      <c r="M135" s="15">
        <v>45379</v>
      </c>
      <c r="N135" s="16">
        <v>110</v>
      </c>
      <c r="O135" s="17">
        <v>0</v>
      </c>
      <c r="P135" s="18">
        <v>15.72807</v>
      </c>
      <c r="Q135" s="23">
        <v>15.72807</v>
      </c>
      <c r="R135" s="21">
        <f>S140</f>
        <v>15.167249244</v>
      </c>
      <c r="S135" s="22">
        <f>R135*J135</f>
        <v>15.167249244</v>
      </c>
      <c r="T135" s="15"/>
      <c r="U135" s="7" t="s">
        <v>175</v>
      </c>
    </row>
    <row r="136" spans="19:19">
      <c r="S136" s="2">
        <f>SUM(S134:S135)</f>
        <v>16.147249244</v>
      </c>
    </row>
    <row r="138" s="1" customFormat="1" ht="18" customHeight="1" spans="1:21">
      <c r="A138" s="3" t="s">
        <v>145</v>
      </c>
      <c r="B138" s="3" t="s">
        <v>146</v>
      </c>
      <c r="C138" s="3" t="s">
        <v>147</v>
      </c>
      <c r="D138" s="3" t="s">
        <v>148</v>
      </c>
      <c r="E138" s="3" t="s">
        <v>149</v>
      </c>
      <c r="F138" s="3" t="s">
        <v>150</v>
      </c>
      <c r="G138" s="3" t="s">
        <v>151</v>
      </c>
      <c r="H138" s="3" t="s">
        <v>152</v>
      </c>
      <c r="I138" s="3" t="s">
        <v>153</v>
      </c>
      <c r="J138" s="8" t="s">
        <v>154</v>
      </c>
      <c r="K138" s="3" t="s">
        <v>155</v>
      </c>
      <c r="L138" s="3" t="s">
        <v>156</v>
      </c>
      <c r="M138" s="8" t="s">
        <v>157</v>
      </c>
      <c r="N138" s="8" t="s">
        <v>158</v>
      </c>
      <c r="O138" s="8" t="s">
        <v>159</v>
      </c>
      <c r="P138" s="8" t="s">
        <v>160</v>
      </c>
      <c r="Q138" s="8" t="s">
        <v>161</v>
      </c>
      <c r="R138" s="19" t="s">
        <v>162</v>
      </c>
      <c r="S138" s="19" t="s">
        <v>163</v>
      </c>
      <c r="T138" s="8" t="s">
        <v>164</v>
      </c>
      <c r="U138" s="3" t="s">
        <v>165</v>
      </c>
    </row>
    <row r="139" s="1" customFormat="1" spans="1:21">
      <c r="A139" s="4">
        <v>230</v>
      </c>
      <c r="B139" s="4" t="s">
        <v>1017</v>
      </c>
      <c r="C139" s="5" t="s">
        <v>168</v>
      </c>
      <c r="D139" s="4" t="s">
        <v>1018</v>
      </c>
      <c r="E139" s="5" t="s">
        <v>234</v>
      </c>
      <c r="F139" s="4" t="s">
        <v>418</v>
      </c>
      <c r="G139" s="5" t="s">
        <v>172</v>
      </c>
      <c r="H139" s="5" t="s">
        <v>419</v>
      </c>
      <c r="I139" s="5" t="s">
        <v>420</v>
      </c>
      <c r="J139" s="9">
        <v>2.9148</v>
      </c>
      <c r="K139" s="5" t="s">
        <v>319</v>
      </c>
      <c r="L139" s="5"/>
      <c r="M139" s="10">
        <v>44746</v>
      </c>
      <c r="N139" s="11">
        <v>110</v>
      </c>
      <c r="O139" s="12">
        <v>0</v>
      </c>
      <c r="P139" s="13">
        <v>5.151</v>
      </c>
      <c r="Q139" s="20">
        <v>15.01413</v>
      </c>
      <c r="R139" s="21">
        <v>5.20353</v>
      </c>
      <c r="S139" s="22">
        <f t="shared" ref="S139:S144" si="9">R139*J139</f>
        <v>15.167249244</v>
      </c>
      <c r="T139" s="10"/>
      <c r="U139" s="5" t="s">
        <v>234</v>
      </c>
    </row>
    <row r="140" spans="19:19">
      <c r="S140" s="2">
        <f>SUM(S139:S139)</f>
        <v>15.167249244</v>
      </c>
    </row>
    <row r="142" s="1" customFormat="1" ht="18" customHeight="1" spans="1:21">
      <c r="A142" s="3" t="s">
        <v>145</v>
      </c>
      <c r="B142" s="3" t="s">
        <v>146</v>
      </c>
      <c r="C142" s="3" t="s">
        <v>147</v>
      </c>
      <c r="D142" s="3" t="s">
        <v>148</v>
      </c>
      <c r="E142" s="3" t="s">
        <v>149</v>
      </c>
      <c r="F142" s="3" t="s">
        <v>150</v>
      </c>
      <c r="G142" s="3" t="s">
        <v>151</v>
      </c>
      <c r="H142" s="3" t="s">
        <v>152</v>
      </c>
      <c r="I142" s="3" t="s">
        <v>153</v>
      </c>
      <c r="J142" s="8" t="s">
        <v>154</v>
      </c>
      <c r="K142" s="3" t="s">
        <v>155</v>
      </c>
      <c r="L142" s="3" t="s">
        <v>156</v>
      </c>
      <c r="M142" s="8" t="s">
        <v>157</v>
      </c>
      <c r="N142" s="8" t="s">
        <v>158</v>
      </c>
      <c r="O142" s="8" t="s">
        <v>159</v>
      </c>
      <c r="P142" s="8" t="s">
        <v>160</v>
      </c>
      <c r="Q142" s="8" t="s">
        <v>161</v>
      </c>
      <c r="R142" s="19" t="s">
        <v>162</v>
      </c>
      <c r="S142" s="19" t="s">
        <v>163</v>
      </c>
      <c r="T142" s="8" t="s">
        <v>164</v>
      </c>
      <c r="U142" s="3" t="s">
        <v>165</v>
      </c>
    </row>
    <row r="143" s="1" customFormat="1" spans="1:21">
      <c r="A143" s="4" t="s">
        <v>302</v>
      </c>
      <c r="B143" s="4" t="s">
        <v>1005</v>
      </c>
      <c r="C143" s="5" t="s">
        <v>168</v>
      </c>
      <c r="D143" s="4" t="s">
        <v>1006</v>
      </c>
      <c r="E143" s="5" t="s">
        <v>1019</v>
      </c>
      <c r="F143" s="4" t="s">
        <v>1020</v>
      </c>
      <c r="G143" s="5" t="s">
        <v>172</v>
      </c>
      <c r="H143" s="5" t="s">
        <v>680</v>
      </c>
      <c r="I143" s="5" t="s">
        <v>179</v>
      </c>
      <c r="J143" s="9">
        <v>2</v>
      </c>
      <c r="K143" s="5" t="s">
        <v>168</v>
      </c>
      <c r="L143" s="5" t="s">
        <v>175</v>
      </c>
      <c r="M143" s="10">
        <v>45518</v>
      </c>
      <c r="N143" s="11">
        <v>110</v>
      </c>
      <c r="O143" s="12">
        <v>0</v>
      </c>
      <c r="P143" s="13">
        <v>0</v>
      </c>
      <c r="Q143" s="20">
        <v>0</v>
      </c>
      <c r="R143" s="21">
        <v>0.049</v>
      </c>
      <c r="S143" s="22">
        <f t="shared" si="9"/>
        <v>0.098</v>
      </c>
      <c r="T143" s="10"/>
      <c r="U143" s="5" t="s">
        <v>175</v>
      </c>
    </row>
    <row r="144" s="1" customFormat="1" spans="1:21">
      <c r="A144" s="6" t="s">
        <v>302</v>
      </c>
      <c r="B144" s="6" t="s">
        <v>1005</v>
      </c>
      <c r="C144" s="7" t="s">
        <v>168</v>
      </c>
      <c r="D144" s="6" t="s">
        <v>1006</v>
      </c>
      <c r="E144" s="7" t="s">
        <v>1019</v>
      </c>
      <c r="F144" s="6" t="s">
        <v>1021</v>
      </c>
      <c r="G144" s="7" t="s">
        <v>177</v>
      </c>
      <c r="H144" s="7" t="s">
        <v>1022</v>
      </c>
      <c r="I144" s="7" t="s">
        <v>234</v>
      </c>
      <c r="J144" s="14">
        <v>1</v>
      </c>
      <c r="K144" s="7" t="s">
        <v>168</v>
      </c>
      <c r="L144" s="7" t="s">
        <v>322</v>
      </c>
      <c r="M144" s="15">
        <v>45518</v>
      </c>
      <c r="N144" s="16">
        <v>110</v>
      </c>
      <c r="O144" s="17">
        <v>0</v>
      </c>
      <c r="P144" s="18">
        <v>5.13759</v>
      </c>
      <c r="Q144" s="23">
        <v>5.13759</v>
      </c>
      <c r="R144" s="21">
        <f>S149</f>
        <v>4.7975</v>
      </c>
      <c r="S144" s="22">
        <f t="shared" si="9"/>
        <v>4.7975</v>
      </c>
      <c r="T144" s="15"/>
      <c r="U144" s="7" t="s">
        <v>175</v>
      </c>
    </row>
    <row r="145" spans="19:19">
      <c r="S145" s="2">
        <f>SUM(S143:S144)</f>
        <v>4.8955</v>
      </c>
    </row>
    <row r="147" s="1" customFormat="1" ht="18" customHeight="1" spans="1:21">
      <c r="A147" s="3" t="s">
        <v>145</v>
      </c>
      <c r="B147" s="3" t="s">
        <v>146</v>
      </c>
      <c r="C147" s="3" t="s">
        <v>147</v>
      </c>
      <c r="D147" s="3" t="s">
        <v>148</v>
      </c>
      <c r="E147" s="3" t="s">
        <v>149</v>
      </c>
      <c r="F147" s="3" t="s">
        <v>150</v>
      </c>
      <c r="G147" s="3" t="s">
        <v>151</v>
      </c>
      <c r="H147" s="3" t="s">
        <v>152</v>
      </c>
      <c r="I147" s="3" t="s">
        <v>153</v>
      </c>
      <c r="J147" s="8" t="s">
        <v>154</v>
      </c>
      <c r="K147" s="3" t="s">
        <v>155</v>
      </c>
      <c r="L147" s="3" t="s">
        <v>156</v>
      </c>
      <c r="M147" s="8" t="s">
        <v>157</v>
      </c>
      <c r="N147" s="8" t="s">
        <v>158</v>
      </c>
      <c r="O147" s="8" t="s">
        <v>159</v>
      </c>
      <c r="P147" s="8" t="s">
        <v>160</v>
      </c>
      <c r="Q147" s="8" t="s">
        <v>161</v>
      </c>
      <c r="R147" s="19" t="s">
        <v>162</v>
      </c>
      <c r="S147" s="19" t="s">
        <v>163</v>
      </c>
      <c r="T147" s="8" t="s">
        <v>164</v>
      </c>
      <c r="U147" s="3" t="s">
        <v>165</v>
      </c>
    </row>
    <row r="148" s="1" customFormat="1" spans="1:21">
      <c r="A148" s="4">
        <v>230</v>
      </c>
      <c r="B148" s="4" t="s">
        <v>1021</v>
      </c>
      <c r="C148" s="5" t="s">
        <v>168</v>
      </c>
      <c r="D148" s="4" t="s">
        <v>1022</v>
      </c>
      <c r="E148" s="5" t="s">
        <v>234</v>
      </c>
      <c r="F148" s="4" t="s">
        <v>1016</v>
      </c>
      <c r="G148" s="5" t="s">
        <v>172</v>
      </c>
      <c r="H148" s="5" t="s">
        <v>408</v>
      </c>
      <c r="I148" s="5" t="s">
        <v>788</v>
      </c>
      <c r="J148" s="9">
        <v>0.9595</v>
      </c>
      <c r="K148" s="5" t="s">
        <v>319</v>
      </c>
      <c r="L148" s="5"/>
      <c r="M148" s="10">
        <v>44746</v>
      </c>
      <c r="N148" s="11">
        <v>110</v>
      </c>
      <c r="O148" s="12">
        <v>0</v>
      </c>
      <c r="P148" s="13">
        <v>4.8584</v>
      </c>
      <c r="Q148" s="20">
        <v>4.66163</v>
      </c>
      <c r="R148" s="21">
        <v>5</v>
      </c>
      <c r="S148" s="22">
        <f>R148*J148</f>
        <v>4.7975</v>
      </c>
      <c r="T148" s="10"/>
      <c r="U148" s="5" t="s">
        <v>234</v>
      </c>
    </row>
    <row r="149" spans="19:19">
      <c r="S149" s="2">
        <f>SUM(S148:S148)</f>
        <v>4.7975</v>
      </c>
    </row>
    <row r="151" s="1" customFormat="1" ht="18" customHeight="1" spans="1:21">
      <c r="A151" s="3" t="s">
        <v>145</v>
      </c>
      <c r="B151" s="3" t="s">
        <v>146</v>
      </c>
      <c r="C151" s="3" t="s">
        <v>147</v>
      </c>
      <c r="D151" s="3" t="s">
        <v>148</v>
      </c>
      <c r="E151" s="3" t="s">
        <v>149</v>
      </c>
      <c r="F151" s="3" t="s">
        <v>150</v>
      </c>
      <c r="G151" s="3" t="s">
        <v>151</v>
      </c>
      <c r="H151" s="3" t="s">
        <v>152</v>
      </c>
      <c r="I151" s="3" t="s">
        <v>153</v>
      </c>
      <c r="J151" s="8" t="s">
        <v>154</v>
      </c>
      <c r="K151" s="3" t="s">
        <v>155</v>
      </c>
      <c r="L151" s="3" t="s">
        <v>156</v>
      </c>
      <c r="M151" s="8" t="s">
        <v>157</v>
      </c>
      <c r="N151" s="8" t="s">
        <v>158</v>
      </c>
      <c r="O151" s="8" t="s">
        <v>159</v>
      </c>
      <c r="P151" s="8" t="s">
        <v>160</v>
      </c>
      <c r="Q151" s="8" t="s">
        <v>161</v>
      </c>
      <c r="R151" s="19" t="s">
        <v>162</v>
      </c>
      <c r="S151" s="19" t="s">
        <v>163</v>
      </c>
      <c r="T151" s="8" t="s">
        <v>164</v>
      </c>
      <c r="U151" s="3" t="s">
        <v>165</v>
      </c>
    </row>
    <row r="152" s="1" customFormat="1" spans="1:21">
      <c r="A152" s="4" t="s">
        <v>302</v>
      </c>
      <c r="B152" s="4" t="s">
        <v>1008</v>
      </c>
      <c r="C152" s="5" t="s">
        <v>168</v>
      </c>
      <c r="D152" s="4" t="s">
        <v>1009</v>
      </c>
      <c r="E152" s="5" t="s">
        <v>1010</v>
      </c>
      <c r="F152" s="4" t="s">
        <v>1023</v>
      </c>
      <c r="G152" s="5" t="s">
        <v>172</v>
      </c>
      <c r="H152" s="5" t="s">
        <v>1024</v>
      </c>
      <c r="I152" s="5" t="s">
        <v>1025</v>
      </c>
      <c r="J152" s="9">
        <v>0.5945</v>
      </c>
      <c r="K152" s="5" t="s">
        <v>319</v>
      </c>
      <c r="L152" s="5" t="s">
        <v>175</v>
      </c>
      <c r="M152" s="10">
        <v>44913</v>
      </c>
      <c r="N152" s="11">
        <v>60</v>
      </c>
      <c r="O152" s="12">
        <v>0</v>
      </c>
      <c r="P152" s="13">
        <v>4.98026</v>
      </c>
      <c r="Q152" s="20">
        <v>2.96076</v>
      </c>
      <c r="R152" s="21">
        <v>4.1593</v>
      </c>
      <c r="S152" s="22">
        <f t="shared" ref="S152:S157" si="10">R152*J152</f>
        <v>2.47270385</v>
      </c>
      <c r="T152" s="10"/>
      <c r="U152" s="5" t="s">
        <v>234</v>
      </c>
    </row>
    <row r="153" spans="19:19">
      <c r="S153" s="2">
        <f>SUM(S152:S152)</f>
        <v>2.47270385</v>
      </c>
    </row>
    <row r="155" s="1" customFormat="1" ht="18" customHeight="1" spans="1:21">
      <c r="A155" s="3" t="s">
        <v>145</v>
      </c>
      <c r="B155" s="3" t="s">
        <v>146</v>
      </c>
      <c r="C155" s="3" t="s">
        <v>147</v>
      </c>
      <c r="D155" s="3" t="s">
        <v>148</v>
      </c>
      <c r="E155" s="3" t="s">
        <v>149</v>
      </c>
      <c r="F155" s="3" t="s">
        <v>150</v>
      </c>
      <c r="G155" s="3" t="s">
        <v>151</v>
      </c>
      <c r="H155" s="3" t="s">
        <v>152</v>
      </c>
      <c r="I155" s="3" t="s">
        <v>153</v>
      </c>
      <c r="J155" s="8" t="s">
        <v>154</v>
      </c>
      <c r="K155" s="3" t="s">
        <v>155</v>
      </c>
      <c r="L155" s="3" t="s">
        <v>156</v>
      </c>
      <c r="M155" s="8" t="s">
        <v>157</v>
      </c>
      <c r="N155" s="8" t="s">
        <v>158</v>
      </c>
      <c r="O155" s="8" t="s">
        <v>159</v>
      </c>
      <c r="P155" s="8" t="s">
        <v>160</v>
      </c>
      <c r="Q155" s="8" t="s">
        <v>161</v>
      </c>
      <c r="R155" s="19" t="s">
        <v>162</v>
      </c>
      <c r="S155" s="19" t="s">
        <v>163</v>
      </c>
      <c r="T155" s="8" t="s">
        <v>164</v>
      </c>
      <c r="U155" s="3" t="s">
        <v>165</v>
      </c>
    </row>
    <row r="156" s="1" customFormat="1" spans="1:21">
      <c r="A156" s="4" t="s">
        <v>302</v>
      </c>
      <c r="B156" s="4" t="s">
        <v>943</v>
      </c>
      <c r="C156" s="5" t="s">
        <v>168</v>
      </c>
      <c r="D156" s="4" t="s">
        <v>944</v>
      </c>
      <c r="E156" s="5" t="s">
        <v>234</v>
      </c>
      <c r="F156" s="4" t="s">
        <v>1026</v>
      </c>
      <c r="G156" s="5" t="s">
        <v>177</v>
      </c>
      <c r="H156" s="5" t="s">
        <v>1027</v>
      </c>
      <c r="I156" s="5" t="s">
        <v>175</v>
      </c>
      <c r="J156" s="9">
        <v>1</v>
      </c>
      <c r="K156" s="5" t="s">
        <v>168</v>
      </c>
      <c r="L156" s="5" t="s">
        <v>175</v>
      </c>
      <c r="M156" s="10">
        <v>44746</v>
      </c>
      <c r="N156" s="11">
        <v>990</v>
      </c>
      <c r="O156" s="12">
        <v>0</v>
      </c>
      <c r="P156" s="13">
        <v>0</v>
      </c>
      <c r="Q156" s="20">
        <v>0</v>
      </c>
      <c r="R156" s="21">
        <f>S163</f>
        <v>1.58151</v>
      </c>
      <c r="S156" s="22">
        <f t="shared" si="10"/>
        <v>1.58151</v>
      </c>
      <c r="T156" s="10"/>
      <c r="U156" s="5" t="s">
        <v>234</v>
      </c>
    </row>
    <row r="157" s="1" customFormat="1" spans="1:21">
      <c r="A157" s="6" t="s">
        <v>302</v>
      </c>
      <c r="B157" s="6" t="s">
        <v>943</v>
      </c>
      <c r="C157" s="7" t="s">
        <v>168</v>
      </c>
      <c r="D157" s="6" t="s">
        <v>944</v>
      </c>
      <c r="E157" s="7" t="s">
        <v>234</v>
      </c>
      <c r="F157" s="6" t="s">
        <v>580</v>
      </c>
      <c r="G157" s="7" t="s">
        <v>172</v>
      </c>
      <c r="H157" s="7" t="s">
        <v>581</v>
      </c>
      <c r="I157" s="7" t="s">
        <v>582</v>
      </c>
      <c r="J157" s="14">
        <v>1</v>
      </c>
      <c r="K157" s="7" t="s">
        <v>182</v>
      </c>
      <c r="L157" s="7" t="s">
        <v>208</v>
      </c>
      <c r="M157" s="15">
        <v>44967</v>
      </c>
      <c r="N157" s="16">
        <v>90</v>
      </c>
      <c r="O157" s="17">
        <v>0</v>
      </c>
      <c r="P157" s="18">
        <v>0</v>
      </c>
      <c r="Q157" s="23">
        <v>0</v>
      </c>
      <c r="R157" s="21">
        <v>0.0131</v>
      </c>
      <c r="S157" s="22">
        <f t="shared" si="10"/>
        <v>0.0131</v>
      </c>
      <c r="T157" s="15"/>
      <c r="U157" s="7" t="s">
        <v>234</v>
      </c>
    </row>
    <row r="158" spans="19:19">
      <c r="S158" s="2">
        <f>SUM(S156:S157)</f>
        <v>1.59461</v>
      </c>
    </row>
    <row r="160" s="1" customFormat="1" ht="18" customHeight="1" spans="1:21">
      <c r="A160" s="3" t="s">
        <v>145</v>
      </c>
      <c r="B160" s="3" t="s">
        <v>146</v>
      </c>
      <c r="C160" s="3" t="s">
        <v>147</v>
      </c>
      <c r="D160" s="3" t="s">
        <v>148</v>
      </c>
      <c r="E160" s="3" t="s">
        <v>149</v>
      </c>
      <c r="F160" s="3" t="s">
        <v>150</v>
      </c>
      <c r="G160" s="3" t="s">
        <v>151</v>
      </c>
      <c r="H160" s="3" t="s">
        <v>152</v>
      </c>
      <c r="I160" s="3" t="s">
        <v>153</v>
      </c>
      <c r="J160" s="8" t="s">
        <v>154</v>
      </c>
      <c r="K160" s="3" t="s">
        <v>155</v>
      </c>
      <c r="L160" s="3" t="s">
        <v>156</v>
      </c>
      <c r="M160" s="8" t="s">
        <v>157</v>
      </c>
      <c r="N160" s="8" t="s">
        <v>158</v>
      </c>
      <c r="O160" s="8" t="s">
        <v>159</v>
      </c>
      <c r="P160" s="8" t="s">
        <v>160</v>
      </c>
      <c r="Q160" s="8" t="s">
        <v>161</v>
      </c>
      <c r="R160" s="19" t="s">
        <v>162</v>
      </c>
      <c r="S160" s="19" t="s">
        <v>163</v>
      </c>
      <c r="T160" s="8" t="s">
        <v>164</v>
      </c>
      <c r="U160" s="3" t="s">
        <v>165</v>
      </c>
    </row>
    <row r="161" s="1" customFormat="1" spans="1:21">
      <c r="A161" s="4" t="s">
        <v>302</v>
      </c>
      <c r="B161" s="4" t="s">
        <v>1026</v>
      </c>
      <c r="C161" s="5" t="s">
        <v>168</v>
      </c>
      <c r="D161" s="4" t="s">
        <v>1027</v>
      </c>
      <c r="E161" s="5" t="s">
        <v>175</v>
      </c>
      <c r="F161" s="4" t="s">
        <v>554</v>
      </c>
      <c r="G161" s="5" t="s">
        <v>172</v>
      </c>
      <c r="H161" s="5" t="s">
        <v>555</v>
      </c>
      <c r="I161" s="5" t="s">
        <v>234</v>
      </c>
      <c r="J161" s="9">
        <v>1</v>
      </c>
      <c r="K161" s="5" t="s">
        <v>168</v>
      </c>
      <c r="L161" s="5" t="s">
        <v>175</v>
      </c>
      <c r="M161" s="10">
        <v>44746</v>
      </c>
      <c r="N161" s="11">
        <v>90</v>
      </c>
      <c r="O161" s="12">
        <v>0</v>
      </c>
      <c r="P161" s="13">
        <v>0.641</v>
      </c>
      <c r="Q161" s="20">
        <v>0.641</v>
      </c>
      <c r="R161" s="21">
        <v>0.64071</v>
      </c>
      <c r="S161" s="22">
        <f t="shared" ref="S161:S170" si="11">R161*J161</f>
        <v>0.64071</v>
      </c>
      <c r="T161" s="10"/>
      <c r="U161" s="5" t="s">
        <v>234</v>
      </c>
    </row>
    <row r="162" s="1" customFormat="1" spans="1:21">
      <c r="A162" s="6" t="s">
        <v>302</v>
      </c>
      <c r="B162" s="6" t="s">
        <v>1026</v>
      </c>
      <c r="C162" s="7" t="s">
        <v>168</v>
      </c>
      <c r="D162" s="6" t="s">
        <v>1027</v>
      </c>
      <c r="E162" s="7" t="s">
        <v>175</v>
      </c>
      <c r="F162" s="6" t="s">
        <v>470</v>
      </c>
      <c r="G162" s="7" t="s">
        <v>172</v>
      </c>
      <c r="H162" s="7" t="s">
        <v>471</v>
      </c>
      <c r="I162" s="7" t="s">
        <v>472</v>
      </c>
      <c r="J162" s="14">
        <v>0.0735</v>
      </c>
      <c r="K162" s="7" t="s">
        <v>319</v>
      </c>
      <c r="L162" s="7" t="s">
        <v>175</v>
      </c>
      <c r="M162" s="15">
        <v>45352</v>
      </c>
      <c r="N162" s="16">
        <v>90</v>
      </c>
      <c r="O162" s="17">
        <v>0</v>
      </c>
      <c r="P162" s="18">
        <v>0</v>
      </c>
      <c r="Q162" s="23">
        <v>0</v>
      </c>
      <c r="R162" s="21">
        <v>12.8</v>
      </c>
      <c r="S162" s="22">
        <f t="shared" si="11"/>
        <v>0.9408</v>
      </c>
      <c r="T162" s="15"/>
      <c r="U162" s="7" t="s">
        <v>234</v>
      </c>
    </row>
    <row r="163" spans="19:19">
      <c r="S163" s="2">
        <f>SUM(S161:S162)</f>
        <v>1.58151</v>
      </c>
    </row>
    <row r="165" s="1" customFormat="1" ht="22" customHeight="1" spans="1:21">
      <c r="A165" s="3" t="s">
        <v>145</v>
      </c>
      <c r="B165" s="3" t="s">
        <v>146</v>
      </c>
      <c r="C165" s="3" t="s">
        <v>147</v>
      </c>
      <c r="D165" s="3" t="s">
        <v>148</v>
      </c>
      <c r="E165" s="3" t="s">
        <v>149</v>
      </c>
      <c r="F165" s="3" t="s">
        <v>150</v>
      </c>
      <c r="G165" s="3" t="s">
        <v>151</v>
      </c>
      <c r="H165" s="3" t="s">
        <v>152</v>
      </c>
      <c r="I165" s="3" t="s">
        <v>153</v>
      </c>
      <c r="J165" s="8" t="s">
        <v>154</v>
      </c>
      <c r="K165" s="3" t="s">
        <v>155</v>
      </c>
      <c r="L165" s="3" t="s">
        <v>156</v>
      </c>
      <c r="M165" s="8" t="s">
        <v>157</v>
      </c>
      <c r="N165" s="8" t="s">
        <v>158</v>
      </c>
      <c r="O165" s="8" t="s">
        <v>159</v>
      </c>
      <c r="P165" s="8" t="s">
        <v>160</v>
      </c>
      <c r="Q165" s="8" t="s">
        <v>161</v>
      </c>
      <c r="R165" s="19" t="s">
        <v>162</v>
      </c>
      <c r="S165" s="19" t="s">
        <v>163</v>
      </c>
      <c r="T165" s="8" t="s">
        <v>164</v>
      </c>
      <c r="U165" s="3" t="s">
        <v>165</v>
      </c>
    </row>
    <row r="166" s="1" customFormat="1" spans="1:21">
      <c r="A166" s="4" t="s">
        <v>302</v>
      </c>
      <c r="B166" s="4" t="s">
        <v>949</v>
      </c>
      <c r="C166" s="5" t="s">
        <v>168</v>
      </c>
      <c r="D166" s="4" t="s">
        <v>950</v>
      </c>
      <c r="E166" s="5" t="s">
        <v>1015</v>
      </c>
      <c r="F166" s="4" t="s">
        <v>307</v>
      </c>
      <c r="G166" s="5" t="s">
        <v>172</v>
      </c>
      <c r="H166" s="5" t="s">
        <v>308</v>
      </c>
      <c r="I166" s="5" t="s">
        <v>175</v>
      </c>
      <c r="J166" s="9">
        <v>1</v>
      </c>
      <c r="K166" s="5" t="s">
        <v>168</v>
      </c>
      <c r="L166" s="5" t="s">
        <v>175</v>
      </c>
      <c r="M166" s="10">
        <v>45518</v>
      </c>
      <c r="N166" s="11">
        <v>70</v>
      </c>
      <c r="O166" s="12">
        <v>0</v>
      </c>
      <c r="P166" s="13">
        <v>0.1805</v>
      </c>
      <c r="Q166" s="20">
        <v>0.1805</v>
      </c>
      <c r="R166" s="21">
        <v>0.19</v>
      </c>
      <c r="S166" s="22">
        <f t="shared" si="11"/>
        <v>0.19</v>
      </c>
      <c r="T166" s="10"/>
      <c r="U166" s="5" t="s">
        <v>175</v>
      </c>
    </row>
    <row r="167" s="1" customFormat="1" spans="1:21">
      <c r="A167" s="6" t="s">
        <v>302</v>
      </c>
      <c r="B167" s="6" t="s">
        <v>949</v>
      </c>
      <c r="C167" s="7" t="s">
        <v>168</v>
      </c>
      <c r="D167" s="6" t="s">
        <v>950</v>
      </c>
      <c r="E167" s="7" t="s">
        <v>1015</v>
      </c>
      <c r="F167" s="6" t="s">
        <v>314</v>
      </c>
      <c r="G167" s="7" t="s">
        <v>172</v>
      </c>
      <c r="H167" s="7" t="s">
        <v>315</v>
      </c>
      <c r="I167" s="7" t="s">
        <v>175</v>
      </c>
      <c r="J167" s="14">
        <v>1</v>
      </c>
      <c r="K167" s="7" t="s">
        <v>168</v>
      </c>
      <c r="L167" s="7" t="s">
        <v>175</v>
      </c>
      <c r="M167" s="15">
        <v>45518</v>
      </c>
      <c r="N167" s="16">
        <v>70</v>
      </c>
      <c r="O167" s="17">
        <v>0</v>
      </c>
      <c r="P167" s="18">
        <v>5.1658</v>
      </c>
      <c r="Q167" s="23">
        <v>5.1658</v>
      </c>
      <c r="R167" s="21">
        <v>5.4377</v>
      </c>
      <c r="S167" s="22">
        <f t="shared" si="11"/>
        <v>5.4377</v>
      </c>
      <c r="T167" s="15"/>
      <c r="U167" s="7" t="s">
        <v>175</v>
      </c>
    </row>
    <row r="168" s="1" customFormat="1" spans="1:21">
      <c r="A168" s="4" t="s">
        <v>302</v>
      </c>
      <c r="B168" s="4" t="s">
        <v>949</v>
      </c>
      <c r="C168" s="5" t="s">
        <v>168</v>
      </c>
      <c r="D168" s="4" t="s">
        <v>950</v>
      </c>
      <c r="E168" s="5" t="s">
        <v>1015</v>
      </c>
      <c r="F168" s="4" t="s">
        <v>1028</v>
      </c>
      <c r="G168" s="5" t="s">
        <v>172</v>
      </c>
      <c r="H168" s="5" t="s">
        <v>1029</v>
      </c>
      <c r="I168" s="5" t="s">
        <v>175</v>
      </c>
      <c r="J168" s="9">
        <v>1</v>
      </c>
      <c r="K168" s="5" t="s">
        <v>168</v>
      </c>
      <c r="L168" s="5" t="s">
        <v>175</v>
      </c>
      <c r="M168" s="10">
        <v>45518</v>
      </c>
      <c r="N168" s="11">
        <v>70</v>
      </c>
      <c r="O168" s="12">
        <v>0</v>
      </c>
      <c r="P168" s="13">
        <v>3.37</v>
      </c>
      <c r="Q168" s="20">
        <v>3.37</v>
      </c>
      <c r="R168" s="21">
        <v>3.37</v>
      </c>
      <c r="S168" s="22">
        <f t="shared" si="11"/>
        <v>3.37</v>
      </c>
      <c r="T168" s="10"/>
      <c r="U168" s="5" t="s">
        <v>175</v>
      </c>
    </row>
    <row r="169" s="1" customFormat="1" spans="1:21">
      <c r="A169" s="6" t="s">
        <v>302</v>
      </c>
      <c r="B169" s="6" t="s">
        <v>949</v>
      </c>
      <c r="C169" s="7" t="s">
        <v>168</v>
      </c>
      <c r="D169" s="6" t="s">
        <v>950</v>
      </c>
      <c r="E169" s="7" t="s">
        <v>1015</v>
      </c>
      <c r="F169" s="6" t="s">
        <v>311</v>
      </c>
      <c r="G169" s="7" t="s">
        <v>172</v>
      </c>
      <c r="H169" s="7" t="s">
        <v>312</v>
      </c>
      <c r="I169" s="7" t="s">
        <v>313</v>
      </c>
      <c r="J169" s="14">
        <v>1</v>
      </c>
      <c r="K169" s="7" t="s">
        <v>182</v>
      </c>
      <c r="L169" s="7" t="s">
        <v>175</v>
      </c>
      <c r="M169" s="15">
        <v>45518</v>
      </c>
      <c r="N169" s="16">
        <v>70</v>
      </c>
      <c r="O169" s="17">
        <v>0</v>
      </c>
      <c r="P169" s="18">
        <v>0.0392</v>
      </c>
      <c r="Q169" s="23">
        <v>0.0392</v>
      </c>
      <c r="R169" s="21">
        <v>0.04</v>
      </c>
      <c r="S169" s="22">
        <f t="shared" si="11"/>
        <v>0.04</v>
      </c>
      <c r="T169" s="15"/>
      <c r="U169" s="7" t="s">
        <v>175</v>
      </c>
    </row>
    <row r="170" s="1" customFormat="1" spans="1:21">
      <c r="A170" s="4" t="s">
        <v>302</v>
      </c>
      <c r="B170" s="4" t="s">
        <v>949</v>
      </c>
      <c r="C170" s="5" t="s">
        <v>168</v>
      </c>
      <c r="D170" s="4" t="s">
        <v>950</v>
      </c>
      <c r="E170" s="5" t="s">
        <v>1015</v>
      </c>
      <c r="F170" s="4" t="s">
        <v>1030</v>
      </c>
      <c r="G170" s="5" t="s">
        <v>177</v>
      </c>
      <c r="H170" s="5" t="s">
        <v>1031</v>
      </c>
      <c r="I170" s="5" t="s">
        <v>179</v>
      </c>
      <c r="J170" s="9">
        <v>1</v>
      </c>
      <c r="K170" s="5" t="s">
        <v>168</v>
      </c>
      <c r="L170" s="5" t="s">
        <v>322</v>
      </c>
      <c r="M170" s="10">
        <v>45518</v>
      </c>
      <c r="N170" s="11">
        <v>20</v>
      </c>
      <c r="O170" s="12">
        <v>0</v>
      </c>
      <c r="P170" s="13">
        <v>155.72333</v>
      </c>
      <c r="Q170" s="20">
        <v>155.72333</v>
      </c>
      <c r="R170" s="21">
        <f>S176</f>
        <v>136.39597902</v>
      </c>
      <c r="S170" s="22">
        <f t="shared" si="11"/>
        <v>136.39597902</v>
      </c>
      <c r="T170" s="10"/>
      <c r="U170" s="5" t="s">
        <v>175</v>
      </c>
    </row>
    <row r="171" spans="19:19">
      <c r="S171" s="2">
        <f>SUM(S166:S170)</f>
        <v>145.43367902</v>
      </c>
    </row>
    <row r="173" s="1" customFormat="1" ht="18" customHeight="1" spans="1:21">
      <c r="A173" s="3" t="s">
        <v>145</v>
      </c>
      <c r="B173" s="3" t="s">
        <v>146</v>
      </c>
      <c r="C173" s="3" t="s">
        <v>147</v>
      </c>
      <c r="D173" s="3" t="s">
        <v>148</v>
      </c>
      <c r="E173" s="3" t="s">
        <v>149</v>
      </c>
      <c r="F173" s="3" t="s">
        <v>150</v>
      </c>
      <c r="G173" s="3" t="s">
        <v>151</v>
      </c>
      <c r="H173" s="3" t="s">
        <v>152</v>
      </c>
      <c r="I173" s="3" t="s">
        <v>153</v>
      </c>
      <c r="J173" s="8" t="s">
        <v>154</v>
      </c>
      <c r="K173" s="3" t="s">
        <v>155</v>
      </c>
      <c r="L173" s="3" t="s">
        <v>156</v>
      </c>
      <c r="M173" s="8" t="s">
        <v>157</v>
      </c>
      <c r="N173" s="8" t="s">
        <v>158</v>
      </c>
      <c r="O173" s="8" t="s">
        <v>159</v>
      </c>
      <c r="P173" s="8" t="s">
        <v>160</v>
      </c>
      <c r="Q173" s="8" t="s">
        <v>161</v>
      </c>
      <c r="R173" s="19" t="s">
        <v>162</v>
      </c>
      <c r="S173" s="19" t="s">
        <v>163</v>
      </c>
      <c r="T173" s="8" t="s">
        <v>164</v>
      </c>
      <c r="U173" s="3" t="s">
        <v>165</v>
      </c>
    </row>
    <row r="174" s="1" customFormat="1" spans="1:21">
      <c r="A174" s="4" t="s">
        <v>302</v>
      </c>
      <c r="B174" s="4" t="s">
        <v>1030</v>
      </c>
      <c r="C174" s="5" t="s">
        <v>168</v>
      </c>
      <c r="D174" s="4" t="s">
        <v>1031</v>
      </c>
      <c r="E174" s="5" t="s">
        <v>179</v>
      </c>
      <c r="F174" s="4" t="s">
        <v>1032</v>
      </c>
      <c r="G174" s="5" t="s">
        <v>177</v>
      </c>
      <c r="H174" s="5" t="s">
        <v>1033</v>
      </c>
      <c r="I174" s="5" t="s">
        <v>179</v>
      </c>
      <c r="J174" s="9">
        <v>1</v>
      </c>
      <c r="K174" s="5" t="s">
        <v>168</v>
      </c>
      <c r="L174" s="5" t="s">
        <v>322</v>
      </c>
      <c r="M174" s="10">
        <v>45518</v>
      </c>
      <c r="N174" s="11">
        <v>20</v>
      </c>
      <c r="O174" s="12">
        <v>0</v>
      </c>
      <c r="P174" s="13">
        <v>148.03556</v>
      </c>
      <c r="Q174" s="20">
        <v>148.03556</v>
      </c>
      <c r="R174" s="21">
        <f>S215</f>
        <v>128.82658782</v>
      </c>
      <c r="S174" s="22">
        <f t="shared" ref="S174:S214" si="12">R174*J174</f>
        <v>128.82658782</v>
      </c>
      <c r="T174" s="10"/>
      <c r="U174" s="5" t="s">
        <v>175</v>
      </c>
    </row>
    <row r="175" s="1" customFormat="1" spans="1:21">
      <c r="A175" s="6" t="s">
        <v>302</v>
      </c>
      <c r="B175" s="6" t="s">
        <v>1030</v>
      </c>
      <c r="C175" s="7" t="s">
        <v>168</v>
      </c>
      <c r="D175" s="6" t="s">
        <v>1031</v>
      </c>
      <c r="E175" s="7" t="s">
        <v>179</v>
      </c>
      <c r="F175" s="6" t="s">
        <v>325</v>
      </c>
      <c r="G175" s="7" t="s">
        <v>177</v>
      </c>
      <c r="H175" s="7" t="s">
        <v>326</v>
      </c>
      <c r="I175" s="7" t="s">
        <v>175</v>
      </c>
      <c r="J175" s="14">
        <v>1.291</v>
      </c>
      <c r="K175" s="7" t="s">
        <v>327</v>
      </c>
      <c r="L175" s="7" t="s">
        <v>175</v>
      </c>
      <c r="M175" s="15">
        <v>45518</v>
      </c>
      <c r="N175" s="16">
        <v>70</v>
      </c>
      <c r="O175" s="17">
        <v>0</v>
      </c>
      <c r="P175" s="18">
        <v>7.32573</v>
      </c>
      <c r="Q175" s="23">
        <v>9.45751</v>
      </c>
      <c r="R175" s="21">
        <v>5.8632</v>
      </c>
      <c r="S175" s="22">
        <f t="shared" si="12"/>
        <v>7.5693912</v>
      </c>
      <c r="T175" s="15"/>
      <c r="U175" s="7" t="s">
        <v>175</v>
      </c>
    </row>
    <row r="176" spans="19:19">
      <c r="S176" s="2">
        <f>SUM(S174:S175)</f>
        <v>136.39597902</v>
      </c>
    </row>
    <row r="178" s="1" customFormat="1" ht="18" customHeight="1" spans="1:21">
      <c r="A178" s="3" t="s">
        <v>145</v>
      </c>
      <c r="B178" s="3" t="s">
        <v>146</v>
      </c>
      <c r="C178" s="3" t="s">
        <v>147</v>
      </c>
      <c r="D178" s="3" t="s">
        <v>148</v>
      </c>
      <c r="E178" s="3" t="s">
        <v>149</v>
      </c>
      <c r="F178" s="3" t="s">
        <v>150</v>
      </c>
      <c r="G178" s="3" t="s">
        <v>151</v>
      </c>
      <c r="H178" s="3" t="s">
        <v>152</v>
      </c>
      <c r="I178" s="3" t="s">
        <v>153</v>
      </c>
      <c r="J178" s="8" t="s">
        <v>154</v>
      </c>
      <c r="K178" s="3" t="s">
        <v>155</v>
      </c>
      <c r="L178" s="3" t="s">
        <v>156</v>
      </c>
      <c r="M178" s="8" t="s">
        <v>157</v>
      </c>
      <c r="N178" s="8" t="s">
        <v>158</v>
      </c>
      <c r="O178" s="8" t="s">
        <v>159</v>
      </c>
      <c r="P178" s="8" t="s">
        <v>160</v>
      </c>
      <c r="Q178" s="8" t="s">
        <v>161</v>
      </c>
      <c r="R178" s="19" t="s">
        <v>162</v>
      </c>
      <c r="S178" s="19" t="s">
        <v>163</v>
      </c>
      <c r="T178" s="8" t="s">
        <v>164</v>
      </c>
      <c r="U178" s="3" t="s">
        <v>165</v>
      </c>
    </row>
    <row r="179" s="1" customFormat="1" spans="1:21">
      <c r="A179" s="4" t="s">
        <v>302</v>
      </c>
      <c r="B179" s="4" t="s">
        <v>1032</v>
      </c>
      <c r="C179" s="5" t="s">
        <v>168</v>
      </c>
      <c r="D179" s="4" t="s">
        <v>1033</v>
      </c>
      <c r="E179" s="5" t="s">
        <v>179</v>
      </c>
      <c r="F179" s="4" t="s">
        <v>1034</v>
      </c>
      <c r="G179" s="5" t="s">
        <v>172</v>
      </c>
      <c r="H179" s="5" t="s">
        <v>379</v>
      </c>
      <c r="I179" s="5" t="s">
        <v>1010</v>
      </c>
      <c r="J179" s="9">
        <v>1</v>
      </c>
      <c r="K179" s="5" t="s">
        <v>168</v>
      </c>
      <c r="L179" s="5" t="s">
        <v>175</v>
      </c>
      <c r="M179" s="10">
        <v>45518</v>
      </c>
      <c r="N179" s="11">
        <v>20</v>
      </c>
      <c r="O179" s="12">
        <v>0</v>
      </c>
      <c r="P179" s="13">
        <v>0.3495</v>
      </c>
      <c r="Q179" s="20">
        <v>0.3495</v>
      </c>
      <c r="R179" s="21">
        <v>0.368</v>
      </c>
      <c r="S179" s="22">
        <f t="shared" si="12"/>
        <v>0.368</v>
      </c>
      <c r="T179" s="10"/>
      <c r="U179" s="5" t="s">
        <v>175</v>
      </c>
    </row>
    <row r="180" s="1" customFormat="1" spans="1:21">
      <c r="A180" s="6" t="s">
        <v>302</v>
      </c>
      <c r="B180" s="6" t="s">
        <v>1032</v>
      </c>
      <c r="C180" s="7" t="s">
        <v>168</v>
      </c>
      <c r="D180" s="6" t="s">
        <v>1033</v>
      </c>
      <c r="E180" s="7" t="s">
        <v>179</v>
      </c>
      <c r="F180" s="6" t="s">
        <v>394</v>
      </c>
      <c r="G180" s="7" t="s">
        <v>172</v>
      </c>
      <c r="H180" s="7" t="s">
        <v>395</v>
      </c>
      <c r="I180" s="7" t="s">
        <v>396</v>
      </c>
      <c r="J180" s="14">
        <v>0.16</v>
      </c>
      <c r="K180" s="7" t="s">
        <v>168</v>
      </c>
      <c r="L180" s="7" t="s">
        <v>208</v>
      </c>
      <c r="M180" s="15">
        <v>45518</v>
      </c>
      <c r="N180" s="16">
        <v>20</v>
      </c>
      <c r="O180" s="17">
        <v>0</v>
      </c>
      <c r="P180" s="18">
        <v>6.195</v>
      </c>
      <c r="Q180" s="23">
        <v>0.9912</v>
      </c>
      <c r="R180" s="21">
        <v>6.1947</v>
      </c>
      <c r="S180" s="22">
        <f t="shared" si="12"/>
        <v>0.991152</v>
      </c>
      <c r="T180" s="15"/>
      <c r="U180" s="7" t="s">
        <v>175</v>
      </c>
    </row>
    <row r="181" s="1" customFormat="1" spans="1:21">
      <c r="A181" s="4" t="s">
        <v>302</v>
      </c>
      <c r="B181" s="4" t="s">
        <v>1032</v>
      </c>
      <c r="C181" s="5" t="s">
        <v>168</v>
      </c>
      <c r="D181" s="4" t="s">
        <v>1033</v>
      </c>
      <c r="E181" s="5" t="s">
        <v>179</v>
      </c>
      <c r="F181" s="4" t="s">
        <v>337</v>
      </c>
      <c r="G181" s="5" t="s">
        <v>177</v>
      </c>
      <c r="H181" s="5" t="s">
        <v>338</v>
      </c>
      <c r="I181" s="5" t="s">
        <v>234</v>
      </c>
      <c r="J181" s="9">
        <v>1</v>
      </c>
      <c r="K181" s="5" t="s">
        <v>168</v>
      </c>
      <c r="L181" s="5" t="s">
        <v>175</v>
      </c>
      <c r="M181" s="10">
        <v>45518</v>
      </c>
      <c r="N181" s="11">
        <v>20</v>
      </c>
      <c r="O181" s="12">
        <v>0</v>
      </c>
      <c r="P181" s="13">
        <v>7.45424</v>
      </c>
      <c r="Q181" s="20">
        <v>7.45424</v>
      </c>
      <c r="R181" s="21">
        <f>S220</f>
        <v>6.358938446</v>
      </c>
      <c r="S181" s="22">
        <f t="shared" si="12"/>
        <v>6.358938446</v>
      </c>
      <c r="T181" s="10"/>
      <c r="U181" s="5" t="s">
        <v>175</v>
      </c>
    </row>
    <row r="182" s="1" customFormat="1" spans="1:21">
      <c r="A182" s="6" t="s">
        <v>302</v>
      </c>
      <c r="B182" s="6" t="s">
        <v>1032</v>
      </c>
      <c r="C182" s="7" t="s">
        <v>168</v>
      </c>
      <c r="D182" s="6" t="s">
        <v>1033</v>
      </c>
      <c r="E182" s="7" t="s">
        <v>179</v>
      </c>
      <c r="F182" s="6" t="s">
        <v>332</v>
      </c>
      <c r="G182" s="7" t="s">
        <v>172</v>
      </c>
      <c r="H182" s="7" t="s">
        <v>333</v>
      </c>
      <c r="I182" s="7" t="s">
        <v>175</v>
      </c>
      <c r="J182" s="14">
        <v>0.003</v>
      </c>
      <c r="K182" s="7" t="s">
        <v>319</v>
      </c>
      <c r="L182" s="7" t="s">
        <v>175</v>
      </c>
      <c r="M182" s="15">
        <v>45518</v>
      </c>
      <c r="N182" s="16">
        <v>20</v>
      </c>
      <c r="O182" s="17">
        <v>0</v>
      </c>
      <c r="P182" s="18">
        <v>5.96786</v>
      </c>
      <c r="Q182" s="23">
        <v>0.0179</v>
      </c>
      <c r="R182" s="21">
        <v>5.6637</v>
      </c>
      <c r="S182" s="22">
        <f t="shared" si="12"/>
        <v>0.0169911</v>
      </c>
      <c r="T182" s="15"/>
      <c r="U182" s="7" t="s">
        <v>175</v>
      </c>
    </row>
    <row r="183" s="1" customFormat="1" spans="1:21">
      <c r="A183" s="4" t="s">
        <v>302</v>
      </c>
      <c r="B183" s="4" t="s">
        <v>1032</v>
      </c>
      <c r="C183" s="5" t="s">
        <v>168</v>
      </c>
      <c r="D183" s="4" t="s">
        <v>1033</v>
      </c>
      <c r="E183" s="5" t="s">
        <v>179</v>
      </c>
      <c r="F183" s="4" t="s">
        <v>1035</v>
      </c>
      <c r="G183" s="5" t="s">
        <v>172</v>
      </c>
      <c r="H183" s="5" t="s">
        <v>1036</v>
      </c>
      <c r="I183" s="5" t="s">
        <v>175</v>
      </c>
      <c r="J183" s="9">
        <v>1</v>
      </c>
      <c r="K183" s="5" t="s">
        <v>168</v>
      </c>
      <c r="L183" s="5" t="s">
        <v>175</v>
      </c>
      <c r="M183" s="10">
        <v>45518</v>
      </c>
      <c r="N183" s="11">
        <v>20</v>
      </c>
      <c r="O183" s="12">
        <v>0</v>
      </c>
      <c r="P183" s="13">
        <v>4</v>
      </c>
      <c r="Q183" s="20">
        <v>4</v>
      </c>
      <c r="R183" s="21">
        <v>1</v>
      </c>
      <c r="S183" s="22">
        <f t="shared" si="12"/>
        <v>1</v>
      </c>
      <c r="T183" s="10"/>
      <c r="U183" s="5" t="s">
        <v>175</v>
      </c>
    </row>
    <row r="184" s="1" customFormat="1" spans="1:21">
      <c r="A184" s="6" t="s">
        <v>302</v>
      </c>
      <c r="B184" s="6" t="s">
        <v>1032</v>
      </c>
      <c r="C184" s="7" t="s">
        <v>168</v>
      </c>
      <c r="D184" s="6" t="s">
        <v>1033</v>
      </c>
      <c r="E184" s="7" t="s">
        <v>179</v>
      </c>
      <c r="F184" s="6" t="s">
        <v>1037</v>
      </c>
      <c r="G184" s="7" t="s">
        <v>172</v>
      </c>
      <c r="H184" s="7" t="s">
        <v>1038</v>
      </c>
      <c r="I184" s="7" t="s">
        <v>234</v>
      </c>
      <c r="J184" s="14">
        <v>1</v>
      </c>
      <c r="K184" s="7" t="s">
        <v>168</v>
      </c>
      <c r="L184" s="7" t="s">
        <v>175</v>
      </c>
      <c r="M184" s="15">
        <v>45518</v>
      </c>
      <c r="N184" s="16">
        <v>20</v>
      </c>
      <c r="O184" s="17">
        <v>0</v>
      </c>
      <c r="P184" s="18">
        <v>18.6</v>
      </c>
      <c r="Q184" s="23">
        <v>18.6</v>
      </c>
      <c r="R184" s="21">
        <v>18.6</v>
      </c>
      <c r="S184" s="22">
        <f t="shared" si="12"/>
        <v>18.6</v>
      </c>
      <c r="T184" s="15"/>
      <c r="U184" s="7" t="s">
        <v>175</v>
      </c>
    </row>
    <row r="185" s="1" customFormat="1" spans="1:21">
      <c r="A185" s="4" t="s">
        <v>302</v>
      </c>
      <c r="B185" s="4" t="s">
        <v>1032</v>
      </c>
      <c r="C185" s="5" t="s">
        <v>168</v>
      </c>
      <c r="D185" s="4" t="s">
        <v>1033</v>
      </c>
      <c r="E185" s="5" t="s">
        <v>179</v>
      </c>
      <c r="F185" s="4" t="s">
        <v>328</v>
      </c>
      <c r="G185" s="5" t="s">
        <v>172</v>
      </c>
      <c r="H185" s="5" t="s">
        <v>329</v>
      </c>
      <c r="I185" s="5" t="s">
        <v>234</v>
      </c>
      <c r="J185" s="9">
        <v>1</v>
      </c>
      <c r="K185" s="5" t="s">
        <v>168</v>
      </c>
      <c r="L185" s="5" t="s">
        <v>175</v>
      </c>
      <c r="M185" s="10">
        <v>45518</v>
      </c>
      <c r="N185" s="11">
        <v>20</v>
      </c>
      <c r="O185" s="12">
        <v>0</v>
      </c>
      <c r="P185" s="13">
        <v>3.5112</v>
      </c>
      <c r="Q185" s="20">
        <v>3.5112</v>
      </c>
      <c r="R185" s="21">
        <v>3.5112</v>
      </c>
      <c r="S185" s="22">
        <f t="shared" si="12"/>
        <v>3.5112</v>
      </c>
      <c r="T185" s="10"/>
      <c r="U185" s="5" t="s">
        <v>175</v>
      </c>
    </row>
    <row r="186" s="1" customFormat="1" spans="1:21">
      <c r="A186" s="6" t="s">
        <v>302</v>
      </c>
      <c r="B186" s="6" t="s">
        <v>1032</v>
      </c>
      <c r="C186" s="7" t="s">
        <v>168</v>
      </c>
      <c r="D186" s="6" t="s">
        <v>1033</v>
      </c>
      <c r="E186" s="7" t="s">
        <v>179</v>
      </c>
      <c r="F186" s="6" t="s">
        <v>372</v>
      </c>
      <c r="G186" s="7" t="s">
        <v>177</v>
      </c>
      <c r="H186" s="7" t="s">
        <v>373</v>
      </c>
      <c r="I186" s="7" t="s">
        <v>234</v>
      </c>
      <c r="J186" s="14">
        <v>1</v>
      </c>
      <c r="K186" s="7" t="s">
        <v>168</v>
      </c>
      <c r="L186" s="7" t="s">
        <v>175</v>
      </c>
      <c r="M186" s="15">
        <v>45518</v>
      </c>
      <c r="N186" s="16">
        <v>20</v>
      </c>
      <c r="O186" s="17">
        <v>0</v>
      </c>
      <c r="P186" s="18">
        <v>1.71147</v>
      </c>
      <c r="Q186" s="23">
        <v>1.71147</v>
      </c>
      <c r="R186" s="21">
        <f>S224</f>
        <v>1.585164941</v>
      </c>
      <c r="S186" s="22">
        <f t="shared" si="12"/>
        <v>1.585164941</v>
      </c>
      <c r="T186" s="15"/>
      <c r="U186" s="7" t="s">
        <v>175</v>
      </c>
    </row>
    <row r="187" s="1" customFormat="1" spans="1:21">
      <c r="A187" s="4" t="s">
        <v>302</v>
      </c>
      <c r="B187" s="4" t="s">
        <v>1032</v>
      </c>
      <c r="C187" s="5" t="s">
        <v>168</v>
      </c>
      <c r="D187" s="4" t="s">
        <v>1033</v>
      </c>
      <c r="E187" s="5" t="s">
        <v>179</v>
      </c>
      <c r="F187" s="4" t="s">
        <v>1039</v>
      </c>
      <c r="G187" s="5" t="s">
        <v>172</v>
      </c>
      <c r="H187" s="5" t="s">
        <v>1040</v>
      </c>
      <c r="I187" s="5" t="s">
        <v>234</v>
      </c>
      <c r="J187" s="9">
        <v>2</v>
      </c>
      <c r="K187" s="5" t="s">
        <v>168</v>
      </c>
      <c r="L187" s="5" t="s">
        <v>175</v>
      </c>
      <c r="M187" s="10">
        <v>45518</v>
      </c>
      <c r="N187" s="11">
        <v>20</v>
      </c>
      <c r="O187" s="12">
        <v>0</v>
      </c>
      <c r="P187" s="13">
        <v>2.4692</v>
      </c>
      <c r="Q187" s="20">
        <v>4.9384</v>
      </c>
      <c r="R187" s="21">
        <v>2.4692</v>
      </c>
      <c r="S187" s="22">
        <f t="shared" si="12"/>
        <v>4.9384</v>
      </c>
      <c r="T187" s="10"/>
      <c r="U187" s="5" t="s">
        <v>175</v>
      </c>
    </row>
    <row r="188" s="1" customFormat="1" spans="1:21">
      <c r="A188" s="6" t="s">
        <v>302</v>
      </c>
      <c r="B188" s="6" t="s">
        <v>1032</v>
      </c>
      <c r="C188" s="7" t="s">
        <v>168</v>
      </c>
      <c r="D188" s="6" t="s">
        <v>1033</v>
      </c>
      <c r="E188" s="7" t="s">
        <v>179</v>
      </c>
      <c r="F188" s="25" t="s">
        <v>330</v>
      </c>
      <c r="G188" s="7" t="s">
        <v>177</v>
      </c>
      <c r="H188" s="7" t="s">
        <v>331</v>
      </c>
      <c r="I188" s="7" t="s">
        <v>234</v>
      </c>
      <c r="J188" s="14">
        <v>1</v>
      </c>
      <c r="K188" s="7" t="s">
        <v>168</v>
      </c>
      <c r="L188" s="7" t="s">
        <v>175</v>
      </c>
      <c r="M188" s="15">
        <v>45518</v>
      </c>
      <c r="N188" s="16">
        <v>20</v>
      </c>
      <c r="O188" s="17">
        <v>0</v>
      </c>
      <c r="P188" s="18">
        <v>7.28949</v>
      </c>
      <c r="Q188" s="23">
        <v>7.28949</v>
      </c>
      <c r="R188" s="21">
        <f>S229</f>
        <v>6.358938446</v>
      </c>
      <c r="S188" s="22">
        <f t="shared" si="12"/>
        <v>6.358938446</v>
      </c>
      <c r="T188" s="15"/>
      <c r="U188" s="7" t="s">
        <v>175</v>
      </c>
    </row>
    <row r="189" s="1" customFormat="1" spans="1:21">
      <c r="A189" s="4" t="s">
        <v>302</v>
      </c>
      <c r="B189" s="4" t="s">
        <v>1032</v>
      </c>
      <c r="C189" s="5" t="s">
        <v>168</v>
      </c>
      <c r="D189" s="4" t="s">
        <v>1033</v>
      </c>
      <c r="E189" s="5" t="s">
        <v>179</v>
      </c>
      <c r="F189" s="4" t="s">
        <v>347</v>
      </c>
      <c r="G189" s="5" t="s">
        <v>172</v>
      </c>
      <c r="H189" s="5" t="s">
        <v>348</v>
      </c>
      <c r="I189" s="5" t="s">
        <v>175</v>
      </c>
      <c r="J189" s="9">
        <v>0.0105</v>
      </c>
      <c r="K189" s="5" t="s">
        <v>319</v>
      </c>
      <c r="L189" s="5" t="s">
        <v>175</v>
      </c>
      <c r="M189" s="10">
        <v>45518</v>
      </c>
      <c r="N189" s="11">
        <v>20</v>
      </c>
      <c r="O189" s="12">
        <v>0</v>
      </c>
      <c r="P189" s="13">
        <v>5.62213</v>
      </c>
      <c r="Q189" s="20">
        <v>0.05903</v>
      </c>
      <c r="R189" s="21">
        <v>5.3982</v>
      </c>
      <c r="S189" s="22">
        <f t="shared" si="12"/>
        <v>0.0566811</v>
      </c>
      <c r="T189" s="10"/>
      <c r="U189" s="5" t="s">
        <v>175</v>
      </c>
    </row>
    <row r="190" s="1" customFormat="1" spans="1:21">
      <c r="A190" s="6" t="s">
        <v>302</v>
      </c>
      <c r="B190" s="6" t="s">
        <v>1032</v>
      </c>
      <c r="C190" s="7" t="s">
        <v>168</v>
      </c>
      <c r="D190" s="6" t="s">
        <v>1033</v>
      </c>
      <c r="E190" s="7" t="s">
        <v>179</v>
      </c>
      <c r="F190" s="6" t="s">
        <v>386</v>
      </c>
      <c r="G190" s="7" t="s">
        <v>177</v>
      </c>
      <c r="H190" s="7" t="s">
        <v>387</v>
      </c>
      <c r="I190" s="7" t="s">
        <v>234</v>
      </c>
      <c r="J190" s="14">
        <v>2</v>
      </c>
      <c r="K190" s="7" t="s">
        <v>168</v>
      </c>
      <c r="L190" s="7" t="s">
        <v>175</v>
      </c>
      <c r="M190" s="15">
        <v>45518</v>
      </c>
      <c r="N190" s="16">
        <v>20</v>
      </c>
      <c r="O190" s="17">
        <v>0</v>
      </c>
      <c r="P190" s="18">
        <v>8.02566</v>
      </c>
      <c r="Q190" s="23">
        <v>16.05132</v>
      </c>
      <c r="R190" s="21">
        <f>S233</f>
        <v>7.3369773</v>
      </c>
      <c r="S190" s="22">
        <f t="shared" si="12"/>
        <v>14.6739546</v>
      </c>
      <c r="T190" s="15"/>
      <c r="U190" s="7" t="s">
        <v>175</v>
      </c>
    </row>
    <row r="191" s="1" customFormat="1" spans="1:21">
      <c r="A191" s="4" t="s">
        <v>302</v>
      </c>
      <c r="B191" s="4" t="s">
        <v>1032</v>
      </c>
      <c r="C191" s="5" t="s">
        <v>168</v>
      </c>
      <c r="D191" s="4" t="s">
        <v>1033</v>
      </c>
      <c r="E191" s="5" t="s">
        <v>179</v>
      </c>
      <c r="F191" s="4" t="s">
        <v>1041</v>
      </c>
      <c r="G191" s="5" t="s">
        <v>172</v>
      </c>
      <c r="H191" s="5" t="s">
        <v>1042</v>
      </c>
      <c r="I191" s="5" t="s">
        <v>234</v>
      </c>
      <c r="J191" s="9">
        <v>1</v>
      </c>
      <c r="K191" s="5" t="s">
        <v>168</v>
      </c>
      <c r="L191" s="5" t="s">
        <v>175</v>
      </c>
      <c r="M191" s="10">
        <v>45518</v>
      </c>
      <c r="N191" s="11">
        <v>20</v>
      </c>
      <c r="O191" s="12">
        <v>0</v>
      </c>
      <c r="P191" s="13">
        <v>21.1</v>
      </c>
      <c r="Q191" s="20">
        <v>21.1</v>
      </c>
      <c r="R191" s="21">
        <v>21.1</v>
      </c>
      <c r="S191" s="22">
        <f t="shared" si="12"/>
        <v>21.1</v>
      </c>
      <c r="T191" s="10"/>
      <c r="U191" s="5" t="s">
        <v>175</v>
      </c>
    </row>
    <row r="192" s="1" customFormat="1" spans="1:21">
      <c r="A192" s="6" t="s">
        <v>302</v>
      </c>
      <c r="B192" s="6" t="s">
        <v>1032</v>
      </c>
      <c r="C192" s="7" t="s">
        <v>168</v>
      </c>
      <c r="D192" s="6" t="s">
        <v>1033</v>
      </c>
      <c r="E192" s="7" t="s">
        <v>179</v>
      </c>
      <c r="F192" s="6" t="s">
        <v>339</v>
      </c>
      <c r="G192" s="7" t="s">
        <v>172</v>
      </c>
      <c r="H192" s="7" t="s">
        <v>340</v>
      </c>
      <c r="I192" s="7" t="s">
        <v>234</v>
      </c>
      <c r="J192" s="14">
        <v>1</v>
      </c>
      <c r="K192" s="7" t="s">
        <v>168</v>
      </c>
      <c r="L192" s="7" t="s">
        <v>175</v>
      </c>
      <c r="M192" s="15">
        <v>45518</v>
      </c>
      <c r="N192" s="16">
        <v>20</v>
      </c>
      <c r="O192" s="17">
        <v>0</v>
      </c>
      <c r="P192" s="18">
        <v>3.5112</v>
      </c>
      <c r="Q192" s="23">
        <v>3.5112</v>
      </c>
      <c r="R192" s="21">
        <v>3.5112</v>
      </c>
      <c r="S192" s="22">
        <f t="shared" si="12"/>
        <v>3.5112</v>
      </c>
      <c r="T192" s="15"/>
      <c r="U192" s="7" t="s">
        <v>175</v>
      </c>
    </row>
    <row r="193" s="1" customFormat="1" spans="1:21">
      <c r="A193" s="4" t="s">
        <v>302</v>
      </c>
      <c r="B193" s="4" t="s">
        <v>1032</v>
      </c>
      <c r="C193" s="5" t="s">
        <v>168</v>
      </c>
      <c r="D193" s="4" t="s">
        <v>1033</v>
      </c>
      <c r="E193" s="5" t="s">
        <v>179</v>
      </c>
      <c r="F193" s="4" t="s">
        <v>374</v>
      </c>
      <c r="G193" s="5" t="s">
        <v>177</v>
      </c>
      <c r="H193" s="5" t="s">
        <v>375</v>
      </c>
      <c r="I193" s="5" t="s">
        <v>234</v>
      </c>
      <c r="J193" s="9">
        <v>1</v>
      </c>
      <c r="K193" s="5" t="s">
        <v>168</v>
      </c>
      <c r="L193" s="5" t="s">
        <v>175</v>
      </c>
      <c r="M193" s="10">
        <v>45518</v>
      </c>
      <c r="N193" s="11">
        <v>20</v>
      </c>
      <c r="O193" s="12">
        <v>0</v>
      </c>
      <c r="P193" s="13">
        <v>7.73177</v>
      </c>
      <c r="Q193" s="20">
        <v>7.73177</v>
      </c>
      <c r="R193" s="21">
        <f>S237</f>
        <v>7.17530562</v>
      </c>
      <c r="S193" s="22">
        <f t="shared" si="12"/>
        <v>7.17530562</v>
      </c>
      <c r="T193" s="10"/>
      <c r="U193" s="5" t="s">
        <v>175</v>
      </c>
    </row>
    <row r="194" s="1" customFormat="1" spans="1:21">
      <c r="A194" s="6" t="s">
        <v>302</v>
      </c>
      <c r="B194" s="6" t="s">
        <v>1032</v>
      </c>
      <c r="C194" s="7" t="s">
        <v>168</v>
      </c>
      <c r="D194" s="6" t="s">
        <v>1033</v>
      </c>
      <c r="E194" s="7" t="s">
        <v>179</v>
      </c>
      <c r="F194" s="6" t="s">
        <v>1043</v>
      </c>
      <c r="G194" s="7" t="s">
        <v>177</v>
      </c>
      <c r="H194" s="7" t="s">
        <v>1044</v>
      </c>
      <c r="I194" s="7" t="s">
        <v>234</v>
      </c>
      <c r="J194" s="14">
        <v>1</v>
      </c>
      <c r="K194" s="7" t="s">
        <v>168</v>
      </c>
      <c r="L194" s="7" t="s">
        <v>175</v>
      </c>
      <c r="M194" s="15">
        <v>45518</v>
      </c>
      <c r="N194" s="16">
        <v>20</v>
      </c>
      <c r="O194" s="17">
        <v>0</v>
      </c>
      <c r="P194" s="18">
        <v>3.82715</v>
      </c>
      <c r="Q194" s="23">
        <v>3.82715</v>
      </c>
      <c r="R194" s="21">
        <f>S242</f>
        <v>3.13472585</v>
      </c>
      <c r="S194" s="22">
        <f t="shared" si="12"/>
        <v>3.13472585</v>
      </c>
      <c r="T194" s="15"/>
      <c r="U194" s="7" t="s">
        <v>175</v>
      </c>
    </row>
    <row r="195" s="1" customFormat="1" spans="1:21">
      <c r="A195" s="4" t="s">
        <v>302</v>
      </c>
      <c r="B195" s="4" t="s">
        <v>1032</v>
      </c>
      <c r="C195" s="5" t="s">
        <v>168</v>
      </c>
      <c r="D195" s="4" t="s">
        <v>1033</v>
      </c>
      <c r="E195" s="5" t="s">
        <v>179</v>
      </c>
      <c r="F195" s="4" t="s">
        <v>345</v>
      </c>
      <c r="G195" s="5" t="s">
        <v>177</v>
      </c>
      <c r="H195" s="5" t="s">
        <v>346</v>
      </c>
      <c r="I195" s="5" t="s">
        <v>234</v>
      </c>
      <c r="J195" s="9">
        <v>1</v>
      </c>
      <c r="K195" s="5" t="s">
        <v>168</v>
      </c>
      <c r="L195" s="5" t="s">
        <v>175</v>
      </c>
      <c r="M195" s="10">
        <v>45518</v>
      </c>
      <c r="N195" s="11">
        <v>20</v>
      </c>
      <c r="O195" s="12">
        <v>0</v>
      </c>
      <c r="P195" s="13">
        <v>0.64801</v>
      </c>
      <c r="Q195" s="20">
        <v>0.64801</v>
      </c>
      <c r="R195" s="21">
        <f>S246</f>
        <v>0.304961817</v>
      </c>
      <c r="S195" s="22">
        <f t="shared" si="12"/>
        <v>0.304961817</v>
      </c>
      <c r="T195" s="10"/>
      <c r="U195" s="5" t="s">
        <v>175</v>
      </c>
    </row>
    <row r="196" s="1" customFormat="1" spans="1:21">
      <c r="A196" s="6" t="s">
        <v>302</v>
      </c>
      <c r="B196" s="6" t="s">
        <v>1032</v>
      </c>
      <c r="C196" s="7" t="s">
        <v>168</v>
      </c>
      <c r="D196" s="6" t="s">
        <v>1033</v>
      </c>
      <c r="E196" s="7" t="s">
        <v>179</v>
      </c>
      <c r="F196" s="6" t="s">
        <v>384</v>
      </c>
      <c r="G196" s="7" t="s">
        <v>172</v>
      </c>
      <c r="H196" s="7" t="s">
        <v>385</v>
      </c>
      <c r="I196" s="7" t="s">
        <v>234</v>
      </c>
      <c r="J196" s="14">
        <v>1</v>
      </c>
      <c r="K196" s="7" t="s">
        <v>168</v>
      </c>
      <c r="L196" s="7" t="s">
        <v>175</v>
      </c>
      <c r="M196" s="15">
        <v>45518</v>
      </c>
      <c r="N196" s="16">
        <v>20</v>
      </c>
      <c r="O196" s="17">
        <v>0</v>
      </c>
      <c r="P196" s="18">
        <v>0.4266</v>
      </c>
      <c r="Q196" s="23">
        <v>0.4266</v>
      </c>
      <c r="R196" s="21">
        <v>0.427</v>
      </c>
      <c r="S196" s="22">
        <f t="shared" si="12"/>
        <v>0.427</v>
      </c>
      <c r="T196" s="15"/>
      <c r="U196" s="7" t="s">
        <v>175</v>
      </c>
    </row>
    <row r="197" s="1" customFormat="1" spans="1:21">
      <c r="A197" s="4" t="s">
        <v>302</v>
      </c>
      <c r="B197" s="4" t="s">
        <v>1032</v>
      </c>
      <c r="C197" s="5" t="s">
        <v>168</v>
      </c>
      <c r="D197" s="4" t="s">
        <v>1033</v>
      </c>
      <c r="E197" s="5" t="s">
        <v>179</v>
      </c>
      <c r="F197" s="4" t="s">
        <v>1045</v>
      </c>
      <c r="G197" s="5" t="s">
        <v>177</v>
      </c>
      <c r="H197" s="5" t="s">
        <v>1046</v>
      </c>
      <c r="I197" s="5" t="s">
        <v>234</v>
      </c>
      <c r="J197" s="9">
        <v>1</v>
      </c>
      <c r="K197" s="5" t="s">
        <v>168</v>
      </c>
      <c r="L197" s="5" t="s">
        <v>175</v>
      </c>
      <c r="M197" s="10">
        <v>45518</v>
      </c>
      <c r="N197" s="11">
        <v>20</v>
      </c>
      <c r="O197" s="12">
        <v>0</v>
      </c>
      <c r="P197" s="13">
        <v>2.5347</v>
      </c>
      <c r="Q197" s="20">
        <v>2.5347</v>
      </c>
      <c r="R197" s="21">
        <f>S251</f>
        <v>2.0931185</v>
      </c>
      <c r="S197" s="22">
        <f t="shared" si="12"/>
        <v>2.0931185</v>
      </c>
      <c r="T197" s="10"/>
      <c r="U197" s="5" t="s">
        <v>175</v>
      </c>
    </row>
    <row r="198" s="1" customFormat="1" spans="1:21">
      <c r="A198" s="6" t="s">
        <v>302</v>
      </c>
      <c r="B198" s="6" t="s">
        <v>1032</v>
      </c>
      <c r="C198" s="7" t="s">
        <v>168</v>
      </c>
      <c r="D198" s="6" t="s">
        <v>1033</v>
      </c>
      <c r="E198" s="7" t="s">
        <v>179</v>
      </c>
      <c r="F198" s="6" t="s">
        <v>1047</v>
      </c>
      <c r="G198" s="7" t="s">
        <v>172</v>
      </c>
      <c r="H198" s="7" t="s">
        <v>1048</v>
      </c>
      <c r="I198" s="7" t="s">
        <v>234</v>
      </c>
      <c r="J198" s="14">
        <v>1</v>
      </c>
      <c r="K198" s="7" t="s">
        <v>168</v>
      </c>
      <c r="L198" s="7" t="s">
        <v>175</v>
      </c>
      <c r="M198" s="15">
        <v>45518</v>
      </c>
      <c r="N198" s="16">
        <v>20</v>
      </c>
      <c r="O198" s="17">
        <v>0</v>
      </c>
      <c r="P198" s="18">
        <v>2.3732</v>
      </c>
      <c r="Q198" s="23">
        <v>2.3732</v>
      </c>
      <c r="R198" s="21">
        <v>3.05</v>
      </c>
      <c r="S198" s="22">
        <f t="shared" si="12"/>
        <v>3.05</v>
      </c>
      <c r="T198" s="15"/>
      <c r="U198" s="7" t="s">
        <v>175</v>
      </c>
    </row>
    <row r="199" s="1" customFormat="1" spans="1:21">
      <c r="A199" s="4" t="s">
        <v>302</v>
      </c>
      <c r="B199" s="4" t="s">
        <v>1032</v>
      </c>
      <c r="C199" s="5" t="s">
        <v>168</v>
      </c>
      <c r="D199" s="4" t="s">
        <v>1033</v>
      </c>
      <c r="E199" s="5" t="s">
        <v>179</v>
      </c>
      <c r="F199" s="4" t="s">
        <v>364</v>
      </c>
      <c r="G199" s="5" t="s">
        <v>172</v>
      </c>
      <c r="H199" s="5" t="s">
        <v>365</v>
      </c>
      <c r="I199" s="5" t="s">
        <v>234</v>
      </c>
      <c r="J199" s="9">
        <v>2</v>
      </c>
      <c r="K199" s="5" t="s">
        <v>168</v>
      </c>
      <c r="L199" s="5" t="s">
        <v>175</v>
      </c>
      <c r="M199" s="10">
        <v>45518</v>
      </c>
      <c r="N199" s="11">
        <v>20</v>
      </c>
      <c r="O199" s="12">
        <v>0</v>
      </c>
      <c r="P199" s="13">
        <v>0.176</v>
      </c>
      <c r="Q199" s="20">
        <v>0.352</v>
      </c>
      <c r="R199" s="21">
        <v>0.176</v>
      </c>
      <c r="S199" s="22">
        <f t="shared" si="12"/>
        <v>0.352</v>
      </c>
      <c r="T199" s="10"/>
      <c r="U199" s="5" t="s">
        <v>175</v>
      </c>
    </row>
    <row r="200" s="1" customFormat="1" spans="1:21">
      <c r="A200" s="6" t="s">
        <v>302</v>
      </c>
      <c r="B200" s="6" t="s">
        <v>1032</v>
      </c>
      <c r="C200" s="7" t="s">
        <v>168</v>
      </c>
      <c r="D200" s="6" t="s">
        <v>1033</v>
      </c>
      <c r="E200" s="7" t="s">
        <v>179</v>
      </c>
      <c r="F200" s="6" t="s">
        <v>1049</v>
      </c>
      <c r="G200" s="7" t="s">
        <v>177</v>
      </c>
      <c r="H200" s="7" t="s">
        <v>1050</v>
      </c>
      <c r="I200" s="7" t="s">
        <v>234</v>
      </c>
      <c r="J200" s="14">
        <v>1</v>
      </c>
      <c r="K200" s="7" t="s">
        <v>168</v>
      </c>
      <c r="L200" s="7" t="s">
        <v>175</v>
      </c>
      <c r="M200" s="15">
        <v>45518</v>
      </c>
      <c r="N200" s="16">
        <v>20</v>
      </c>
      <c r="O200" s="17">
        <v>0</v>
      </c>
      <c r="P200" s="18">
        <v>2.7448</v>
      </c>
      <c r="Q200" s="23">
        <v>2.7448</v>
      </c>
      <c r="R200" s="21">
        <f>S255</f>
        <v>1.99962</v>
      </c>
      <c r="S200" s="22">
        <f t="shared" si="12"/>
        <v>1.99962</v>
      </c>
      <c r="T200" s="15"/>
      <c r="U200" s="7" t="s">
        <v>175</v>
      </c>
    </row>
    <row r="201" s="1" customFormat="1" spans="1:21">
      <c r="A201" s="4" t="s">
        <v>302</v>
      </c>
      <c r="B201" s="4" t="s">
        <v>1032</v>
      </c>
      <c r="C201" s="5" t="s">
        <v>168</v>
      </c>
      <c r="D201" s="4" t="s">
        <v>1033</v>
      </c>
      <c r="E201" s="5" t="s">
        <v>179</v>
      </c>
      <c r="F201" s="4" t="s">
        <v>388</v>
      </c>
      <c r="G201" s="5" t="s">
        <v>172</v>
      </c>
      <c r="H201" s="5" t="s">
        <v>389</v>
      </c>
      <c r="I201" s="5" t="s">
        <v>234</v>
      </c>
      <c r="J201" s="9">
        <v>2</v>
      </c>
      <c r="K201" s="5" t="s">
        <v>168</v>
      </c>
      <c r="L201" s="5" t="s">
        <v>175</v>
      </c>
      <c r="M201" s="10">
        <v>45518</v>
      </c>
      <c r="N201" s="11">
        <v>20</v>
      </c>
      <c r="O201" s="12">
        <v>0</v>
      </c>
      <c r="P201" s="13">
        <v>0.4842</v>
      </c>
      <c r="Q201" s="20">
        <v>0.9684</v>
      </c>
      <c r="R201" s="21">
        <v>0.5098</v>
      </c>
      <c r="S201" s="22">
        <f t="shared" si="12"/>
        <v>1.0196</v>
      </c>
      <c r="T201" s="10"/>
      <c r="U201" s="5" t="s">
        <v>175</v>
      </c>
    </row>
    <row r="202" s="1" customFormat="1" spans="1:21">
      <c r="A202" s="6" t="s">
        <v>302</v>
      </c>
      <c r="B202" s="6" t="s">
        <v>1032</v>
      </c>
      <c r="C202" s="7" t="s">
        <v>168</v>
      </c>
      <c r="D202" s="6" t="s">
        <v>1033</v>
      </c>
      <c r="E202" s="7" t="s">
        <v>179</v>
      </c>
      <c r="F202" s="6" t="s">
        <v>1051</v>
      </c>
      <c r="G202" s="7" t="s">
        <v>172</v>
      </c>
      <c r="H202" s="7" t="s">
        <v>1052</v>
      </c>
      <c r="I202" s="7" t="s">
        <v>234</v>
      </c>
      <c r="J202" s="14">
        <v>1</v>
      </c>
      <c r="K202" s="7" t="s">
        <v>168</v>
      </c>
      <c r="L202" s="7" t="s">
        <v>175</v>
      </c>
      <c r="M202" s="15">
        <v>45518</v>
      </c>
      <c r="N202" s="16">
        <v>20</v>
      </c>
      <c r="O202" s="17">
        <v>0</v>
      </c>
      <c r="P202" s="18">
        <v>3.1734</v>
      </c>
      <c r="Q202" s="23">
        <v>3.1734</v>
      </c>
      <c r="R202" s="21">
        <v>3.526</v>
      </c>
      <c r="S202" s="22">
        <f t="shared" si="12"/>
        <v>3.526</v>
      </c>
      <c r="T202" s="15"/>
      <c r="U202" s="7" t="s">
        <v>175</v>
      </c>
    </row>
    <row r="203" s="1" customFormat="1" spans="1:21">
      <c r="A203" s="4" t="s">
        <v>302</v>
      </c>
      <c r="B203" s="4" t="s">
        <v>1032</v>
      </c>
      <c r="C203" s="5" t="s">
        <v>168</v>
      </c>
      <c r="D203" s="4" t="s">
        <v>1033</v>
      </c>
      <c r="E203" s="5" t="s">
        <v>179</v>
      </c>
      <c r="F203" s="4" t="s">
        <v>1053</v>
      </c>
      <c r="G203" s="5" t="s">
        <v>172</v>
      </c>
      <c r="H203" s="5" t="s">
        <v>1054</v>
      </c>
      <c r="I203" s="5" t="s">
        <v>234</v>
      </c>
      <c r="J203" s="9">
        <v>1</v>
      </c>
      <c r="K203" s="5" t="s">
        <v>168</v>
      </c>
      <c r="L203" s="5" t="s">
        <v>175</v>
      </c>
      <c r="M203" s="10">
        <v>45601</v>
      </c>
      <c r="N203" s="11">
        <v>20</v>
      </c>
      <c r="O203" s="12">
        <v>0</v>
      </c>
      <c r="P203" s="13">
        <v>3.1734</v>
      </c>
      <c r="Q203" s="20">
        <v>3.1734</v>
      </c>
      <c r="R203" s="21">
        <v>3.526</v>
      </c>
      <c r="S203" s="22">
        <f t="shared" si="12"/>
        <v>3.526</v>
      </c>
      <c r="T203" s="10"/>
      <c r="U203" s="5" t="s">
        <v>175</v>
      </c>
    </row>
    <row r="204" s="1" customFormat="1" spans="1:21">
      <c r="A204" s="6" t="s">
        <v>302</v>
      </c>
      <c r="B204" s="6" t="s">
        <v>1032</v>
      </c>
      <c r="C204" s="7" t="s">
        <v>168</v>
      </c>
      <c r="D204" s="6" t="s">
        <v>1033</v>
      </c>
      <c r="E204" s="7" t="s">
        <v>179</v>
      </c>
      <c r="F204" s="6" t="s">
        <v>1055</v>
      </c>
      <c r="G204" s="7" t="s">
        <v>177</v>
      </c>
      <c r="H204" s="7" t="s">
        <v>1056</v>
      </c>
      <c r="I204" s="7" t="s">
        <v>234</v>
      </c>
      <c r="J204" s="14">
        <v>1</v>
      </c>
      <c r="K204" s="7" t="s">
        <v>168</v>
      </c>
      <c r="L204" s="7" t="s">
        <v>175</v>
      </c>
      <c r="M204" s="15">
        <v>45518</v>
      </c>
      <c r="N204" s="16">
        <v>20</v>
      </c>
      <c r="O204" s="17">
        <v>0</v>
      </c>
      <c r="P204" s="18">
        <v>2.26403</v>
      </c>
      <c r="Q204" s="23">
        <v>2.26403</v>
      </c>
      <c r="R204" s="21">
        <f>S260</f>
        <v>1.7232842</v>
      </c>
      <c r="S204" s="22">
        <f t="shared" si="12"/>
        <v>1.7232842</v>
      </c>
      <c r="T204" s="15"/>
      <c r="U204" s="7" t="s">
        <v>175</v>
      </c>
    </row>
    <row r="205" s="1" customFormat="1" spans="1:21">
      <c r="A205" s="4" t="s">
        <v>302</v>
      </c>
      <c r="B205" s="4" t="s">
        <v>1032</v>
      </c>
      <c r="C205" s="5" t="s">
        <v>168</v>
      </c>
      <c r="D205" s="4" t="s">
        <v>1033</v>
      </c>
      <c r="E205" s="5" t="s">
        <v>179</v>
      </c>
      <c r="F205" s="4" t="s">
        <v>1057</v>
      </c>
      <c r="G205" s="5" t="s">
        <v>172</v>
      </c>
      <c r="H205" s="5" t="s">
        <v>1058</v>
      </c>
      <c r="I205" s="5" t="s">
        <v>234</v>
      </c>
      <c r="J205" s="9">
        <v>1</v>
      </c>
      <c r="K205" s="5" t="s">
        <v>168</v>
      </c>
      <c r="L205" s="5" t="s">
        <v>175</v>
      </c>
      <c r="M205" s="10">
        <v>45518</v>
      </c>
      <c r="N205" s="11">
        <v>20</v>
      </c>
      <c r="O205" s="12">
        <v>0</v>
      </c>
      <c r="P205" s="13">
        <v>0.4592</v>
      </c>
      <c r="Q205" s="20">
        <v>0.4592</v>
      </c>
      <c r="R205" s="21">
        <v>0.45912</v>
      </c>
      <c r="S205" s="22">
        <f t="shared" si="12"/>
        <v>0.45912</v>
      </c>
      <c r="T205" s="10"/>
      <c r="U205" s="5" t="s">
        <v>175</v>
      </c>
    </row>
    <row r="206" s="1" customFormat="1" spans="1:21">
      <c r="A206" s="6" t="s">
        <v>302</v>
      </c>
      <c r="B206" s="6" t="s">
        <v>1032</v>
      </c>
      <c r="C206" s="7" t="s">
        <v>168</v>
      </c>
      <c r="D206" s="6" t="s">
        <v>1033</v>
      </c>
      <c r="E206" s="7" t="s">
        <v>179</v>
      </c>
      <c r="F206" s="6" t="s">
        <v>425</v>
      </c>
      <c r="G206" s="7" t="s">
        <v>172</v>
      </c>
      <c r="H206" s="7" t="s">
        <v>426</v>
      </c>
      <c r="I206" s="7" t="s">
        <v>234</v>
      </c>
      <c r="J206" s="14">
        <v>1</v>
      </c>
      <c r="K206" s="7" t="s">
        <v>168</v>
      </c>
      <c r="L206" s="7" t="s">
        <v>175</v>
      </c>
      <c r="M206" s="15">
        <v>45518</v>
      </c>
      <c r="N206" s="16">
        <v>20</v>
      </c>
      <c r="O206" s="17">
        <v>0</v>
      </c>
      <c r="P206" s="18">
        <v>0.3497</v>
      </c>
      <c r="Q206" s="23">
        <v>0.3497</v>
      </c>
      <c r="R206" s="21">
        <v>0.35</v>
      </c>
      <c r="S206" s="22">
        <f t="shared" si="12"/>
        <v>0.35</v>
      </c>
      <c r="T206" s="15"/>
      <c r="U206" s="7" t="s">
        <v>175</v>
      </c>
    </row>
    <row r="207" s="1" customFormat="1" spans="1:21">
      <c r="A207" s="4" t="s">
        <v>302</v>
      </c>
      <c r="B207" s="4" t="s">
        <v>1032</v>
      </c>
      <c r="C207" s="5" t="s">
        <v>168</v>
      </c>
      <c r="D207" s="4" t="s">
        <v>1033</v>
      </c>
      <c r="E207" s="5" t="s">
        <v>179</v>
      </c>
      <c r="F207" s="4" t="s">
        <v>1059</v>
      </c>
      <c r="G207" s="5" t="s">
        <v>177</v>
      </c>
      <c r="H207" s="5" t="s">
        <v>1060</v>
      </c>
      <c r="I207" s="5" t="s">
        <v>234</v>
      </c>
      <c r="J207" s="9">
        <v>1</v>
      </c>
      <c r="K207" s="5" t="s">
        <v>168</v>
      </c>
      <c r="L207" s="5" t="s">
        <v>175</v>
      </c>
      <c r="M207" s="10">
        <v>45518</v>
      </c>
      <c r="N207" s="11">
        <v>20</v>
      </c>
      <c r="O207" s="12">
        <v>0</v>
      </c>
      <c r="P207" s="13">
        <v>1.72189</v>
      </c>
      <c r="Q207" s="20">
        <v>1.72189</v>
      </c>
      <c r="R207" s="21">
        <f>S264</f>
        <v>1.0102842</v>
      </c>
      <c r="S207" s="22">
        <f t="shared" si="12"/>
        <v>1.0102842</v>
      </c>
      <c r="T207" s="10"/>
      <c r="U207" s="5" t="s">
        <v>175</v>
      </c>
    </row>
    <row r="208" s="1" customFormat="1" spans="1:21">
      <c r="A208" s="6" t="s">
        <v>302</v>
      </c>
      <c r="B208" s="6" t="s">
        <v>1032</v>
      </c>
      <c r="C208" s="7" t="s">
        <v>168</v>
      </c>
      <c r="D208" s="6" t="s">
        <v>1033</v>
      </c>
      <c r="E208" s="7" t="s">
        <v>179</v>
      </c>
      <c r="F208" s="6" t="s">
        <v>1061</v>
      </c>
      <c r="G208" s="7" t="s">
        <v>172</v>
      </c>
      <c r="H208" s="7" t="s">
        <v>225</v>
      </c>
      <c r="I208" s="7" t="s">
        <v>1062</v>
      </c>
      <c r="J208" s="14">
        <v>2</v>
      </c>
      <c r="K208" s="7" t="s">
        <v>168</v>
      </c>
      <c r="L208" s="7" t="s">
        <v>175</v>
      </c>
      <c r="M208" s="15">
        <v>45518</v>
      </c>
      <c r="N208" s="16">
        <v>20</v>
      </c>
      <c r="O208" s="17">
        <v>0</v>
      </c>
      <c r="P208" s="18">
        <v>0.3136</v>
      </c>
      <c r="Q208" s="23">
        <v>0.6272</v>
      </c>
      <c r="R208" s="21">
        <v>0.3136</v>
      </c>
      <c r="S208" s="22">
        <f t="shared" si="12"/>
        <v>0.6272</v>
      </c>
      <c r="T208" s="15"/>
      <c r="U208" s="7" t="s">
        <v>175</v>
      </c>
    </row>
    <row r="209" s="1" customFormat="1" spans="1:21">
      <c r="A209" s="4" t="s">
        <v>302</v>
      </c>
      <c r="B209" s="4" t="s">
        <v>1032</v>
      </c>
      <c r="C209" s="5" t="s">
        <v>168</v>
      </c>
      <c r="D209" s="4" t="s">
        <v>1033</v>
      </c>
      <c r="E209" s="5" t="s">
        <v>179</v>
      </c>
      <c r="F209" s="4" t="s">
        <v>390</v>
      </c>
      <c r="G209" s="5" t="s">
        <v>177</v>
      </c>
      <c r="H209" s="5" t="s">
        <v>391</v>
      </c>
      <c r="I209" s="5" t="s">
        <v>175</v>
      </c>
      <c r="J209" s="9">
        <v>1</v>
      </c>
      <c r="K209" s="5" t="s">
        <v>168</v>
      </c>
      <c r="L209" s="5" t="s">
        <v>175</v>
      </c>
      <c r="M209" s="10">
        <v>45518</v>
      </c>
      <c r="N209" s="11">
        <v>20</v>
      </c>
      <c r="O209" s="12">
        <v>0</v>
      </c>
      <c r="P209" s="13">
        <v>10.56678</v>
      </c>
      <c r="Q209" s="20">
        <v>10.56678</v>
      </c>
      <c r="R209" s="21">
        <f>S269</f>
        <v>4.061547</v>
      </c>
      <c r="S209" s="22">
        <f t="shared" si="12"/>
        <v>4.061547</v>
      </c>
      <c r="T209" s="10"/>
      <c r="U209" s="5" t="s">
        <v>175</v>
      </c>
    </row>
    <row r="210" s="1" customFormat="1" spans="1:21">
      <c r="A210" s="6" t="s">
        <v>302</v>
      </c>
      <c r="B210" s="6" t="s">
        <v>1032</v>
      </c>
      <c r="C210" s="7" t="s">
        <v>168</v>
      </c>
      <c r="D210" s="6" t="s">
        <v>1033</v>
      </c>
      <c r="E210" s="7" t="s">
        <v>179</v>
      </c>
      <c r="F210" s="6" t="s">
        <v>360</v>
      </c>
      <c r="G210" s="7" t="s">
        <v>172</v>
      </c>
      <c r="H210" s="7" t="s">
        <v>361</v>
      </c>
      <c r="I210" s="7" t="s">
        <v>234</v>
      </c>
      <c r="J210" s="14">
        <v>1</v>
      </c>
      <c r="K210" s="7" t="s">
        <v>168</v>
      </c>
      <c r="L210" s="7" t="s">
        <v>175</v>
      </c>
      <c r="M210" s="15">
        <v>45518</v>
      </c>
      <c r="N210" s="16">
        <v>20</v>
      </c>
      <c r="O210" s="17">
        <v>0</v>
      </c>
      <c r="P210" s="18">
        <v>1.8822</v>
      </c>
      <c r="Q210" s="23">
        <v>1.8822</v>
      </c>
      <c r="R210" s="21">
        <v>1.8822</v>
      </c>
      <c r="S210" s="22">
        <f t="shared" si="12"/>
        <v>1.8822</v>
      </c>
      <c r="T210" s="15"/>
      <c r="U210" s="7" t="s">
        <v>175</v>
      </c>
    </row>
    <row r="211" s="1" customFormat="1" spans="1:21">
      <c r="A211" s="4" t="s">
        <v>302</v>
      </c>
      <c r="B211" s="4" t="s">
        <v>1032</v>
      </c>
      <c r="C211" s="5" t="s">
        <v>168</v>
      </c>
      <c r="D211" s="4" t="s">
        <v>1033</v>
      </c>
      <c r="E211" s="5" t="s">
        <v>179</v>
      </c>
      <c r="F211" s="4" t="s">
        <v>352</v>
      </c>
      <c r="G211" s="5" t="s">
        <v>172</v>
      </c>
      <c r="H211" s="5" t="s">
        <v>353</v>
      </c>
      <c r="I211" s="5" t="s">
        <v>354</v>
      </c>
      <c r="J211" s="9">
        <v>1</v>
      </c>
      <c r="K211" s="5" t="s">
        <v>168</v>
      </c>
      <c r="L211" s="5" t="s">
        <v>175</v>
      </c>
      <c r="M211" s="10">
        <v>45518</v>
      </c>
      <c r="N211" s="11">
        <v>20</v>
      </c>
      <c r="O211" s="12">
        <v>0</v>
      </c>
      <c r="P211" s="13">
        <v>3.2922</v>
      </c>
      <c r="Q211" s="20">
        <v>3.2922</v>
      </c>
      <c r="R211" s="21">
        <v>3.54</v>
      </c>
      <c r="S211" s="22">
        <f t="shared" si="12"/>
        <v>3.54</v>
      </c>
      <c r="T211" s="10"/>
      <c r="U211" s="5" t="s">
        <v>175</v>
      </c>
    </row>
    <row r="212" s="1" customFormat="1" spans="1:21">
      <c r="A212" s="6" t="s">
        <v>302</v>
      </c>
      <c r="B212" s="6" t="s">
        <v>1032</v>
      </c>
      <c r="C212" s="7" t="s">
        <v>168</v>
      </c>
      <c r="D212" s="6" t="s">
        <v>1033</v>
      </c>
      <c r="E212" s="7" t="s">
        <v>179</v>
      </c>
      <c r="F212" s="6" t="s">
        <v>1063</v>
      </c>
      <c r="G212" s="7" t="s">
        <v>172</v>
      </c>
      <c r="H212" s="7" t="s">
        <v>1064</v>
      </c>
      <c r="I212" s="7" t="s">
        <v>234</v>
      </c>
      <c r="J212" s="14">
        <v>1</v>
      </c>
      <c r="K212" s="7" t="s">
        <v>168</v>
      </c>
      <c r="L212" s="7" t="s">
        <v>175</v>
      </c>
      <c r="M212" s="15">
        <v>45518</v>
      </c>
      <c r="N212" s="16">
        <v>20</v>
      </c>
      <c r="O212" s="17">
        <v>0</v>
      </c>
      <c r="P212" s="18">
        <v>0.2355</v>
      </c>
      <c r="Q212" s="23">
        <v>0.2355</v>
      </c>
      <c r="R212" s="21">
        <v>0.247</v>
      </c>
      <c r="S212" s="22">
        <f t="shared" si="12"/>
        <v>0.247</v>
      </c>
      <c r="T212" s="15"/>
      <c r="U212" s="7" t="s">
        <v>175</v>
      </c>
    </row>
    <row r="213" s="1" customFormat="1" spans="1:21">
      <c r="A213" s="4" t="s">
        <v>302</v>
      </c>
      <c r="B213" s="4" t="s">
        <v>1032</v>
      </c>
      <c r="C213" s="5" t="s">
        <v>168</v>
      </c>
      <c r="D213" s="4" t="s">
        <v>1033</v>
      </c>
      <c r="E213" s="5" t="s">
        <v>179</v>
      </c>
      <c r="F213" s="4" t="s">
        <v>368</v>
      </c>
      <c r="G213" s="5" t="s">
        <v>172</v>
      </c>
      <c r="H213" s="5" t="s">
        <v>369</v>
      </c>
      <c r="I213" s="5" t="s">
        <v>234</v>
      </c>
      <c r="J213" s="9">
        <v>1</v>
      </c>
      <c r="K213" s="5" t="s">
        <v>168</v>
      </c>
      <c r="L213" s="5" t="s">
        <v>175</v>
      </c>
      <c r="M213" s="10">
        <v>45518</v>
      </c>
      <c r="N213" s="11">
        <v>20</v>
      </c>
      <c r="O213" s="12">
        <v>0</v>
      </c>
      <c r="P213" s="13">
        <v>5</v>
      </c>
      <c r="Q213" s="20">
        <v>5</v>
      </c>
      <c r="R213" s="21">
        <v>5</v>
      </c>
      <c r="S213" s="22">
        <f t="shared" si="12"/>
        <v>5</v>
      </c>
      <c r="T213" s="10"/>
      <c r="U213" s="5" t="s">
        <v>175</v>
      </c>
    </row>
    <row r="214" s="1" customFormat="1" spans="1:21">
      <c r="A214" s="6" t="s">
        <v>302</v>
      </c>
      <c r="B214" s="6" t="s">
        <v>1032</v>
      </c>
      <c r="C214" s="7" t="s">
        <v>168</v>
      </c>
      <c r="D214" s="6" t="s">
        <v>1033</v>
      </c>
      <c r="E214" s="7" t="s">
        <v>179</v>
      </c>
      <c r="F214" s="6" t="s">
        <v>1065</v>
      </c>
      <c r="G214" s="7" t="s">
        <v>172</v>
      </c>
      <c r="H214" s="7" t="s">
        <v>1066</v>
      </c>
      <c r="I214" s="7" t="s">
        <v>234</v>
      </c>
      <c r="J214" s="14">
        <v>1</v>
      </c>
      <c r="K214" s="7" t="s">
        <v>168</v>
      </c>
      <c r="L214" s="7" t="s">
        <v>175</v>
      </c>
      <c r="M214" s="15">
        <v>45518</v>
      </c>
      <c r="N214" s="16">
        <v>20</v>
      </c>
      <c r="O214" s="17">
        <v>0</v>
      </c>
      <c r="P214" s="18">
        <v>0.2355</v>
      </c>
      <c r="Q214" s="23">
        <v>0.2355</v>
      </c>
      <c r="R214" s="21">
        <v>0.247</v>
      </c>
      <c r="S214" s="22">
        <f t="shared" si="12"/>
        <v>0.247</v>
      </c>
      <c r="T214" s="15"/>
      <c r="U214" s="7" t="s">
        <v>175</v>
      </c>
    </row>
    <row r="215" spans="19:19">
      <c r="S215" s="2">
        <f>SUM(S179:S214)</f>
        <v>128.82658782</v>
      </c>
    </row>
    <row r="217" s="1" customFormat="1" ht="18" customHeight="1" spans="1:21">
      <c r="A217" s="3" t="s">
        <v>145</v>
      </c>
      <c r="B217" s="3" t="s">
        <v>146</v>
      </c>
      <c r="C217" s="3" t="s">
        <v>147</v>
      </c>
      <c r="D217" s="3" t="s">
        <v>148</v>
      </c>
      <c r="E217" s="3" t="s">
        <v>149</v>
      </c>
      <c r="F217" s="3" t="s">
        <v>150</v>
      </c>
      <c r="G217" s="3" t="s">
        <v>151</v>
      </c>
      <c r="H217" s="3" t="s">
        <v>152</v>
      </c>
      <c r="I217" s="3" t="s">
        <v>153</v>
      </c>
      <c r="J217" s="8" t="s">
        <v>154</v>
      </c>
      <c r="K217" s="3" t="s">
        <v>155</v>
      </c>
      <c r="L217" s="3" t="s">
        <v>156</v>
      </c>
      <c r="M217" s="8" t="s">
        <v>157</v>
      </c>
      <c r="N217" s="8" t="s">
        <v>158</v>
      </c>
      <c r="O217" s="8" t="s">
        <v>159</v>
      </c>
      <c r="P217" s="8" t="s">
        <v>160</v>
      </c>
      <c r="Q217" s="8" t="s">
        <v>161</v>
      </c>
      <c r="R217" s="19" t="s">
        <v>162</v>
      </c>
      <c r="S217" s="19" t="s">
        <v>163</v>
      </c>
      <c r="T217" s="8" t="s">
        <v>164</v>
      </c>
      <c r="U217" s="3" t="s">
        <v>165</v>
      </c>
    </row>
    <row r="218" s="1" customFormat="1" spans="1:21">
      <c r="A218" s="4" t="s">
        <v>302</v>
      </c>
      <c r="B218" s="4" t="s">
        <v>337</v>
      </c>
      <c r="C218" s="5" t="s">
        <v>168</v>
      </c>
      <c r="D218" s="4" t="s">
        <v>338</v>
      </c>
      <c r="E218" s="5" t="s">
        <v>234</v>
      </c>
      <c r="F218" s="4" t="s">
        <v>397</v>
      </c>
      <c r="G218" s="5" t="s">
        <v>172</v>
      </c>
      <c r="H218" s="5" t="s">
        <v>398</v>
      </c>
      <c r="I218" s="5" t="s">
        <v>175</v>
      </c>
      <c r="J218" s="9">
        <v>1</v>
      </c>
      <c r="K218" s="5" t="s">
        <v>168</v>
      </c>
      <c r="L218" s="5" t="s">
        <v>175</v>
      </c>
      <c r="M218" s="10">
        <v>44915</v>
      </c>
      <c r="N218" s="11">
        <v>110</v>
      </c>
      <c r="O218" s="12">
        <v>0</v>
      </c>
      <c r="P218" s="13">
        <v>0.539</v>
      </c>
      <c r="Q218" s="20">
        <v>0.539</v>
      </c>
      <c r="R218" s="21">
        <v>0.539</v>
      </c>
      <c r="S218" s="22">
        <f t="shared" ref="S218:S223" si="13">R218*J218</f>
        <v>0.539</v>
      </c>
      <c r="T218" s="10"/>
      <c r="U218" s="5" t="s">
        <v>234</v>
      </c>
    </row>
    <row r="219" s="1" customFormat="1" spans="1:21">
      <c r="A219" s="6" t="s">
        <v>302</v>
      </c>
      <c r="B219" s="6" t="s">
        <v>337</v>
      </c>
      <c r="C219" s="7" t="s">
        <v>168</v>
      </c>
      <c r="D219" s="6" t="s">
        <v>338</v>
      </c>
      <c r="E219" s="7" t="s">
        <v>234</v>
      </c>
      <c r="F219" s="6" t="s">
        <v>399</v>
      </c>
      <c r="G219" s="7" t="s">
        <v>172</v>
      </c>
      <c r="H219" s="7" t="s">
        <v>400</v>
      </c>
      <c r="I219" s="7" t="s">
        <v>401</v>
      </c>
      <c r="J219" s="14">
        <v>1.1109</v>
      </c>
      <c r="K219" s="7" t="s">
        <v>319</v>
      </c>
      <c r="L219" s="7" t="s">
        <v>175</v>
      </c>
      <c r="M219" s="15">
        <v>44746</v>
      </c>
      <c r="N219" s="16">
        <v>110</v>
      </c>
      <c r="O219" s="17">
        <v>0</v>
      </c>
      <c r="P219" s="18">
        <v>5.15929</v>
      </c>
      <c r="Q219" s="23">
        <v>5.73146</v>
      </c>
      <c r="R219" s="21">
        <v>5.23894</v>
      </c>
      <c r="S219" s="22">
        <f t="shared" si="13"/>
        <v>5.819938446</v>
      </c>
      <c r="T219" s="15"/>
      <c r="U219" s="7" t="s">
        <v>234</v>
      </c>
    </row>
    <row r="220" spans="19:19">
      <c r="S220" s="2">
        <f>SUM(S218:S219)</f>
        <v>6.358938446</v>
      </c>
    </row>
    <row r="222" s="1" customFormat="1" ht="18" customHeight="1" spans="1:21">
      <c r="A222" s="3" t="s">
        <v>145</v>
      </c>
      <c r="B222" s="3" t="s">
        <v>146</v>
      </c>
      <c r="C222" s="3" t="s">
        <v>147</v>
      </c>
      <c r="D222" s="3" t="s">
        <v>148</v>
      </c>
      <c r="E222" s="3" t="s">
        <v>149</v>
      </c>
      <c r="F222" s="3" t="s">
        <v>150</v>
      </c>
      <c r="G222" s="3" t="s">
        <v>151</v>
      </c>
      <c r="H222" s="3" t="s">
        <v>152</v>
      </c>
      <c r="I222" s="3" t="s">
        <v>153</v>
      </c>
      <c r="J222" s="8" t="s">
        <v>154</v>
      </c>
      <c r="K222" s="3" t="s">
        <v>155</v>
      </c>
      <c r="L222" s="3" t="s">
        <v>156</v>
      </c>
      <c r="M222" s="8" t="s">
        <v>157</v>
      </c>
      <c r="N222" s="8" t="s">
        <v>158</v>
      </c>
      <c r="O222" s="8" t="s">
        <v>159</v>
      </c>
      <c r="P222" s="8" t="s">
        <v>160</v>
      </c>
      <c r="Q222" s="8" t="s">
        <v>161</v>
      </c>
      <c r="R222" s="19" t="s">
        <v>162</v>
      </c>
      <c r="S222" s="19" t="s">
        <v>163</v>
      </c>
      <c r="T222" s="8" t="s">
        <v>164</v>
      </c>
      <c r="U222" s="3" t="s">
        <v>165</v>
      </c>
    </row>
    <row r="223" s="1" customFormat="1" spans="1:21">
      <c r="A223" s="4" t="s">
        <v>302</v>
      </c>
      <c r="B223" s="4" t="s">
        <v>372</v>
      </c>
      <c r="C223" s="5" t="s">
        <v>168</v>
      </c>
      <c r="D223" s="4" t="s">
        <v>373</v>
      </c>
      <c r="E223" s="5" t="s">
        <v>234</v>
      </c>
      <c r="F223" s="4" t="s">
        <v>410</v>
      </c>
      <c r="G223" s="5" t="s">
        <v>172</v>
      </c>
      <c r="H223" s="5" t="s">
        <v>411</v>
      </c>
      <c r="I223" s="5" t="s">
        <v>412</v>
      </c>
      <c r="J223" s="9">
        <v>0.3547</v>
      </c>
      <c r="K223" s="5" t="s">
        <v>319</v>
      </c>
      <c r="L223" s="5" t="s">
        <v>175</v>
      </c>
      <c r="M223" s="10">
        <v>44891</v>
      </c>
      <c r="N223" s="11">
        <v>60</v>
      </c>
      <c r="O223" s="12">
        <v>0</v>
      </c>
      <c r="P223" s="13">
        <v>4.59292</v>
      </c>
      <c r="Q223" s="20">
        <v>1.62911</v>
      </c>
      <c r="R223" s="21">
        <v>4.46903</v>
      </c>
      <c r="S223" s="22">
        <f t="shared" si="13"/>
        <v>1.585164941</v>
      </c>
      <c r="T223" s="10"/>
      <c r="U223" s="5" t="s">
        <v>234</v>
      </c>
    </row>
    <row r="224" spans="19:19">
      <c r="S224" s="2">
        <f>SUM(S223:S223)</f>
        <v>1.585164941</v>
      </c>
    </row>
    <row r="226" s="1" customFormat="1" ht="18" customHeight="1" spans="1:21">
      <c r="A226" s="3" t="s">
        <v>145</v>
      </c>
      <c r="B226" s="3" t="s">
        <v>146</v>
      </c>
      <c r="C226" s="3" t="s">
        <v>147</v>
      </c>
      <c r="D226" s="3" t="s">
        <v>148</v>
      </c>
      <c r="E226" s="3" t="s">
        <v>149</v>
      </c>
      <c r="F226" s="3" t="s">
        <v>150</v>
      </c>
      <c r="G226" s="3" t="s">
        <v>151</v>
      </c>
      <c r="H226" s="3" t="s">
        <v>152</v>
      </c>
      <c r="I226" s="3" t="s">
        <v>153</v>
      </c>
      <c r="J226" s="8" t="s">
        <v>154</v>
      </c>
      <c r="K226" s="3" t="s">
        <v>155</v>
      </c>
      <c r="L226" s="3" t="s">
        <v>156</v>
      </c>
      <c r="M226" s="8" t="s">
        <v>157</v>
      </c>
      <c r="N226" s="8" t="s">
        <v>158</v>
      </c>
      <c r="O226" s="8" t="s">
        <v>159</v>
      </c>
      <c r="P226" s="8" t="s">
        <v>160</v>
      </c>
      <c r="Q226" s="8" t="s">
        <v>161</v>
      </c>
      <c r="R226" s="19" t="s">
        <v>162</v>
      </c>
      <c r="S226" s="19" t="s">
        <v>163</v>
      </c>
      <c r="T226" s="8" t="s">
        <v>164</v>
      </c>
      <c r="U226" s="3" t="s">
        <v>165</v>
      </c>
    </row>
    <row r="227" s="1" customFormat="1" spans="1:21">
      <c r="A227" s="4" t="s">
        <v>302</v>
      </c>
      <c r="B227" s="4" t="s">
        <v>330</v>
      </c>
      <c r="C227" s="5" t="s">
        <v>168</v>
      </c>
      <c r="D227" s="4" t="s">
        <v>331</v>
      </c>
      <c r="E227" s="5" t="s">
        <v>234</v>
      </c>
      <c r="F227" s="4" t="s">
        <v>397</v>
      </c>
      <c r="G227" s="5" t="s">
        <v>172</v>
      </c>
      <c r="H227" s="5" t="s">
        <v>398</v>
      </c>
      <c r="I227" s="5" t="s">
        <v>175</v>
      </c>
      <c r="J227" s="9">
        <v>1</v>
      </c>
      <c r="K227" s="5" t="s">
        <v>168</v>
      </c>
      <c r="L227" s="5" t="s">
        <v>175</v>
      </c>
      <c r="M227" s="10">
        <v>45280</v>
      </c>
      <c r="N227" s="11">
        <v>110</v>
      </c>
      <c r="O227" s="12">
        <v>0</v>
      </c>
      <c r="P227" s="13">
        <v>0.539</v>
      </c>
      <c r="Q227" s="20">
        <v>0.539</v>
      </c>
      <c r="R227" s="21">
        <v>0.539</v>
      </c>
      <c r="S227" s="22">
        <f t="shared" ref="S227:S232" si="14">R227*J227</f>
        <v>0.539</v>
      </c>
      <c r="T227" s="10"/>
      <c r="U227" s="5" t="s">
        <v>234</v>
      </c>
    </row>
    <row r="228" s="1" customFormat="1" spans="1:21">
      <c r="A228" s="6" t="s">
        <v>302</v>
      </c>
      <c r="B228" s="6" t="s">
        <v>330</v>
      </c>
      <c r="C228" s="7" t="s">
        <v>168</v>
      </c>
      <c r="D228" s="6" t="s">
        <v>331</v>
      </c>
      <c r="E228" s="7" t="s">
        <v>234</v>
      </c>
      <c r="F228" s="6" t="s">
        <v>399</v>
      </c>
      <c r="G228" s="7" t="s">
        <v>172</v>
      </c>
      <c r="H228" s="7" t="s">
        <v>400</v>
      </c>
      <c r="I228" s="7" t="s">
        <v>401</v>
      </c>
      <c r="J228" s="14">
        <v>1.1109</v>
      </c>
      <c r="K228" s="7" t="s">
        <v>319</v>
      </c>
      <c r="L228" s="7" t="s">
        <v>175</v>
      </c>
      <c r="M228" s="15">
        <v>44746</v>
      </c>
      <c r="N228" s="16">
        <v>110</v>
      </c>
      <c r="O228" s="17">
        <v>0</v>
      </c>
      <c r="P228" s="18">
        <v>5.15929</v>
      </c>
      <c r="Q228" s="23">
        <v>5.73146</v>
      </c>
      <c r="R228" s="21">
        <v>5.23894</v>
      </c>
      <c r="S228" s="22">
        <f t="shared" si="14"/>
        <v>5.819938446</v>
      </c>
      <c r="T228" s="15"/>
      <c r="U228" s="7" t="s">
        <v>234</v>
      </c>
    </row>
    <row r="229" spans="19:19">
      <c r="S229" s="2">
        <f>SUM(S227:S228)</f>
        <v>6.358938446</v>
      </c>
    </row>
    <row r="231" s="1" customFormat="1" ht="18" customHeight="1" spans="1:21">
      <c r="A231" s="3" t="s">
        <v>145</v>
      </c>
      <c r="B231" s="3" t="s">
        <v>146</v>
      </c>
      <c r="C231" s="3" t="s">
        <v>147</v>
      </c>
      <c r="D231" s="3" t="s">
        <v>148</v>
      </c>
      <c r="E231" s="3" t="s">
        <v>149</v>
      </c>
      <c r="F231" s="3" t="s">
        <v>150</v>
      </c>
      <c r="G231" s="3" t="s">
        <v>151</v>
      </c>
      <c r="H231" s="3" t="s">
        <v>152</v>
      </c>
      <c r="I231" s="3" t="s">
        <v>153</v>
      </c>
      <c r="J231" s="8" t="s">
        <v>154</v>
      </c>
      <c r="K231" s="3" t="s">
        <v>155</v>
      </c>
      <c r="L231" s="3" t="s">
        <v>156</v>
      </c>
      <c r="M231" s="8" t="s">
        <v>157</v>
      </c>
      <c r="N231" s="8" t="s">
        <v>158</v>
      </c>
      <c r="O231" s="8" t="s">
        <v>159</v>
      </c>
      <c r="P231" s="8" t="s">
        <v>160</v>
      </c>
      <c r="Q231" s="8" t="s">
        <v>161</v>
      </c>
      <c r="R231" s="19" t="s">
        <v>162</v>
      </c>
      <c r="S231" s="19" t="s">
        <v>163</v>
      </c>
      <c r="T231" s="8" t="s">
        <v>164</v>
      </c>
      <c r="U231" s="3" t="s">
        <v>165</v>
      </c>
    </row>
    <row r="232" s="1" customFormat="1" spans="1:21">
      <c r="A232" s="4" t="s">
        <v>302</v>
      </c>
      <c r="B232" s="4" t="s">
        <v>386</v>
      </c>
      <c r="C232" s="5" t="s">
        <v>168</v>
      </c>
      <c r="D232" s="4" t="s">
        <v>387</v>
      </c>
      <c r="E232" s="5" t="s">
        <v>234</v>
      </c>
      <c r="F232" s="4" t="s">
        <v>418</v>
      </c>
      <c r="G232" s="5" t="s">
        <v>172</v>
      </c>
      <c r="H232" s="5" t="s">
        <v>419</v>
      </c>
      <c r="I232" s="5" t="s">
        <v>420</v>
      </c>
      <c r="J232" s="9">
        <v>1.41</v>
      </c>
      <c r="K232" s="5" t="s">
        <v>319</v>
      </c>
      <c r="L232" s="5" t="s">
        <v>175</v>
      </c>
      <c r="M232" s="10">
        <v>44908</v>
      </c>
      <c r="N232" s="11">
        <v>110</v>
      </c>
      <c r="O232" s="12">
        <v>0</v>
      </c>
      <c r="P232" s="13">
        <v>5.151</v>
      </c>
      <c r="Q232" s="20">
        <v>7.26291</v>
      </c>
      <c r="R232" s="21">
        <v>5.20353</v>
      </c>
      <c r="S232" s="22">
        <f t="shared" si="14"/>
        <v>7.3369773</v>
      </c>
      <c r="T232" s="10"/>
      <c r="U232" s="5" t="s">
        <v>234</v>
      </c>
    </row>
    <row r="233" spans="19:19">
      <c r="S233" s="2">
        <f>SUM(S232:S232)</f>
        <v>7.3369773</v>
      </c>
    </row>
    <row r="235" s="1" customFormat="1" ht="18" customHeight="1" spans="1:21">
      <c r="A235" s="3" t="s">
        <v>145</v>
      </c>
      <c r="B235" s="3" t="s">
        <v>146</v>
      </c>
      <c r="C235" s="3" t="s">
        <v>147</v>
      </c>
      <c r="D235" s="3" t="s">
        <v>148</v>
      </c>
      <c r="E235" s="3" t="s">
        <v>149</v>
      </c>
      <c r="F235" s="3" t="s">
        <v>150</v>
      </c>
      <c r="G235" s="3" t="s">
        <v>151</v>
      </c>
      <c r="H235" s="3" t="s">
        <v>152</v>
      </c>
      <c r="I235" s="3" t="s">
        <v>153</v>
      </c>
      <c r="J235" s="8" t="s">
        <v>154</v>
      </c>
      <c r="K235" s="3" t="s">
        <v>155</v>
      </c>
      <c r="L235" s="3" t="s">
        <v>156</v>
      </c>
      <c r="M235" s="8" t="s">
        <v>157</v>
      </c>
      <c r="N235" s="8" t="s">
        <v>158</v>
      </c>
      <c r="O235" s="8" t="s">
        <v>159</v>
      </c>
      <c r="P235" s="8" t="s">
        <v>160</v>
      </c>
      <c r="Q235" s="8" t="s">
        <v>161</v>
      </c>
      <c r="R235" s="19" t="s">
        <v>162</v>
      </c>
      <c r="S235" s="19" t="s">
        <v>163</v>
      </c>
      <c r="T235" s="8" t="s">
        <v>164</v>
      </c>
      <c r="U235" s="3" t="s">
        <v>165</v>
      </c>
    </row>
    <row r="236" s="1" customFormat="1" spans="1:21">
      <c r="A236" s="4" t="s">
        <v>302</v>
      </c>
      <c r="B236" s="4" t="s">
        <v>374</v>
      </c>
      <c r="C236" s="5" t="s">
        <v>168</v>
      </c>
      <c r="D236" s="4" t="s">
        <v>375</v>
      </c>
      <c r="E236" s="5" t="s">
        <v>234</v>
      </c>
      <c r="F236" s="4" t="s">
        <v>413</v>
      </c>
      <c r="G236" s="5" t="s">
        <v>172</v>
      </c>
      <c r="H236" s="5" t="s">
        <v>414</v>
      </c>
      <c r="I236" s="5" t="s">
        <v>415</v>
      </c>
      <c r="J236" s="9">
        <v>1.134</v>
      </c>
      <c r="K236" s="5" t="s">
        <v>319</v>
      </c>
      <c r="L236" s="5" t="s">
        <v>175</v>
      </c>
      <c r="M236" s="10">
        <v>45007</v>
      </c>
      <c r="N236" s="11">
        <v>60</v>
      </c>
      <c r="O236" s="12">
        <v>0</v>
      </c>
      <c r="P236" s="13">
        <v>6.46018</v>
      </c>
      <c r="Q236" s="20">
        <v>7.32584</v>
      </c>
      <c r="R236" s="21">
        <v>6.32743</v>
      </c>
      <c r="S236" s="22">
        <f t="shared" ref="S236:S241" si="15">R236*J236</f>
        <v>7.17530562</v>
      </c>
      <c r="T236" s="10"/>
      <c r="U236" s="5" t="s">
        <v>234</v>
      </c>
    </row>
    <row r="237" spans="19:19">
      <c r="S237" s="2">
        <f>SUM(S236:S236)</f>
        <v>7.17530562</v>
      </c>
    </row>
    <row r="239" s="1" customFormat="1" ht="18" customHeight="1" spans="1:21">
      <c r="A239" s="3" t="s">
        <v>145</v>
      </c>
      <c r="B239" s="3" t="s">
        <v>146</v>
      </c>
      <c r="C239" s="3" t="s">
        <v>147</v>
      </c>
      <c r="D239" s="3" t="s">
        <v>148</v>
      </c>
      <c r="E239" s="3" t="s">
        <v>149</v>
      </c>
      <c r="F239" s="3" t="s">
        <v>150</v>
      </c>
      <c r="G239" s="3" t="s">
        <v>151</v>
      </c>
      <c r="H239" s="3" t="s">
        <v>152</v>
      </c>
      <c r="I239" s="3" t="s">
        <v>153</v>
      </c>
      <c r="J239" s="8" t="s">
        <v>154</v>
      </c>
      <c r="K239" s="3" t="s">
        <v>155</v>
      </c>
      <c r="L239" s="3" t="s">
        <v>156</v>
      </c>
      <c r="M239" s="8" t="s">
        <v>157</v>
      </c>
      <c r="N239" s="8" t="s">
        <v>158</v>
      </c>
      <c r="O239" s="8" t="s">
        <v>159</v>
      </c>
      <c r="P239" s="8" t="s">
        <v>160</v>
      </c>
      <c r="Q239" s="8" t="s">
        <v>161</v>
      </c>
      <c r="R239" s="19" t="s">
        <v>162</v>
      </c>
      <c r="S239" s="19" t="s">
        <v>163</v>
      </c>
      <c r="T239" s="8" t="s">
        <v>164</v>
      </c>
      <c r="U239" s="3" t="s">
        <v>165</v>
      </c>
    </row>
    <row r="240" s="1" customFormat="1" spans="1:21">
      <c r="A240" s="4" t="s">
        <v>302</v>
      </c>
      <c r="B240" s="4" t="s">
        <v>1043</v>
      </c>
      <c r="C240" s="5" t="s">
        <v>168</v>
      </c>
      <c r="D240" s="4" t="s">
        <v>1044</v>
      </c>
      <c r="E240" s="5" t="s">
        <v>234</v>
      </c>
      <c r="F240" s="4" t="s">
        <v>1067</v>
      </c>
      <c r="G240" s="5" t="s">
        <v>172</v>
      </c>
      <c r="H240" s="5" t="s">
        <v>1068</v>
      </c>
      <c r="I240" s="5" t="s">
        <v>175</v>
      </c>
      <c r="J240" s="9">
        <v>1</v>
      </c>
      <c r="K240" s="5" t="s">
        <v>168</v>
      </c>
      <c r="L240" s="5" t="s">
        <v>175</v>
      </c>
      <c r="M240" s="10">
        <v>45180</v>
      </c>
      <c r="N240" s="11">
        <v>110</v>
      </c>
      <c r="O240" s="12">
        <v>0</v>
      </c>
      <c r="P240" s="13">
        <v>0.713</v>
      </c>
      <c r="Q240" s="20">
        <v>0.713</v>
      </c>
      <c r="R240" s="21">
        <v>0.713</v>
      </c>
      <c r="S240" s="22">
        <f t="shared" si="15"/>
        <v>0.713</v>
      </c>
      <c r="T240" s="10"/>
      <c r="U240" s="5" t="s">
        <v>234</v>
      </c>
    </row>
    <row r="241" s="1" customFormat="1" spans="1:21">
      <c r="A241" s="6" t="s">
        <v>302</v>
      </c>
      <c r="B241" s="6" t="s">
        <v>1043</v>
      </c>
      <c r="C241" s="7" t="s">
        <v>168</v>
      </c>
      <c r="D241" s="6" t="s">
        <v>1044</v>
      </c>
      <c r="E241" s="7" t="s">
        <v>234</v>
      </c>
      <c r="F241" s="6" t="s">
        <v>1069</v>
      </c>
      <c r="G241" s="7" t="s">
        <v>172</v>
      </c>
      <c r="H241" s="7" t="s">
        <v>408</v>
      </c>
      <c r="I241" s="7" t="s">
        <v>819</v>
      </c>
      <c r="J241" s="14">
        <v>0.5387</v>
      </c>
      <c r="K241" s="7" t="s">
        <v>319</v>
      </c>
      <c r="L241" s="7" t="s">
        <v>175</v>
      </c>
      <c r="M241" s="15">
        <v>44746</v>
      </c>
      <c r="N241" s="16">
        <v>110</v>
      </c>
      <c r="O241" s="17">
        <v>0</v>
      </c>
      <c r="P241" s="18">
        <v>4.8407</v>
      </c>
      <c r="Q241" s="23">
        <v>2.60769</v>
      </c>
      <c r="R241" s="21">
        <v>4.4955</v>
      </c>
      <c r="S241" s="22">
        <f t="shared" si="15"/>
        <v>2.42172585</v>
      </c>
      <c r="T241" s="15"/>
      <c r="U241" s="7" t="s">
        <v>234</v>
      </c>
    </row>
    <row r="242" spans="19:19">
      <c r="S242" s="2">
        <f>SUM(S240:S241)</f>
        <v>3.13472585</v>
      </c>
    </row>
    <row r="244" s="1" customFormat="1" ht="18" customHeight="1" spans="1:21">
      <c r="A244" s="3" t="s">
        <v>145</v>
      </c>
      <c r="B244" s="3" t="s">
        <v>146</v>
      </c>
      <c r="C244" s="3" t="s">
        <v>147</v>
      </c>
      <c r="D244" s="3" t="s">
        <v>148</v>
      </c>
      <c r="E244" s="3" t="s">
        <v>149</v>
      </c>
      <c r="F244" s="3" t="s">
        <v>150</v>
      </c>
      <c r="G244" s="3" t="s">
        <v>151</v>
      </c>
      <c r="H244" s="3" t="s">
        <v>152</v>
      </c>
      <c r="I244" s="3" t="s">
        <v>153</v>
      </c>
      <c r="J244" s="8" t="s">
        <v>154</v>
      </c>
      <c r="K244" s="3" t="s">
        <v>155</v>
      </c>
      <c r="L244" s="3" t="s">
        <v>156</v>
      </c>
      <c r="M244" s="8" t="s">
        <v>157</v>
      </c>
      <c r="N244" s="8" t="s">
        <v>158</v>
      </c>
      <c r="O244" s="8" t="s">
        <v>159</v>
      </c>
      <c r="P244" s="8" t="s">
        <v>160</v>
      </c>
      <c r="Q244" s="8" t="s">
        <v>161</v>
      </c>
      <c r="R244" s="19" t="s">
        <v>162</v>
      </c>
      <c r="S244" s="19" t="s">
        <v>163</v>
      </c>
      <c r="T244" s="8" t="s">
        <v>164</v>
      </c>
      <c r="U244" s="3" t="s">
        <v>165</v>
      </c>
    </row>
    <row r="245" s="1" customFormat="1" spans="1:21">
      <c r="A245" s="4" t="s">
        <v>302</v>
      </c>
      <c r="B245" s="4" t="s">
        <v>345</v>
      </c>
      <c r="C245" s="5" t="s">
        <v>168</v>
      </c>
      <c r="D245" s="4" t="s">
        <v>346</v>
      </c>
      <c r="E245" s="5" t="s">
        <v>234</v>
      </c>
      <c r="F245" s="4" t="s">
        <v>405</v>
      </c>
      <c r="G245" s="5" t="s">
        <v>172</v>
      </c>
      <c r="H245" s="5" t="s">
        <v>403</v>
      </c>
      <c r="I245" s="5" t="s">
        <v>406</v>
      </c>
      <c r="J245" s="9">
        <v>0.0699</v>
      </c>
      <c r="K245" s="5" t="s">
        <v>319</v>
      </c>
      <c r="L245" s="5" t="s">
        <v>175</v>
      </c>
      <c r="M245" s="10">
        <v>44499</v>
      </c>
      <c r="N245" s="11">
        <v>110</v>
      </c>
      <c r="O245" s="12">
        <v>0</v>
      </c>
      <c r="P245" s="13">
        <v>4.382</v>
      </c>
      <c r="Q245" s="20">
        <v>0.3063</v>
      </c>
      <c r="R245" s="21">
        <v>4.36283</v>
      </c>
      <c r="S245" s="22">
        <f>R245*J245</f>
        <v>0.304961817</v>
      </c>
      <c r="T245" s="10"/>
      <c r="U245" s="5" t="s">
        <v>234</v>
      </c>
    </row>
    <row r="246" spans="19:19">
      <c r="S246" s="2">
        <f>SUM(S245:S245)</f>
        <v>0.304961817</v>
      </c>
    </row>
    <row r="248" s="1" customFormat="1" ht="18" customHeight="1" spans="1:21">
      <c r="A248" s="3" t="s">
        <v>145</v>
      </c>
      <c r="B248" s="3" t="s">
        <v>146</v>
      </c>
      <c r="C248" s="3" t="s">
        <v>147</v>
      </c>
      <c r="D248" s="3" t="s">
        <v>148</v>
      </c>
      <c r="E248" s="3" t="s">
        <v>149</v>
      </c>
      <c r="F248" s="3" t="s">
        <v>150</v>
      </c>
      <c r="G248" s="3" t="s">
        <v>151</v>
      </c>
      <c r="H248" s="3" t="s">
        <v>152</v>
      </c>
      <c r="I248" s="3" t="s">
        <v>153</v>
      </c>
      <c r="J248" s="8" t="s">
        <v>154</v>
      </c>
      <c r="K248" s="3" t="s">
        <v>155</v>
      </c>
      <c r="L248" s="3" t="s">
        <v>156</v>
      </c>
      <c r="M248" s="8" t="s">
        <v>157</v>
      </c>
      <c r="N248" s="8" t="s">
        <v>158</v>
      </c>
      <c r="O248" s="8" t="s">
        <v>159</v>
      </c>
      <c r="P248" s="8" t="s">
        <v>160</v>
      </c>
      <c r="Q248" s="8" t="s">
        <v>161</v>
      </c>
      <c r="R248" s="19" t="s">
        <v>162</v>
      </c>
      <c r="S248" s="19" t="s">
        <v>163</v>
      </c>
      <c r="T248" s="8" t="s">
        <v>164</v>
      </c>
      <c r="U248" s="3" t="s">
        <v>165</v>
      </c>
    </row>
    <row r="249" s="1" customFormat="1" spans="1:21">
      <c r="A249" s="4" t="s">
        <v>302</v>
      </c>
      <c r="B249" s="4" t="s">
        <v>1045</v>
      </c>
      <c r="C249" s="5" t="s">
        <v>168</v>
      </c>
      <c r="D249" s="4" t="s">
        <v>1046</v>
      </c>
      <c r="E249" s="5" t="s">
        <v>234</v>
      </c>
      <c r="F249" s="4" t="s">
        <v>1067</v>
      </c>
      <c r="G249" s="5" t="s">
        <v>172</v>
      </c>
      <c r="H249" s="5" t="s">
        <v>1068</v>
      </c>
      <c r="I249" s="5" t="s">
        <v>175</v>
      </c>
      <c r="J249" s="9">
        <v>1</v>
      </c>
      <c r="K249" s="5" t="s">
        <v>168</v>
      </c>
      <c r="L249" s="5" t="s">
        <v>175</v>
      </c>
      <c r="M249" s="10">
        <v>45180</v>
      </c>
      <c r="N249" s="11">
        <v>110</v>
      </c>
      <c r="O249" s="12">
        <v>0</v>
      </c>
      <c r="P249" s="13">
        <v>0.713</v>
      </c>
      <c r="Q249" s="20">
        <v>0.713</v>
      </c>
      <c r="R249" s="21">
        <v>0.713</v>
      </c>
      <c r="S249" s="22">
        <f t="shared" ref="S249:S254" si="16">R249*J249</f>
        <v>0.713</v>
      </c>
      <c r="T249" s="10"/>
      <c r="U249" s="5" t="s">
        <v>234</v>
      </c>
    </row>
    <row r="250" s="1" customFormat="1" spans="1:21">
      <c r="A250" s="6" t="s">
        <v>302</v>
      </c>
      <c r="B250" s="6" t="s">
        <v>1045</v>
      </c>
      <c r="C250" s="7" t="s">
        <v>168</v>
      </c>
      <c r="D250" s="6" t="s">
        <v>1046</v>
      </c>
      <c r="E250" s="7" t="s">
        <v>234</v>
      </c>
      <c r="F250" s="6" t="s">
        <v>1069</v>
      </c>
      <c r="G250" s="7" t="s">
        <v>172</v>
      </c>
      <c r="H250" s="7" t="s">
        <v>408</v>
      </c>
      <c r="I250" s="7" t="s">
        <v>819</v>
      </c>
      <c r="J250" s="14">
        <v>0.307</v>
      </c>
      <c r="K250" s="7" t="s">
        <v>319</v>
      </c>
      <c r="L250" s="7" t="s">
        <v>175</v>
      </c>
      <c r="M250" s="15">
        <v>44746</v>
      </c>
      <c r="N250" s="16">
        <v>110</v>
      </c>
      <c r="O250" s="17">
        <v>0</v>
      </c>
      <c r="P250" s="18">
        <v>4.8407</v>
      </c>
      <c r="Q250" s="23">
        <v>1.48609</v>
      </c>
      <c r="R250" s="21">
        <v>4.4955</v>
      </c>
      <c r="S250" s="22">
        <f t="shared" si="16"/>
        <v>1.3801185</v>
      </c>
      <c r="T250" s="15"/>
      <c r="U250" s="7" t="s">
        <v>234</v>
      </c>
    </row>
    <row r="251" spans="19:19">
      <c r="S251" s="2">
        <f>SUM(S249:S250)</f>
        <v>2.0931185</v>
      </c>
    </row>
    <row r="253" s="1" customFormat="1" ht="18" customHeight="1" spans="1:21">
      <c r="A253" s="3" t="s">
        <v>145</v>
      </c>
      <c r="B253" s="3" t="s">
        <v>146</v>
      </c>
      <c r="C253" s="3" t="s">
        <v>147</v>
      </c>
      <c r="D253" s="3" t="s">
        <v>148</v>
      </c>
      <c r="E253" s="3" t="s">
        <v>149</v>
      </c>
      <c r="F253" s="3" t="s">
        <v>150</v>
      </c>
      <c r="G253" s="3" t="s">
        <v>151</v>
      </c>
      <c r="H253" s="3" t="s">
        <v>152</v>
      </c>
      <c r="I253" s="3" t="s">
        <v>153</v>
      </c>
      <c r="J253" s="8" t="s">
        <v>154</v>
      </c>
      <c r="K253" s="3" t="s">
        <v>155</v>
      </c>
      <c r="L253" s="3" t="s">
        <v>156</v>
      </c>
      <c r="M253" s="8" t="s">
        <v>157</v>
      </c>
      <c r="N253" s="8" t="s">
        <v>158</v>
      </c>
      <c r="O253" s="8" t="s">
        <v>159</v>
      </c>
      <c r="P253" s="8" t="s">
        <v>160</v>
      </c>
      <c r="Q253" s="8" t="s">
        <v>161</v>
      </c>
      <c r="R253" s="19" t="s">
        <v>162</v>
      </c>
      <c r="S253" s="19" t="s">
        <v>163</v>
      </c>
      <c r="T253" s="8" t="s">
        <v>164</v>
      </c>
      <c r="U253" s="3" t="s">
        <v>165</v>
      </c>
    </row>
    <row r="254" s="1" customFormat="1" spans="1:21">
      <c r="A254" s="4" t="s">
        <v>302</v>
      </c>
      <c r="B254" s="4" t="s">
        <v>1049</v>
      </c>
      <c r="C254" s="5" t="s">
        <v>168</v>
      </c>
      <c r="D254" s="4" t="s">
        <v>1050</v>
      </c>
      <c r="E254" s="5" t="s">
        <v>234</v>
      </c>
      <c r="F254" s="4" t="s">
        <v>429</v>
      </c>
      <c r="G254" s="5" t="s">
        <v>172</v>
      </c>
      <c r="H254" s="5" t="s">
        <v>400</v>
      </c>
      <c r="I254" s="5" t="s">
        <v>424</v>
      </c>
      <c r="J254" s="9">
        <v>0.42</v>
      </c>
      <c r="K254" s="5" t="s">
        <v>319</v>
      </c>
      <c r="L254" s="5" t="s">
        <v>175</v>
      </c>
      <c r="M254" s="10">
        <v>45261</v>
      </c>
      <c r="N254" s="11">
        <v>110</v>
      </c>
      <c r="O254" s="12">
        <v>0</v>
      </c>
      <c r="P254" s="13">
        <v>4.92256</v>
      </c>
      <c r="Q254" s="20">
        <v>2.06748</v>
      </c>
      <c r="R254" s="21">
        <v>4.761</v>
      </c>
      <c r="S254" s="22">
        <f t="shared" si="16"/>
        <v>1.99962</v>
      </c>
      <c r="T254" s="10"/>
      <c r="U254" s="5" t="s">
        <v>234</v>
      </c>
    </row>
    <row r="255" spans="19:19">
      <c r="S255" s="2">
        <f>SUM(S254:S254)</f>
        <v>1.99962</v>
      </c>
    </row>
    <row r="257" s="1" customFormat="1" ht="18" customHeight="1" spans="1:21">
      <c r="A257" s="3" t="s">
        <v>145</v>
      </c>
      <c r="B257" s="3" t="s">
        <v>146</v>
      </c>
      <c r="C257" s="3" t="s">
        <v>147</v>
      </c>
      <c r="D257" s="3" t="s">
        <v>148</v>
      </c>
      <c r="E257" s="3" t="s">
        <v>149</v>
      </c>
      <c r="F257" s="3" t="s">
        <v>150</v>
      </c>
      <c r="G257" s="3" t="s">
        <v>151</v>
      </c>
      <c r="H257" s="3" t="s">
        <v>152</v>
      </c>
      <c r="I257" s="3" t="s">
        <v>153</v>
      </c>
      <c r="J257" s="8" t="s">
        <v>154</v>
      </c>
      <c r="K257" s="3" t="s">
        <v>155</v>
      </c>
      <c r="L257" s="3" t="s">
        <v>156</v>
      </c>
      <c r="M257" s="8" t="s">
        <v>157</v>
      </c>
      <c r="N257" s="8" t="s">
        <v>158</v>
      </c>
      <c r="O257" s="8" t="s">
        <v>159</v>
      </c>
      <c r="P257" s="8" t="s">
        <v>160</v>
      </c>
      <c r="Q257" s="8" t="s">
        <v>161</v>
      </c>
      <c r="R257" s="19" t="s">
        <v>162</v>
      </c>
      <c r="S257" s="19" t="s">
        <v>163</v>
      </c>
      <c r="T257" s="8" t="s">
        <v>164</v>
      </c>
      <c r="U257" s="3" t="s">
        <v>165</v>
      </c>
    </row>
    <row r="258" s="1" customFormat="1" spans="1:21">
      <c r="A258" s="4" t="s">
        <v>302</v>
      </c>
      <c r="B258" s="4" t="s">
        <v>1055</v>
      </c>
      <c r="C258" s="5" t="s">
        <v>168</v>
      </c>
      <c r="D258" s="4" t="s">
        <v>1056</v>
      </c>
      <c r="E258" s="5" t="s">
        <v>234</v>
      </c>
      <c r="F258" s="4" t="s">
        <v>1067</v>
      </c>
      <c r="G258" s="5" t="s">
        <v>172</v>
      </c>
      <c r="H258" s="5" t="s">
        <v>1068</v>
      </c>
      <c r="I258" s="5" t="s">
        <v>175</v>
      </c>
      <c r="J258" s="9">
        <v>1</v>
      </c>
      <c r="K258" s="5" t="s">
        <v>168</v>
      </c>
      <c r="L258" s="5" t="s">
        <v>175</v>
      </c>
      <c r="M258" s="10">
        <v>45075</v>
      </c>
      <c r="N258" s="11">
        <v>110</v>
      </c>
      <c r="O258" s="12">
        <v>0</v>
      </c>
      <c r="P258" s="13">
        <v>0.713</v>
      </c>
      <c r="Q258" s="20">
        <v>0.713</v>
      </c>
      <c r="R258" s="21">
        <v>0.713</v>
      </c>
      <c r="S258" s="22">
        <f t="shared" ref="S258:S263" si="17">R258*J258</f>
        <v>0.713</v>
      </c>
      <c r="T258" s="10"/>
      <c r="U258" s="5" t="s">
        <v>234</v>
      </c>
    </row>
    <row r="259" s="1" customFormat="1" spans="1:21">
      <c r="A259" s="6" t="s">
        <v>302</v>
      </c>
      <c r="B259" s="6" t="s">
        <v>1055</v>
      </c>
      <c r="C259" s="7" t="s">
        <v>168</v>
      </c>
      <c r="D259" s="6" t="s">
        <v>1056</v>
      </c>
      <c r="E259" s="7" t="s">
        <v>234</v>
      </c>
      <c r="F259" s="6" t="s">
        <v>429</v>
      </c>
      <c r="G259" s="7" t="s">
        <v>172</v>
      </c>
      <c r="H259" s="7" t="s">
        <v>400</v>
      </c>
      <c r="I259" s="7" t="s">
        <v>424</v>
      </c>
      <c r="J259" s="14">
        <v>0.2122</v>
      </c>
      <c r="K259" s="7" t="s">
        <v>319</v>
      </c>
      <c r="L259" s="7" t="s">
        <v>175</v>
      </c>
      <c r="M259" s="15">
        <v>44746</v>
      </c>
      <c r="N259" s="16">
        <v>110</v>
      </c>
      <c r="O259" s="17">
        <v>0</v>
      </c>
      <c r="P259" s="18">
        <v>4.92256</v>
      </c>
      <c r="Q259" s="23">
        <v>1.04457</v>
      </c>
      <c r="R259" s="21">
        <v>4.761</v>
      </c>
      <c r="S259" s="22">
        <f t="shared" si="17"/>
        <v>1.0102842</v>
      </c>
      <c r="T259" s="15"/>
      <c r="U259" s="7" t="s">
        <v>234</v>
      </c>
    </row>
    <row r="260" spans="19:19">
      <c r="S260" s="2">
        <f>SUM(S258:S259)</f>
        <v>1.7232842</v>
      </c>
    </row>
    <row r="262" s="1" customFormat="1" ht="18" customHeight="1" spans="1:21">
      <c r="A262" s="3" t="s">
        <v>145</v>
      </c>
      <c r="B262" s="3" t="s">
        <v>146</v>
      </c>
      <c r="C262" s="3" t="s">
        <v>147</v>
      </c>
      <c r="D262" s="3" t="s">
        <v>148</v>
      </c>
      <c r="E262" s="3" t="s">
        <v>149</v>
      </c>
      <c r="F262" s="3" t="s">
        <v>150</v>
      </c>
      <c r="G262" s="3" t="s">
        <v>151</v>
      </c>
      <c r="H262" s="3" t="s">
        <v>152</v>
      </c>
      <c r="I262" s="3" t="s">
        <v>153</v>
      </c>
      <c r="J262" s="8" t="s">
        <v>154</v>
      </c>
      <c r="K262" s="3" t="s">
        <v>155</v>
      </c>
      <c r="L262" s="3" t="s">
        <v>156</v>
      </c>
      <c r="M262" s="8" t="s">
        <v>157</v>
      </c>
      <c r="N262" s="8" t="s">
        <v>158</v>
      </c>
      <c r="O262" s="8" t="s">
        <v>159</v>
      </c>
      <c r="P262" s="8" t="s">
        <v>160</v>
      </c>
      <c r="Q262" s="8" t="s">
        <v>161</v>
      </c>
      <c r="R262" s="19" t="s">
        <v>162</v>
      </c>
      <c r="S262" s="19" t="s">
        <v>163</v>
      </c>
      <c r="T262" s="8" t="s">
        <v>164</v>
      </c>
      <c r="U262" s="3" t="s">
        <v>165</v>
      </c>
    </row>
    <row r="263" s="1" customFormat="1" spans="1:21">
      <c r="A263" s="4" t="s">
        <v>302</v>
      </c>
      <c r="B263" s="4" t="s">
        <v>1059</v>
      </c>
      <c r="C263" s="5" t="s">
        <v>168</v>
      </c>
      <c r="D263" s="4" t="s">
        <v>1060</v>
      </c>
      <c r="E263" s="5" t="s">
        <v>234</v>
      </c>
      <c r="F263" s="4" t="s">
        <v>429</v>
      </c>
      <c r="G263" s="5" t="s">
        <v>172</v>
      </c>
      <c r="H263" s="5" t="s">
        <v>400</v>
      </c>
      <c r="I263" s="5" t="s">
        <v>424</v>
      </c>
      <c r="J263" s="9">
        <v>0.2122</v>
      </c>
      <c r="K263" s="5" t="s">
        <v>319</v>
      </c>
      <c r="L263" s="5" t="s">
        <v>175</v>
      </c>
      <c r="M263" s="10">
        <v>44746</v>
      </c>
      <c r="N263" s="11">
        <v>110</v>
      </c>
      <c r="O263" s="12">
        <v>0</v>
      </c>
      <c r="P263" s="13">
        <v>4.92256</v>
      </c>
      <c r="Q263" s="20">
        <v>1.04457</v>
      </c>
      <c r="R263" s="21">
        <v>4.761</v>
      </c>
      <c r="S263" s="22">
        <f t="shared" si="17"/>
        <v>1.0102842</v>
      </c>
      <c r="T263" s="10"/>
      <c r="U263" s="5" t="s">
        <v>234</v>
      </c>
    </row>
    <row r="264" spans="19:19">
      <c r="S264" s="2">
        <f>SUM(S263:S263)</f>
        <v>1.0102842</v>
      </c>
    </row>
    <row r="266" s="1" customFormat="1" ht="18" customHeight="1" spans="1:21">
      <c r="A266" s="3" t="s">
        <v>145</v>
      </c>
      <c r="B266" s="3" t="s">
        <v>146</v>
      </c>
      <c r="C266" s="3" t="s">
        <v>147</v>
      </c>
      <c r="D266" s="3" t="s">
        <v>148</v>
      </c>
      <c r="E266" s="3" t="s">
        <v>149</v>
      </c>
      <c r="F266" s="3" t="s">
        <v>150</v>
      </c>
      <c r="G266" s="3" t="s">
        <v>151</v>
      </c>
      <c r="H266" s="3" t="s">
        <v>152</v>
      </c>
      <c r="I266" s="3" t="s">
        <v>153</v>
      </c>
      <c r="J266" s="8" t="s">
        <v>154</v>
      </c>
      <c r="K266" s="3" t="s">
        <v>155</v>
      </c>
      <c r="L266" s="3" t="s">
        <v>156</v>
      </c>
      <c r="M266" s="8" t="s">
        <v>157</v>
      </c>
      <c r="N266" s="8" t="s">
        <v>158</v>
      </c>
      <c r="O266" s="8" t="s">
        <v>159</v>
      </c>
      <c r="P266" s="8" t="s">
        <v>160</v>
      </c>
      <c r="Q266" s="8" t="s">
        <v>161</v>
      </c>
      <c r="R266" s="19" t="s">
        <v>162</v>
      </c>
      <c r="S266" s="19" t="s">
        <v>163</v>
      </c>
      <c r="T266" s="8" t="s">
        <v>164</v>
      </c>
      <c r="U266" s="3" t="s">
        <v>165</v>
      </c>
    </row>
    <row r="267" s="1" customFormat="1" spans="1:21">
      <c r="A267" s="4" t="s">
        <v>302</v>
      </c>
      <c r="B267" s="4" t="s">
        <v>390</v>
      </c>
      <c r="C267" s="5" t="s">
        <v>168</v>
      </c>
      <c r="D267" s="4" t="s">
        <v>391</v>
      </c>
      <c r="E267" s="5" t="s">
        <v>175</v>
      </c>
      <c r="F267" s="4" t="s">
        <v>421</v>
      </c>
      <c r="G267" s="5" t="s">
        <v>172</v>
      </c>
      <c r="H267" s="5" t="s">
        <v>422</v>
      </c>
      <c r="I267" s="5" t="s">
        <v>175</v>
      </c>
      <c r="J267" s="9">
        <v>1</v>
      </c>
      <c r="K267" s="5" t="s">
        <v>168</v>
      </c>
      <c r="L267" s="5" t="s">
        <v>175</v>
      </c>
      <c r="M267" s="10">
        <v>45531</v>
      </c>
      <c r="N267" s="11">
        <v>110</v>
      </c>
      <c r="O267" s="12">
        <v>0</v>
      </c>
      <c r="P267" s="13">
        <v>0.735</v>
      </c>
      <c r="Q267" s="20">
        <v>0.735</v>
      </c>
      <c r="R267" s="21">
        <v>0.735</v>
      </c>
      <c r="S267" s="22">
        <f t="shared" ref="S267:S277" si="18">R267*J267</f>
        <v>0.735</v>
      </c>
      <c r="T267" s="10"/>
      <c r="U267" s="5" t="s">
        <v>175</v>
      </c>
    </row>
    <row r="268" s="1" customFormat="1" spans="1:21">
      <c r="A268" s="6" t="s">
        <v>302</v>
      </c>
      <c r="B268" s="6" t="s">
        <v>390</v>
      </c>
      <c r="C268" s="7" t="s">
        <v>168</v>
      </c>
      <c r="D268" s="6" t="s">
        <v>391</v>
      </c>
      <c r="E268" s="7" t="s">
        <v>175</v>
      </c>
      <c r="F268" s="6" t="s">
        <v>423</v>
      </c>
      <c r="G268" s="7" t="s">
        <v>172</v>
      </c>
      <c r="H268" s="7" t="s">
        <v>408</v>
      </c>
      <c r="I268" s="7" t="s">
        <v>424</v>
      </c>
      <c r="J268" s="14">
        <v>0.7</v>
      </c>
      <c r="K268" s="7" t="s">
        <v>319</v>
      </c>
      <c r="L268" s="7" t="s">
        <v>175</v>
      </c>
      <c r="M268" s="15">
        <v>45527</v>
      </c>
      <c r="N268" s="16">
        <v>110</v>
      </c>
      <c r="O268" s="17">
        <v>0</v>
      </c>
      <c r="P268" s="18">
        <v>4.7325</v>
      </c>
      <c r="Q268" s="23">
        <v>3.31275</v>
      </c>
      <c r="R268" s="21">
        <v>4.75221</v>
      </c>
      <c r="S268" s="22">
        <f t="shared" si="18"/>
        <v>3.326547</v>
      </c>
      <c r="T268" s="15"/>
      <c r="U268" s="7" t="s">
        <v>175</v>
      </c>
    </row>
    <row r="269" spans="19:19">
      <c r="S269" s="2">
        <f>SUM(S267:S268)</f>
        <v>4.061547</v>
      </c>
    </row>
    <row r="271" s="1" customFormat="1" ht="18" customHeight="1" spans="1:21">
      <c r="A271" s="3" t="s">
        <v>145</v>
      </c>
      <c r="B271" s="3" t="s">
        <v>146</v>
      </c>
      <c r="C271" s="3" t="s">
        <v>147</v>
      </c>
      <c r="D271" s="3" t="s">
        <v>148</v>
      </c>
      <c r="E271" s="3" t="s">
        <v>149</v>
      </c>
      <c r="F271" s="3" t="s">
        <v>150</v>
      </c>
      <c r="G271" s="3" t="s">
        <v>151</v>
      </c>
      <c r="H271" s="3" t="s">
        <v>152</v>
      </c>
      <c r="I271" s="3" t="s">
        <v>153</v>
      </c>
      <c r="J271" s="8" t="s">
        <v>154</v>
      </c>
      <c r="K271" s="3" t="s">
        <v>155</v>
      </c>
      <c r="L271" s="3" t="s">
        <v>156</v>
      </c>
      <c r="M271" s="8" t="s">
        <v>157</v>
      </c>
      <c r="N271" s="8" t="s">
        <v>158</v>
      </c>
      <c r="O271" s="8" t="s">
        <v>159</v>
      </c>
      <c r="P271" s="8" t="s">
        <v>160</v>
      </c>
      <c r="Q271" s="8" t="s">
        <v>161</v>
      </c>
      <c r="R271" s="19" t="s">
        <v>162</v>
      </c>
      <c r="S271" s="19" t="s">
        <v>163</v>
      </c>
      <c r="T271" s="8" t="s">
        <v>164</v>
      </c>
      <c r="U271" s="3" t="s">
        <v>165</v>
      </c>
    </row>
    <row r="272" s="1" customFormat="1" spans="1:21">
      <c r="A272" s="4" t="s">
        <v>302</v>
      </c>
      <c r="B272" s="4" t="s">
        <v>955</v>
      </c>
      <c r="C272" s="5" t="s">
        <v>168</v>
      </c>
      <c r="D272" s="4" t="s">
        <v>956</v>
      </c>
      <c r="E272" s="5" t="s">
        <v>1015</v>
      </c>
      <c r="F272" s="4" t="s">
        <v>485</v>
      </c>
      <c r="G272" s="5" t="s">
        <v>172</v>
      </c>
      <c r="H272" s="5" t="s">
        <v>486</v>
      </c>
      <c r="I272" s="5" t="s">
        <v>179</v>
      </c>
      <c r="J272" s="9">
        <v>1</v>
      </c>
      <c r="K272" s="5" t="s">
        <v>168</v>
      </c>
      <c r="L272" s="5" t="s">
        <v>175</v>
      </c>
      <c r="M272" s="10">
        <v>45523</v>
      </c>
      <c r="N272" s="11">
        <v>30</v>
      </c>
      <c r="O272" s="12">
        <v>0</v>
      </c>
      <c r="P272" s="13">
        <v>0</v>
      </c>
      <c r="Q272" s="20">
        <v>0</v>
      </c>
      <c r="R272" s="21">
        <v>0</v>
      </c>
      <c r="S272" s="22">
        <f t="shared" si="18"/>
        <v>0</v>
      </c>
      <c r="T272" s="31" t="s">
        <v>1070</v>
      </c>
      <c r="U272" s="5" t="s">
        <v>175</v>
      </c>
    </row>
    <row r="273" s="1" customFormat="1" spans="1:21">
      <c r="A273" s="6" t="s">
        <v>302</v>
      </c>
      <c r="B273" s="6" t="s">
        <v>955</v>
      </c>
      <c r="C273" s="7" t="s">
        <v>168</v>
      </c>
      <c r="D273" s="6" t="s">
        <v>956</v>
      </c>
      <c r="E273" s="7" t="s">
        <v>1015</v>
      </c>
      <c r="F273" s="6" t="s">
        <v>489</v>
      </c>
      <c r="G273" s="7" t="s">
        <v>177</v>
      </c>
      <c r="H273" s="7" t="s">
        <v>490</v>
      </c>
      <c r="I273" s="7" t="s">
        <v>175</v>
      </c>
      <c r="J273" s="14">
        <v>0.6133</v>
      </c>
      <c r="K273" s="7" t="s">
        <v>319</v>
      </c>
      <c r="L273" s="7" t="s">
        <v>175</v>
      </c>
      <c r="M273" s="15">
        <v>45523</v>
      </c>
      <c r="N273" s="16">
        <v>30</v>
      </c>
      <c r="O273" s="17">
        <v>0</v>
      </c>
      <c r="P273" s="18">
        <v>6.6374</v>
      </c>
      <c r="Q273" s="23">
        <v>4.07072</v>
      </c>
      <c r="R273" s="21">
        <f>A668100000004!S227</f>
        <v>10.47295354132</v>
      </c>
      <c r="S273" s="22">
        <f t="shared" si="18"/>
        <v>6.42306240689156</v>
      </c>
      <c r="T273" s="15"/>
      <c r="U273" s="7" t="s">
        <v>175</v>
      </c>
    </row>
    <row r="274" s="1" customFormat="1" spans="1:21">
      <c r="A274" s="4" t="s">
        <v>302</v>
      </c>
      <c r="B274" s="4" t="s">
        <v>955</v>
      </c>
      <c r="C274" s="5" t="s">
        <v>168</v>
      </c>
      <c r="D274" s="4" t="s">
        <v>956</v>
      </c>
      <c r="E274" s="5" t="s">
        <v>1015</v>
      </c>
      <c r="F274" s="4" t="s">
        <v>480</v>
      </c>
      <c r="G274" s="5" t="s">
        <v>172</v>
      </c>
      <c r="H274" s="5" t="s">
        <v>481</v>
      </c>
      <c r="I274" s="5" t="s">
        <v>179</v>
      </c>
      <c r="J274" s="9">
        <v>2</v>
      </c>
      <c r="K274" s="5" t="s">
        <v>168</v>
      </c>
      <c r="L274" s="5" t="s">
        <v>175</v>
      </c>
      <c r="M274" s="10">
        <v>45523</v>
      </c>
      <c r="N274" s="11">
        <v>30</v>
      </c>
      <c r="O274" s="12">
        <v>0</v>
      </c>
      <c r="P274" s="13">
        <v>0</v>
      </c>
      <c r="Q274" s="20">
        <v>0</v>
      </c>
      <c r="R274" s="21">
        <v>0.865</v>
      </c>
      <c r="S274" s="22">
        <f t="shared" si="18"/>
        <v>1.73</v>
      </c>
      <c r="T274" s="10"/>
      <c r="U274" s="5" t="s">
        <v>175</v>
      </c>
    </row>
    <row r="275" s="1" customFormat="1" spans="1:21">
      <c r="A275" s="6" t="s">
        <v>302</v>
      </c>
      <c r="B275" s="6" t="s">
        <v>955</v>
      </c>
      <c r="C275" s="7" t="s">
        <v>168</v>
      </c>
      <c r="D275" s="6" t="s">
        <v>956</v>
      </c>
      <c r="E275" s="7" t="s">
        <v>1015</v>
      </c>
      <c r="F275" s="6" t="s">
        <v>487</v>
      </c>
      <c r="G275" s="7" t="s">
        <v>172</v>
      </c>
      <c r="H275" s="7" t="s">
        <v>488</v>
      </c>
      <c r="I275" s="7" t="s">
        <v>175</v>
      </c>
      <c r="J275" s="14">
        <v>0.3067</v>
      </c>
      <c r="K275" s="7" t="s">
        <v>319</v>
      </c>
      <c r="L275" s="7" t="s">
        <v>175</v>
      </c>
      <c r="M275" s="15">
        <v>45523</v>
      </c>
      <c r="N275" s="16">
        <v>30</v>
      </c>
      <c r="O275" s="17">
        <v>0</v>
      </c>
      <c r="P275" s="18">
        <v>0</v>
      </c>
      <c r="Q275" s="23">
        <v>0</v>
      </c>
      <c r="R275" s="21">
        <v>17.52</v>
      </c>
      <c r="S275" s="22">
        <f t="shared" si="18"/>
        <v>5.373384</v>
      </c>
      <c r="T275" s="15"/>
      <c r="U275" s="7" t="s">
        <v>175</v>
      </c>
    </row>
    <row r="276" s="1" customFormat="1" spans="1:21">
      <c r="A276" s="4" t="s">
        <v>302</v>
      </c>
      <c r="B276" s="4" t="s">
        <v>955</v>
      </c>
      <c r="C276" s="5" t="s">
        <v>168</v>
      </c>
      <c r="D276" s="4" t="s">
        <v>956</v>
      </c>
      <c r="E276" s="5" t="s">
        <v>1015</v>
      </c>
      <c r="F276" s="4" t="s">
        <v>1071</v>
      </c>
      <c r="G276" s="5" t="s">
        <v>172</v>
      </c>
      <c r="H276" s="5" t="s">
        <v>1072</v>
      </c>
      <c r="I276" s="5" t="s">
        <v>234</v>
      </c>
      <c r="J276" s="9">
        <v>1</v>
      </c>
      <c r="K276" s="5" t="s">
        <v>168</v>
      </c>
      <c r="L276" s="5" t="s">
        <v>175</v>
      </c>
      <c r="M276" s="10">
        <v>45523</v>
      </c>
      <c r="N276" s="11">
        <v>30</v>
      </c>
      <c r="O276" s="12">
        <v>0</v>
      </c>
      <c r="P276" s="13">
        <v>0</v>
      </c>
      <c r="Q276" s="20">
        <v>0</v>
      </c>
      <c r="R276" s="21">
        <v>1.28</v>
      </c>
      <c r="S276" s="22">
        <f t="shared" si="18"/>
        <v>1.28</v>
      </c>
      <c r="T276" s="10"/>
      <c r="U276" s="5" t="s">
        <v>175</v>
      </c>
    </row>
    <row r="277" s="1" customFormat="1" spans="1:21">
      <c r="A277" s="6" t="s">
        <v>302</v>
      </c>
      <c r="B277" s="6" t="s">
        <v>955</v>
      </c>
      <c r="C277" s="7" t="s">
        <v>168</v>
      </c>
      <c r="D277" s="6" t="s">
        <v>956</v>
      </c>
      <c r="E277" s="7" t="s">
        <v>1015</v>
      </c>
      <c r="F277" s="6" t="s">
        <v>482</v>
      </c>
      <c r="G277" s="7" t="s">
        <v>172</v>
      </c>
      <c r="H277" s="7" t="s">
        <v>483</v>
      </c>
      <c r="I277" s="7" t="s">
        <v>484</v>
      </c>
      <c r="J277" s="14">
        <v>0.03</v>
      </c>
      <c r="K277" s="7" t="s">
        <v>319</v>
      </c>
      <c r="L277" s="7" t="s">
        <v>175</v>
      </c>
      <c r="M277" s="15">
        <v>45523</v>
      </c>
      <c r="N277" s="16">
        <v>30</v>
      </c>
      <c r="O277" s="17">
        <v>0</v>
      </c>
      <c r="P277" s="18">
        <v>0</v>
      </c>
      <c r="Q277" s="23">
        <v>0</v>
      </c>
      <c r="R277" s="21">
        <v>17.3347</v>
      </c>
      <c r="S277" s="22">
        <f t="shared" si="18"/>
        <v>0.520041</v>
      </c>
      <c r="T277" s="15"/>
      <c r="U277" s="7" t="s">
        <v>175</v>
      </c>
    </row>
    <row r="278" spans="19:19">
      <c r="S278" s="2">
        <f>SUM(S272:S277)</f>
        <v>15.3264874068916</v>
      </c>
    </row>
    <row r="280" s="1" customFormat="1" ht="18" customHeight="1" spans="1:21">
      <c r="A280" s="3" t="s">
        <v>145</v>
      </c>
      <c r="B280" s="3" t="s">
        <v>146</v>
      </c>
      <c r="C280" s="3" t="s">
        <v>147</v>
      </c>
      <c r="D280" s="3" t="s">
        <v>148</v>
      </c>
      <c r="E280" s="3" t="s">
        <v>149</v>
      </c>
      <c r="F280" s="3" t="s">
        <v>150</v>
      </c>
      <c r="G280" s="3" t="s">
        <v>151</v>
      </c>
      <c r="H280" s="3" t="s">
        <v>152</v>
      </c>
      <c r="I280" s="3" t="s">
        <v>153</v>
      </c>
      <c r="J280" s="8" t="s">
        <v>154</v>
      </c>
      <c r="K280" s="3" t="s">
        <v>155</v>
      </c>
      <c r="L280" s="3" t="s">
        <v>156</v>
      </c>
      <c r="M280" s="8" t="s">
        <v>157</v>
      </c>
      <c r="N280" s="8" t="s">
        <v>158</v>
      </c>
      <c r="O280" s="8" t="s">
        <v>159</v>
      </c>
      <c r="P280" s="8" t="s">
        <v>160</v>
      </c>
      <c r="Q280" s="8" t="s">
        <v>161</v>
      </c>
      <c r="R280" s="19" t="s">
        <v>162</v>
      </c>
      <c r="S280" s="19" t="s">
        <v>163</v>
      </c>
      <c r="T280" s="8" t="s">
        <v>164</v>
      </c>
      <c r="U280" s="3" t="s">
        <v>165</v>
      </c>
    </row>
    <row r="281" s="1" customFormat="1" spans="1:21">
      <c r="A281" s="4" t="s">
        <v>302</v>
      </c>
      <c r="B281" s="4" t="s">
        <v>973</v>
      </c>
      <c r="C281" s="5" t="s">
        <v>168</v>
      </c>
      <c r="D281" s="4" t="s">
        <v>974</v>
      </c>
      <c r="E281" s="5" t="s">
        <v>1015</v>
      </c>
      <c r="F281" s="4" t="s">
        <v>573</v>
      </c>
      <c r="G281" s="5" t="s">
        <v>172</v>
      </c>
      <c r="H281" s="5" t="s">
        <v>574</v>
      </c>
      <c r="I281" s="5" t="s">
        <v>179</v>
      </c>
      <c r="J281" s="9">
        <v>2</v>
      </c>
      <c r="K281" s="5" t="s">
        <v>168</v>
      </c>
      <c r="L281" s="5" t="s">
        <v>175</v>
      </c>
      <c r="M281" s="10">
        <v>45523</v>
      </c>
      <c r="N281" s="11">
        <v>30</v>
      </c>
      <c r="O281" s="12">
        <v>0</v>
      </c>
      <c r="P281" s="13">
        <v>0</v>
      </c>
      <c r="Q281" s="20">
        <v>0</v>
      </c>
      <c r="R281" s="21">
        <v>0</v>
      </c>
      <c r="S281" s="22">
        <f t="shared" ref="S281:S292" si="19">R281*J281</f>
        <v>0</v>
      </c>
      <c r="T281" s="10"/>
      <c r="U281" s="5" t="s">
        <v>175</v>
      </c>
    </row>
    <row r="282" s="1" customFormat="1" spans="1:21">
      <c r="A282" s="6" t="s">
        <v>302</v>
      </c>
      <c r="B282" s="6" t="s">
        <v>973</v>
      </c>
      <c r="C282" s="7" t="s">
        <v>168</v>
      </c>
      <c r="D282" s="6" t="s">
        <v>974</v>
      </c>
      <c r="E282" s="7" t="s">
        <v>1015</v>
      </c>
      <c r="F282" s="6" t="s">
        <v>489</v>
      </c>
      <c r="G282" s="7" t="s">
        <v>177</v>
      </c>
      <c r="H282" s="7" t="s">
        <v>490</v>
      </c>
      <c r="I282" s="7" t="s">
        <v>175</v>
      </c>
      <c r="J282" s="14">
        <v>0.8667</v>
      </c>
      <c r="K282" s="7" t="s">
        <v>319</v>
      </c>
      <c r="L282" s="7" t="s">
        <v>175</v>
      </c>
      <c r="M282" s="15">
        <v>45523</v>
      </c>
      <c r="N282" s="16">
        <v>30</v>
      </c>
      <c r="O282" s="17">
        <v>0</v>
      </c>
      <c r="P282" s="18">
        <v>6.6374</v>
      </c>
      <c r="Q282" s="23">
        <v>5.75263</v>
      </c>
      <c r="R282" s="21">
        <f>R273</f>
        <v>10.47295354132</v>
      </c>
      <c r="S282" s="22">
        <f t="shared" si="19"/>
        <v>9.07690883426205</v>
      </c>
      <c r="T282" s="15"/>
      <c r="U282" s="7" t="s">
        <v>175</v>
      </c>
    </row>
    <row r="283" s="1" customFormat="1" spans="1:21">
      <c r="A283" s="4" t="s">
        <v>302</v>
      </c>
      <c r="B283" s="4" t="s">
        <v>973</v>
      </c>
      <c r="C283" s="5" t="s">
        <v>168</v>
      </c>
      <c r="D283" s="4" t="s">
        <v>974</v>
      </c>
      <c r="E283" s="5" t="s">
        <v>1015</v>
      </c>
      <c r="F283" s="4" t="s">
        <v>559</v>
      </c>
      <c r="G283" s="5" t="s">
        <v>172</v>
      </c>
      <c r="H283" s="5" t="s">
        <v>560</v>
      </c>
      <c r="I283" s="5" t="s">
        <v>179</v>
      </c>
      <c r="J283" s="9">
        <v>2</v>
      </c>
      <c r="K283" s="5" t="s">
        <v>168</v>
      </c>
      <c r="L283" s="5" t="s">
        <v>175</v>
      </c>
      <c r="M283" s="10">
        <v>45523</v>
      </c>
      <c r="N283" s="11">
        <v>30</v>
      </c>
      <c r="O283" s="12">
        <v>0</v>
      </c>
      <c r="P283" s="13">
        <v>0</v>
      </c>
      <c r="Q283" s="20">
        <v>0</v>
      </c>
      <c r="R283" s="21">
        <v>0.204</v>
      </c>
      <c r="S283" s="22">
        <f t="shared" si="19"/>
        <v>0.408</v>
      </c>
      <c r="T283" s="10"/>
      <c r="U283" s="5" t="s">
        <v>175</v>
      </c>
    </row>
    <row r="284" s="1" customFormat="1" spans="1:21">
      <c r="A284" s="6" t="s">
        <v>302</v>
      </c>
      <c r="B284" s="6" t="s">
        <v>973</v>
      </c>
      <c r="C284" s="7" t="s">
        <v>168</v>
      </c>
      <c r="D284" s="6" t="s">
        <v>974</v>
      </c>
      <c r="E284" s="7" t="s">
        <v>1015</v>
      </c>
      <c r="F284" s="6" t="s">
        <v>482</v>
      </c>
      <c r="G284" s="7" t="s">
        <v>172</v>
      </c>
      <c r="H284" s="7" t="s">
        <v>483</v>
      </c>
      <c r="I284" s="7" t="s">
        <v>484</v>
      </c>
      <c r="J284" s="14">
        <v>0.03</v>
      </c>
      <c r="K284" s="7" t="s">
        <v>319</v>
      </c>
      <c r="L284" s="7" t="s">
        <v>175</v>
      </c>
      <c r="M284" s="15">
        <v>45523</v>
      </c>
      <c r="N284" s="16">
        <v>30</v>
      </c>
      <c r="O284" s="17">
        <v>0</v>
      </c>
      <c r="P284" s="18">
        <v>0</v>
      </c>
      <c r="Q284" s="23">
        <v>0</v>
      </c>
      <c r="R284" s="21">
        <v>17.3347</v>
      </c>
      <c r="S284" s="22">
        <f t="shared" si="19"/>
        <v>0.520041</v>
      </c>
      <c r="T284" s="15"/>
      <c r="U284" s="7" t="s">
        <v>175</v>
      </c>
    </row>
    <row r="285" s="1" customFormat="1" spans="1:21">
      <c r="A285" s="4" t="s">
        <v>302</v>
      </c>
      <c r="B285" s="4" t="s">
        <v>973</v>
      </c>
      <c r="C285" s="5" t="s">
        <v>168</v>
      </c>
      <c r="D285" s="4" t="s">
        <v>974</v>
      </c>
      <c r="E285" s="5" t="s">
        <v>1015</v>
      </c>
      <c r="F285" s="4" t="s">
        <v>556</v>
      </c>
      <c r="G285" s="5" t="s">
        <v>177</v>
      </c>
      <c r="H285" s="5" t="s">
        <v>557</v>
      </c>
      <c r="I285" s="5" t="s">
        <v>558</v>
      </c>
      <c r="J285" s="9">
        <v>1</v>
      </c>
      <c r="K285" s="5" t="s">
        <v>168</v>
      </c>
      <c r="L285" s="5" t="s">
        <v>175</v>
      </c>
      <c r="M285" s="10">
        <v>45523</v>
      </c>
      <c r="N285" s="11">
        <v>30</v>
      </c>
      <c r="O285" s="12">
        <v>0</v>
      </c>
      <c r="P285" s="13">
        <v>2.29847</v>
      </c>
      <c r="Q285" s="20">
        <v>2.29847</v>
      </c>
      <c r="R285" s="21">
        <v>2.24</v>
      </c>
      <c r="S285" s="22">
        <f t="shared" si="19"/>
        <v>2.24</v>
      </c>
      <c r="T285" s="10"/>
      <c r="U285" s="5" t="s">
        <v>175</v>
      </c>
    </row>
    <row r="286" s="1" customFormat="1" spans="1:21">
      <c r="A286" s="6" t="s">
        <v>302</v>
      </c>
      <c r="B286" s="6" t="s">
        <v>973</v>
      </c>
      <c r="C286" s="7" t="s">
        <v>168</v>
      </c>
      <c r="D286" s="6" t="s">
        <v>974</v>
      </c>
      <c r="E286" s="7" t="s">
        <v>1015</v>
      </c>
      <c r="F286" s="6" t="s">
        <v>565</v>
      </c>
      <c r="G286" s="7" t="s">
        <v>172</v>
      </c>
      <c r="H286" s="7" t="s">
        <v>566</v>
      </c>
      <c r="I286" s="7" t="s">
        <v>179</v>
      </c>
      <c r="J286" s="14">
        <v>2</v>
      </c>
      <c r="K286" s="7" t="s">
        <v>168</v>
      </c>
      <c r="L286" s="7" t="s">
        <v>175</v>
      </c>
      <c r="M286" s="15">
        <v>45523</v>
      </c>
      <c r="N286" s="16">
        <v>30</v>
      </c>
      <c r="O286" s="17">
        <v>0</v>
      </c>
      <c r="P286" s="18">
        <v>0</v>
      </c>
      <c r="Q286" s="23">
        <v>0</v>
      </c>
      <c r="R286" s="21">
        <v>0.8038</v>
      </c>
      <c r="S286" s="22">
        <f t="shared" si="19"/>
        <v>1.6076</v>
      </c>
      <c r="T286" s="15"/>
      <c r="U286" s="7" t="s">
        <v>175</v>
      </c>
    </row>
    <row r="287" s="1" customFormat="1" spans="1:21">
      <c r="A287" s="4" t="s">
        <v>302</v>
      </c>
      <c r="B287" s="4" t="s">
        <v>973</v>
      </c>
      <c r="C287" s="5" t="s">
        <v>168</v>
      </c>
      <c r="D287" s="4" t="s">
        <v>974</v>
      </c>
      <c r="E287" s="5" t="s">
        <v>1015</v>
      </c>
      <c r="F287" s="4" t="s">
        <v>569</v>
      </c>
      <c r="G287" s="5" t="s">
        <v>172</v>
      </c>
      <c r="H287" s="5" t="s">
        <v>570</v>
      </c>
      <c r="I287" s="5" t="s">
        <v>179</v>
      </c>
      <c r="J287" s="9">
        <v>2</v>
      </c>
      <c r="K287" s="5" t="s">
        <v>168</v>
      </c>
      <c r="L287" s="5" t="s">
        <v>175</v>
      </c>
      <c r="M287" s="10">
        <v>45523</v>
      </c>
      <c r="N287" s="11">
        <v>30</v>
      </c>
      <c r="O287" s="12">
        <v>0</v>
      </c>
      <c r="P287" s="13">
        <v>0</v>
      </c>
      <c r="Q287" s="20">
        <v>0</v>
      </c>
      <c r="R287" s="21">
        <v>1.8523</v>
      </c>
      <c r="S287" s="22">
        <f t="shared" si="19"/>
        <v>3.7046</v>
      </c>
      <c r="T287" s="10"/>
      <c r="U287" s="5" t="s">
        <v>175</v>
      </c>
    </row>
    <row r="288" s="1" customFormat="1" spans="1:21">
      <c r="A288" s="6" t="s">
        <v>302</v>
      </c>
      <c r="B288" s="6" t="s">
        <v>973</v>
      </c>
      <c r="C288" s="7" t="s">
        <v>168</v>
      </c>
      <c r="D288" s="6" t="s">
        <v>974</v>
      </c>
      <c r="E288" s="7" t="s">
        <v>1015</v>
      </c>
      <c r="F288" s="6" t="s">
        <v>485</v>
      </c>
      <c r="G288" s="7" t="s">
        <v>172</v>
      </c>
      <c r="H288" s="7" t="s">
        <v>486</v>
      </c>
      <c r="I288" s="7" t="s">
        <v>179</v>
      </c>
      <c r="J288" s="14">
        <v>2</v>
      </c>
      <c r="K288" s="7" t="s">
        <v>168</v>
      </c>
      <c r="L288" s="7" t="s">
        <v>175</v>
      </c>
      <c r="M288" s="15">
        <v>45523</v>
      </c>
      <c r="N288" s="16">
        <v>30</v>
      </c>
      <c r="O288" s="17">
        <v>0</v>
      </c>
      <c r="P288" s="18">
        <v>0</v>
      </c>
      <c r="Q288" s="23">
        <v>0</v>
      </c>
      <c r="R288" s="21"/>
      <c r="S288" s="22">
        <f t="shared" si="19"/>
        <v>0</v>
      </c>
      <c r="T288" s="15"/>
      <c r="U288" s="7" t="s">
        <v>175</v>
      </c>
    </row>
    <row r="289" s="1" customFormat="1" spans="1:21">
      <c r="A289" s="4" t="s">
        <v>302</v>
      </c>
      <c r="B289" s="4" t="s">
        <v>973</v>
      </c>
      <c r="C289" s="5" t="s">
        <v>168</v>
      </c>
      <c r="D289" s="4" t="s">
        <v>974</v>
      </c>
      <c r="E289" s="5" t="s">
        <v>1015</v>
      </c>
      <c r="F289" s="4" t="s">
        <v>567</v>
      </c>
      <c r="G289" s="5" t="s">
        <v>172</v>
      </c>
      <c r="H289" s="5" t="s">
        <v>568</v>
      </c>
      <c r="I289" s="5" t="s">
        <v>179</v>
      </c>
      <c r="J289" s="9">
        <v>2</v>
      </c>
      <c r="K289" s="5" t="s">
        <v>168</v>
      </c>
      <c r="L289" s="5" t="s">
        <v>175</v>
      </c>
      <c r="M289" s="10">
        <v>45523</v>
      </c>
      <c r="N289" s="11">
        <v>30</v>
      </c>
      <c r="O289" s="12">
        <v>0</v>
      </c>
      <c r="P289" s="13">
        <v>0</v>
      </c>
      <c r="Q289" s="20">
        <v>0</v>
      </c>
      <c r="R289" s="21">
        <v>0.6814</v>
      </c>
      <c r="S289" s="22">
        <f t="shared" si="19"/>
        <v>1.3628</v>
      </c>
      <c r="T289" s="10"/>
      <c r="U289" s="5" t="s">
        <v>175</v>
      </c>
    </row>
    <row r="290" s="1" customFormat="1" spans="1:21">
      <c r="A290" s="6" t="s">
        <v>302</v>
      </c>
      <c r="B290" s="6" t="s">
        <v>973</v>
      </c>
      <c r="C290" s="7" t="s">
        <v>168</v>
      </c>
      <c r="D290" s="6" t="s">
        <v>974</v>
      </c>
      <c r="E290" s="7" t="s">
        <v>1015</v>
      </c>
      <c r="F290" s="6" t="s">
        <v>487</v>
      </c>
      <c r="G290" s="7" t="s">
        <v>172</v>
      </c>
      <c r="H290" s="7" t="s">
        <v>488</v>
      </c>
      <c r="I290" s="7" t="s">
        <v>175</v>
      </c>
      <c r="J290" s="14">
        <v>0.4333</v>
      </c>
      <c r="K290" s="7" t="s">
        <v>319</v>
      </c>
      <c r="L290" s="7" t="s">
        <v>175</v>
      </c>
      <c r="M290" s="15">
        <v>45523</v>
      </c>
      <c r="N290" s="16">
        <v>30</v>
      </c>
      <c r="O290" s="17">
        <v>0</v>
      </c>
      <c r="P290" s="18">
        <v>0</v>
      </c>
      <c r="Q290" s="23">
        <v>0</v>
      </c>
      <c r="R290" s="21">
        <f>R275</f>
        <v>17.52</v>
      </c>
      <c r="S290" s="22">
        <f t="shared" si="19"/>
        <v>7.591416</v>
      </c>
      <c r="T290" s="15"/>
      <c r="U290" s="7" t="s">
        <v>175</v>
      </c>
    </row>
    <row r="291" s="1" customFormat="1" spans="1:21">
      <c r="A291" s="4" t="s">
        <v>302</v>
      </c>
      <c r="B291" s="4" t="s">
        <v>973</v>
      </c>
      <c r="C291" s="5" t="s">
        <v>168</v>
      </c>
      <c r="D291" s="4" t="s">
        <v>974</v>
      </c>
      <c r="E291" s="5" t="s">
        <v>1015</v>
      </c>
      <c r="F291" s="4" t="s">
        <v>563</v>
      </c>
      <c r="G291" s="5" t="s">
        <v>172</v>
      </c>
      <c r="H291" s="5" t="s">
        <v>564</v>
      </c>
      <c r="I291" s="5" t="s">
        <v>179</v>
      </c>
      <c r="J291" s="9">
        <v>3</v>
      </c>
      <c r="K291" s="5" t="s">
        <v>168</v>
      </c>
      <c r="L291" s="5" t="s">
        <v>175</v>
      </c>
      <c r="M291" s="10">
        <v>45523</v>
      </c>
      <c r="N291" s="11">
        <v>30</v>
      </c>
      <c r="O291" s="12">
        <v>0</v>
      </c>
      <c r="P291" s="13">
        <v>0</v>
      </c>
      <c r="Q291" s="20">
        <v>0</v>
      </c>
      <c r="R291" s="21">
        <v>1.9339</v>
      </c>
      <c r="S291" s="22">
        <f t="shared" si="19"/>
        <v>5.8017</v>
      </c>
      <c r="T291" s="10"/>
      <c r="U291" s="5" t="s">
        <v>175</v>
      </c>
    </row>
    <row r="292" s="1" customFormat="1" spans="1:21">
      <c r="A292" s="6" t="s">
        <v>302</v>
      </c>
      <c r="B292" s="6" t="s">
        <v>973</v>
      </c>
      <c r="C292" s="7" t="s">
        <v>168</v>
      </c>
      <c r="D292" s="6" t="s">
        <v>974</v>
      </c>
      <c r="E292" s="7" t="s">
        <v>1015</v>
      </c>
      <c r="F292" s="6" t="s">
        <v>480</v>
      </c>
      <c r="G292" s="7" t="s">
        <v>172</v>
      </c>
      <c r="H292" s="7" t="s">
        <v>481</v>
      </c>
      <c r="I292" s="7" t="s">
        <v>179</v>
      </c>
      <c r="J292" s="14">
        <v>1</v>
      </c>
      <c r="K292" s="7" t="s">
        <v>168</v>
      </c>
      <c r="L292" s="7" t="s">
        <v>175</v>
      </c>
      <c r="M292" s="15">
        <v>45523</v>
      </c>
      <c r="N292" s="16">
        <v>30</v>
      </c>
      <c r="O292" s="17">
        <v>0</v>
      </c>
      <c r="P292" s="18">
        <v>0</v>
      </c>
      <c r="Q292" s="23">
        <v>0</v>
      </c>
      <c r="R292" s="21">
        <v>0.865</v>
      </c>
      <c r="S292" s="22">
        <f t="shared" si="19"/>
        <v>0.865</v>
      </c>
      <c r="T292" s="15"/>
      <c r="U292" s="7" t="s">
        <v>175</v>
      </c>
    </row>
    <row r="293" spans="19:19">
      <c r="S293" s="2">
        <f>SUM(S281:S292)</f>
        <v>33.178065834262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现金</vt:lpstr>
      <vt:lpstr>销量</vt:lpstr>
      <vt:lpstr>保本材料成本</vt:lpstr>
      <vt:lpstr>Sheet1</vt:lpstr>
      <vt:lpstr>材料成本</vt:lpstr>
      <vt:lpstr>其他</vt:lpstr>
      <vt:lpstr>A668100000004</vt:lpstr>
      <vt:lpstr>A668100000010</vt:lpstr>
      <vt:lpstr>A668100000006</vt:lpstr>
      <vt:lpstr>A668100000011</vt:lpstr>
      <vt:lpstr>A668100000007</vt:lpstr>
      <vt:lpstr>A668100000022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哿 偉</cp:lastModifiedBy>
  <dcterms:created xsi:type="dcterms:W3CDTF">2006-09-13T03:21:00Z</dcterms:created>
  <dcterms:modified xsi:type="dcterms:W3CDTF">2024-12-11T03:16:16Z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64A45C93CA144A41A26A9F6C89BDB5C1_12</vt:lpwstr>
  </property>
  <property fmtid="{D5CDD505-2E9C-101B-9397-08002B2CF9AE}" pid="3" name="KSOProductBuildVer">
    <vt:lpwstr>2052-12.1.0.19302</vt:lpwstr>
  </property>
</Properties>
</file>