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小时工" sheetId="1" r:id="rId1"/>
    <sheet name="同工同酬-湖南诚展" sheetId="2" r:id="rId2"/>
    <sheet name="同工同酬-深圳诚展" sheetId="3" r:id="rId3"/>
  </sheets>
  <definedNames>
    <definedName name="_xlnm._FilterDatabase" localSheetId="0" hidden="1">小时工!$A$2:$L$32</definedName>
    <definedName name="_xlnm.Print_Titles" localSheetId="0">小时工!$1:$2</definedName>
    <definedName name="_xlnm.Print_Area" localSheetId="0">小时工!$A$1:$L$36</definedName>
    <definedName name="_xlnm.Print_Area" localSheetId="1">'同工同酬-湖南诚展'!$A$1:$P$50</definedName>
    <definedName name="_xlnm.Print_Titles" localSheetId="1">'同工同酬-湖南诚展'!$1:$2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11月7日金琥工厂反馈我司金琥副驾漏装头枕导套4起，经查此批次为后排线生产，给予装配员工尹建龙、田贵、刘志平考核50元；下线员工郭望考核50元，班长罗亚南连带考核30元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10号缺卡一次</t>
        </r>
      </text>
    </comment>
    <comment ref="H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28号缺卡一次
11月7日金琥工厂反馈我司金琥副驾漏装头枕导套4起，经查此批次为后排线生产，给予装配员工尹建龙、田贵、刘志平考核50元；下线员工郭望考核50元，班长罗亚南连带考核30元
</t>
        </r>
      </text>
    </comment>
    <comment ref="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11月7日金琥工厂反馈我司金琥副驾漏装头枕导套4起，经查此批次为后排线生产，给予装配员工尹建龙、田贵、刘志平考核50元；下线员工郭望考核50元，班长罗亚南连带考核30元</t>
        </r>
      </text>
    </commen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25号缺卡一次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15号缺卡一次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6号缺卡一次
21、22迟到2次</t>
        </r>
      </text>
    </comment>
    <comment ref="H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25号缺卡一次</t>
        </r>
      </text>
    </comment>
    <comment ref="H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24号缺卡一次
11月16日下班后，张迪辉、赵林波、吴国秋未按要求把环线卫生打扫干净，给予张迪辉、赵林波、吴国秋没人各考核20元。如有下次双倍考核
</t>
        </r>
      </text>
    </comment>
    <comment ref="H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11月6日-7日生产的麦格纳HA2前排背产品发放客户端优3个漏放钢丝和2个修补不良被客户投诉退回，给予肖春菊50元考核，孟华君30元的考核</t>
        </r>
      </text>
    </comment>
    <comment ref="H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11月12日下班后陈爱军和王威没按安排完成清理垃圾小车工作，11月9日未清理警告过一次，给予陈爱军考核50元，王威新进员工考核20元。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7、15、25缺卡3次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
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11月岗位评定等级A级</t>
        </r>
      </text>
    </comment>
    <comment ref="I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24.8月成品物料实行新薪资方案，成品绩效770
11月绩效700，试用期员工无绩效-六折10天</t>
        </r>
      </text>
    </commen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24.8月起新薪资方案物料4500基本工资2100+绩效900+岗位工资A级1500，B级别1200，C级300
11月岗位评定等级A</t>
        </r>
      </text>
    </comment>
    <comment ref="I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24.8月成品物料实行新薪资方案，成品绩效770，物料900
11月绩效800，试用期员工无绩效-六折</t>
        </r>
      </text>
    </commen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绩效工资500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
特殊工种津贴</t>
        </r>
      </text>
    </comment>
    <comment ref="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
特殊工种津贴
</t>
        </r>
      </text>
    </comment>
    <comment ref="P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2024.12.6离职</t>
        </r>
      </text>
    </commen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计件8折-没打折
11月剔除300计件做绩效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11月绩效91分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岗位补贴
特殊工种津贴
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11月绩效94分</t>
        </r>
      </text>
    </comment>
    <comment ref="J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加班到晚上10点左右申请给予夜宵补贴10元-3天
总装爬坡补贴40元/天
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H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29/30头枕烘烤计入异常工时
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异常工时-头枕烘烤
总装爬坡补贴40元/天
异常工时核算的2天不计入
</t>
        </r>
      </text>
    </comment>
    <comment ref="J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L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F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29/30头枕烘烤计入异常工时</t>
        </r>
      </text>
    </comment>
    <comment ref="H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29/30头枕烘烤2天计入异常工时
</t>
        </r>
      </text>
    </comment>
    <comment ref="J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异常工时-头枕烘烤
盘点
2天总装爬坡补贴40元/天</t>
        </r>
      </text>
    </comment>
    <comment ref="H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J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H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H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F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手工3天；28无打卡记录，29上班卡</t>
        </r>
      </text>
    </comment>
    <comment ref="H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手工3天；28无打卡记录，29上班卡
30号异常工时盘点半天</t>
        </r>
      </text>
    </comment>
    <comment ref="J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L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F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手工3天；28无打卡记录，29上班卡</t>
        </r>
      </text>
    </comment>
    <comment ref="H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手工3天；28无打卡记录，29上班卡
</t>
        </r>
      </text>
    </comment>
    <comment ref="J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L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J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H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F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11月2天
12月2天</t>
        </r>
      </text>
    </comment>
    <comment ref="H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30号盘点半天异常工时
试用期计件8折</t>
        </r>
      </text>
    </comment>
    <comment ref="J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30号半天异常工时盘点</t>
        </r>
      </text>
    </comment>
    <comment ref="H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剔除11月绩效300</t>
        </r>
      </text>
    </comment>
    <comment ref="J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11月13日9点30分左右，车间主任对焊接6S检查发现8个问题点，针对检查结果对焊接车间考核100元。
平摊5.88
</t>
        </r>
      </text>
    </comment>
    <comment ref="H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剔除11月绩效300</t>
        </r>
      </text>
    </comment>
    <comment ref="J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
11月13日9点30分左右，车间主任对焊接6S检查发现8个问题点，针对检查结果对焊接车间考核100元。
平摊5.88</t>
        </r>
      </text>
    </comment>
    <comment ref="H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剔除11月绩效300</t>
        </r>
      </text>
    </comment>
    <comment ref="J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剔除11月绩效300</t>
        </r>
      </text>
    </comment>
    <comment ref="J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J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J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F48" authorId="0">
      <text>
        <r>
          <rPr>
            <b/>
            <sz val="9"/>
            <rFont val="宋体"/>
            <charset val="134"/>
          </rPr>
          <t>Administrator:
手工考勤13.5天</t>
        </r>
        <r>
          <rPr>
            <sz val="9"/>
            <rFont val="宋体"/>
            <charset val="134"/>
          </rPr>
          <t xml:space="preserve">
1-3没有打卡记录,5号下午15:14才开始有打卡记录</t>
        </r>
      </text>
    </comment>
    <comment ref="H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J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S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个税差异</t>
        </r>
      </text>
    </comment>
    <comment ref="S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24.12.11个税差异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
</t>
        </r>
      </text>
    </comment>
    <comment ref="J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F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12月4天</t>
        </r>
      </text>
    </comment>
    <comment ref="H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</commentList>
</comments>
</file>

<file path=xl/sharedStrings.xml><?xml version="1.0" encoding="utf-8"?>
<sst xmlns="http://schemas.openxmlformats.org/spreadsheetml/2006/main" count="229" uniqueCount="135">
  <si>
    <t>2024年11月生产一线临时工人员费用（湖南诚展）</t>
  </si>
  <si>
    <t>序号</t>
  </si>
  <si>
    <t>姓名</t>
  </si>
  <si>
    <t>车间</t>
  </si>
  <si>
    <t>上岗日期</t>
  </si>
  <si>
    <t>出勤时间（h）</t>
  </si>
  <si>
    <t>单价（元/时）</t>
  </si>
  <si>
    <t>费用(元）</t>
  </si>
  <si>
    <t>补卡/考核（元）</t>
  </si>
  <si>
    <t>合计（元）</t>
  </si>
  <si>
    <t>水电费（元）</t>
  </si>
  <si>
    <t>劳务费用（元）</t>
  </si>
  <si>
    <t>备注</t>
  </si>
  <si>
    <t>田红军</t>
  </si>
  <si>
    <t>组装</t>
  </si>
  <si>
    <t>唐贵</t>
  </si>
  <si>
    <t>龙键鑫</t>
  </si>
  <si>
    <t>郭望</t>
  </si>
  <si>
    <t>尹健龙</t>
  </si>
  <si>
    <t>齐作主</t>
  </si>
  <si>
    <t>胡文军</t>
  </si>
  <si>
    <t>文开华</t>
  </si>
  <si>
    <t>吴海勇</t>
  </si>
  <si>
    <t>喻渭涛</t>
  </si>
  <si>
    <t>陈桂强</t>
  </si>
  <si>
    <t>陈兴富</t>
  </si>
  <si>
    <t>张芳</t>
  </si>
  <si>
    <t>袁摇</t>
  </si>
  <si>
    <t>董婧雯</t>
  </si>
  <si>
    <t>发泡</t>
  </si>
  <si>
    <t>唐志珍</t>
  </si>
  <si>
    <t>谢桂华</t>
  </si>
  <si>
    <t>饶泽林</t>
  </si>
  <si>
    <t>赵凌波</t>
  </si>
  <si>
    <t>孟华君</t>
  </si>
  <si>
    <t>罗熠鹏</t>
  </si>
  <si>
    <t>张忠宝</t>
  </si>
  <si>
    <t>唐亮</t>
  </si>
  <si>
    <t>刘湘宇</t>
  </si>
  <si>
    <t>朱兵</t>
  </si>
  <si>
    <t>王威</t>
  </si>
  <si>
    <t>史双宇</t>
  </si>
  <si>
    <t>汪拥军</t>
  </si>
  <si>
    <t>焊接</t>
  </si>
  <si>
    <t>陈智</t>
  </si>
  <si>
    <t>合计</t>
  </si>
  <si>
    <t xml:space="preserve">制表：曾琼             审核：                                审批：                                     日期：2024年12月11日
 </t>
  </si>
  <si>
    <t>劳务工资费用</t>
  </si>
  <si>
    <t>湖南诚展</t>
  </si>
  <si>
    <t>深圳诚展</t>
  </si>
  <si>
    <t>2024年11月湖南诚展劳务工工资明细</t>
  </si>
  <si>
    <t>入职日期</t>
  </si>
  <si>
    <t>岗位</t>
  </si>
  <si>
    <t>应出勤（天）</t>
  </si>
  <si>
    <t>实出勤（天）</t>
  </si>
  <si>
    <t>基本工资（元）</t>
  </si>
  <si>
    <t>计件/岗位工资（元）</t>
  </si>
  <si>
    <t>绩效（元）</t>
  </si>
  <si>
    <t>加班及其他补贴（元）</t>
  </si>
  <si>
    <t>餐补（元）</t>
  </si>
  <si>
    <t>考核（元）</t>
  </si>
  <si>
    <t>应发工资（元）</t>
  </si>
  <si>
    <t>税前应发工资（元）</t>
  </si>
  <si>
    <t>谭聪元</t>
  </si>
  <si>
    <t>仓管员</t>
  </si>
  <si>
    <t>谭海波</t>
  </si>
  <si>
    <t>库管</t>
  </si>
  <si>
    <t>刘海</t>
  </si>
  <si>
    <t>电工</t>
  </si>
  <si>
    <t>2024.11.30离职</t>
  </si>
  <si>
    <t>付占华</t>
  </si>
  <si>
    <t>发泡操作工</t>
  </si>
  <si>
    <t>曾琳</t>
  </si>
  <si>
    <t>2024.12.8离职</t>
  </si>
  <si>
    <t>李需</t>
  </si>
  <si>
    <t>发泡检验员</t>
  </si>
  <si>
    <t>曾俊凯</t>
  </si>
  <si>
    <t>总装检验员</t>
  </si>
  <si>
    <t>韩迎</t>
  </si>
  <si>
    <t>总装操作工</t>
  </si>
  <si>
    <t>唐帅</t>
  </si>
  <si>
    <t>贺建波</t>
  </si>
  <si>
    <t>向雄书</t>
  </si>
  <si>
    <t>张山</t>
  </si>
  <si>
    <t>陈明星</t>
  </si>
  <si>
    <t>李志强</t>
  </si>
  <si>
    <t>叶辰凯</t>
  </si>
  <si>
    <t>肖军辉</t>
  </si>
  <si>
    <t>陈志波</t>
  </si>
  <si>
    <t>魏文</t>
  </si>
  <si>
    <t>陈培旺</t>
  </si>
  <si>
    <t>刘正意</t>
  </si>
  <si>
    <t>黄龙</t>
  </si>
  <si>
    <t>黄青松</t>
  </si>
  <si>
    <t>马将风</t>
  </si>
  <si>
    <t>陈石江</t>
  </si>
  <si>
    <t>黄磊</t>
  </si>
  <si>
    <t>黄欣</t>
  </si>
  <si>
    <t>阮志豪</t>
  </si>
  <si>
    <t>王尚</t>
  </si>
  <si>
    <t xml:space="preserve">何振深 </t>
  </si>
  <si>
    <t>龙敏</t>
  </si>
  <si>
    <t>钟鸣</t>
  </si>
  <si>
    <t>何浩</t>
  </si>
  <si>
    <t>陈豪</t>
  </si>
  <si>
    <t>2024.12.9离职</t>
  </si>
  <si>
    <t>陈剑</t>
  </si>
  <si>
    <t>2024.12.3离职</t>
  </si>
  <si>
    <t>刘志伟</t>
  </si>
  <si>
    <t>2024.11.11离职</t>
  </si>
  <si>
    <t>方达顺</t>
  </si>
  <si>
    <t>2024.11.15离职</t>
  </si>
  <si>
    <t>孙宇</t>
  </si>
  <si>
    <t>王懿斌</t>
  </si>
  <si>
    <t>2024.11.12离职</t>
  </si>
  <si>
    <t>潘亮</t>
  </si>
  <si>
    <t>2024.11.23离职</t>
  </si>
  <si>
    <t>蔡归仓</t>
  </si>
  <si>
    <t>焊工</t>
  </si>
  <si>
    <t>康应根</t>
  </si>
  <si>
    <t>彭畅畅</t>
  </si>
  <si>
    <t>焊接普工</t>
  </si>
  <si>
    <t>曾亮</t>
  </si>
  <si>
    <t>雷欢</t>
  </si>
  <si>
    <t>尹鑫波</t>
  </si>
  <si>
    <t>2024.11.6离职</t>
  </si>
  <si>
    <t>王葵</t>
  </si>
  <si>
    <t>2024.11.18离职</t>
  </si>
  <si>
    <t>晚上修正21:45</t>
  </si>
  <si>
    <t>2024年11月深圳诚展劳务工工资明细</t>
  </si>
  <si>
    <t>卜志平</t>
  </si>
  <si>
    <t>李嘉龙</t>
  </si>
  <si>
    <t>胡智</t>
  </si>
  <si>
    <t>刘帅</t>
  </si>
  <si>
    <t>2024.12.4离职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</si>
</sst>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2"/>
      <color rgb="FFFF0000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2"/>
      <color rgb="FF1A1AFC"/>
      <name val="宋体"/>
      <charset val="134"/>
    </font>
    <font>
      <sz val="11"/>
      <color rgb="FF1A1AFC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color rgb="FF1A1AFC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30" fillId="18" borderId="3" applyNumberFormat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176" fontId="3" fillId="5" borderId="2" xfId="0" applyNumberFormat="1" applyFont="1" applyFill="1" applyBorder="1" applyAlignment="1">
      <alignment horizontal="center" vertical="center" shrinkToFit="1"/>
    </xf>
    <xf numFmtId="176" fontId="3" fillId="3" borderId="2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3" fillId="4" borderId="2" xfId="0" applyNumberFormat="1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 shrinkToFit="1"/>
    </xf>
    <xf numFmtId="178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176" fontId="3" fillId="6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 shrinkToFit="1"/>
    </xf>
    <xf numFmtId="14" fontId="0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 applyAlignment="1">
      <alignment horizontal="center" vertical="center"/>
    </xf>
    <xf numFmtId="176" fontId="1" fillId="8" borderId="0" xfId="0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FF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pane xSplit="3" ySplit="2" topLeftCell="D2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27" customHeight="1"/>
  <cols>
    <col min="1" max="1" width="5.625" style="1" customWidth="1"/>
    <col min="2" max="2" width="8.875" style="1" customWidth="1"/>
    <col min="3" max="3" width="9.875" style="1" customWidth="1"/>
    <col min="4" max="4" width="11.625" style="1" customWidth="1"/>
    <col min="5" max="5" width="13.25" style="1" customWidth="1"/>
    <col min="6" max="6" width="14.125" style="1" customWidth="1"/>
    <col min="7" max="7" width="11.625" style="1" customWidth="1"/>
    <col min="8" max="8" width="14.75" style="1" customWidth="1"/>
    <col min="9" max="9" width="13.625" style="1" customWidth="1"/>
    <col min="10" max="10" width="8.25" style="1" customWidth="1"/>
    <col min="11" max="11" width="15.875" style="1" customWidth="1"/>
    <col min="12" max="12" width="16.375" style="1" customWidth="1"/>
    <col min="13" max="13" width="14.75" style="1" hidden="1" customWidth="1"/>
    <col min="14" max="255" width="14.75" style="1" customWidth="1"/>
    <col min="256" max="16384" width="9" style="1"/>
  </cols>
  <sheetData>
    <row r="1" s="1" customFormat="1" ht="40" customHeight="1" spans="1:1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="1" customFormat="1" ht="38" customHeight="1" spans="1:12">
      <c r="A2" s="40" t="s">
        <v>1</v>
      </c>
      <c r="B2" s="40" t="s">
        <v>2</v>
      </c>
      <c r="C2" s="40" t="s">
        <v>3</v>
      </c>
      <c r="D2" s="40" t="s">
        <v>4</v>
      </c>
      <c r="E2" s="41" t="s">
        <v>5</v>
      </c>
      <c r="F2" s="40" t="s">
        <v>6</v>
      </c>
      <c r="G2" s="40" t="s">
        <v>7</v>
      </c>
      <c r="H2" s="41" t="s">
        <v>8</v>
      </c>
      <c r="I2" s="40" t="s">
        <v>9</v>
      </c>
      <c r="J2" s="41" t="s">
        <v>10</v>
      </c>
      <c r="K2" s="41" t="s">
        <v>11</v>
      </c>
      <c r="L2" s="40" t="s">
        <v>12</v>
      </c>
    </row>
    <row r="3" s="1" customFormat="1" customHeight="1" spans="1:13">
      <c r="A3" s="42">
        <f>ROW()-2</f>
        <v>1</v>
      </c>
      <c r="B3" s="43" t="s">
        <v>13</v>
      </c>
      <c r="C3" s="43" t="s">
        <v>14</v>
      </c>
      <c r="D3" s="44">
        <v>45543</v>
      </c>
      <c r="E3" s="45">
        <v>194</v>
      </c>
      <c r="F3" s="46">
        <f t="shared" ref="F3:F7" si="0">24.5</f>
        <v>24.5</v>
      </c>
      <c r="G3" s="46">
        <f>E3*F3</f>
        <v>4753</v>
      </c>
      <c r="H3" s="47"/>
      <c r="I3" s="55">
        <f>G3+H3</f>
        <v>4753</v>
      </c>
      <c r="J3" s="56"/>
      <c r="K3" s="57">
        <f>I3-J3</f>
        <v>4753</v>
      </c>
      <c r="L3" s="44">
        <v>45626</v>
      </c>
      <c r="M3" s="1">
        <v>5659.5</v>
      </c>
    </row>
    <row r="4" s="1" customFormat="1" customHeight="1" spans="1:13">
      <c r="A4" s="42">
        <f t="shared" ref="A4:A13" si="1">ROW()-2</f>
        <v>2</v>
      </c>
      <c r="B4" s="43" t="s">
        <v>15</v>
      </c>
      <c r="C4" s="43" t="s">
        <v>14</v>
      </c>
      <c r="D4" s="44">
        <v>45543</v>
      </c>
      <c r="E4" s="45">
        <v>245</v>
      </c>
      <c r="F4" s="46">
        <f t="shared" si="0"/>
        <v>24.5</v>
      </c>
      <c r="G4" s="46">
        <f t="shared" ref="G4:G31" si="2">E4*F4</f>
        <v>6002.5</v>
      </c>
      <c r="H4" s="48">
        <v>-50</v>
      </c>
      <c r="I4" s="55">
        <f>G4+H4</f>
        <v>5952.5</v>
      </c>
      <c r="J4" s="56"/>
      <c r="K4" s="57">
        <f>I4-J4</f>
        <v>5952.5</v>
      </c>
      <c r="L4" s="44">
        <v>45626</v>
      </c>
      <c r="M4" s="1">
        <v>6137.25</v>
      </c>
    </row>
    <row r="5" s="1" customFormat="1" customHeight="1" spans="1:13">
      <c r="A5" s="42">
        <f t="shared" si="1"/>
        <v>3</v>
      </c>
      <c r="B5" s="43" t="s">
        <v>16</v>
      </c>
      <c r="C5" s="43" t="s">
        <v>14</v>
      </c>
      <c r="D5" s="44">
        <v>45545</v>
      </c>
      <c r="E5" s="45">
        <v>231</v>
      </c>
      <c r="F5" s="46">
        <f t="shared" si="0"/>
        <v>24.5</v>
      </c>
      <c r="G5" s="46">
        <f t="shared" si="2"/>
        <v>5659.5</v>
      </c>
      <c r="H5" s="48">
        <v>-10</v>
      </c>
      <c r="I5" s="55">
        <f>G5+H5</f>
        <v>5649.5</v>
      </c>
      <c r="J5" s="56"/>
      <c r="K5" s="57">
        <f>I5-J5</f>
        <v>5649.5</v>
      </c>
      <c r="L5" s="44"/>
      <c r="M5" s="1">
        <v>5794.25</v>
      </c>
    </row>
    <row r="6" s="1" customFormat="1" customHeight="1" spans="1:13">
      <c r="A6" s="42">
        <f t="shared" si="1"/>
        <v>4</v>
      </c>
      <c r="B6" s="43" t="s">
        <v>17</v>
      </c>
      <c r="C6" s="43" t="s">
        <v>14</v>
      </c>
      <c r="D6" s="44">
        <v>45554</v>
      </c>
      <c r="E6" s="45">
        <v>222.5</v>
      </c>
      <c r="F6" s="46">
        <f t="shared" si="0"/>
        <v>24.5</v>
      </c>
      <c r="G6" s="46">
        <f t="shared" si="2"/>
        <v>5451.25</v>
      </c>
      <c r="H6" s="48">
        <f>-10-50</f>
        <v>-60</v>
      </c>
      <c r="I6" s="55">
        <f>G6+H6</f>
        <v>5391.25</v>
      </c>
      <c r="J6" s="56"/>
      <c r="K6" s="57">
        <f>I6-J6</f>
        <v>5391.25</v>
      </c>
      <c r="L6" s="44">
        <v>45626</v>
      </c>
      <c r="M6" s="1">
        <v>5732</v>
      </c>
    </row>
    <row r="7" s="1" customFormat="1" customHeight="1" spans="1:13">
      <c r="A7" s="42">
        <f t="shared" si="1"/>
        <v>5</v>
      </c>
      <c r="B7" s="43" t="s">
        <v>18</v>
      </c>
      <c r="C7" s="43" t="s">
        <v>14</v>
      </c>
      <c r="D7" s="44">
        <v>45555</v>
      </c>
      <c r="E7" s="49">
        <v>236.5</v>
      </c>
      <c r="F7" s="46">
        <f t="shared" si="0"/>
        <v>24.5</v>
      </c>
      <c r="G7" s="46">
        <f t="shared" si="2"/>
        <v>5794.25</v>
      </c>
      <c r="H7" s="48">
        <v>-50</v>
      </c>
      <c r="I7" s="55">
        <f>G7+H7</f>
        <v>5744.25</v>
      </c>
      <c r="J7" s="56"/>
      <c r="K7" s="57">
        <f>I7-J7</f>
        <v>5744.25</v>
      </c>
      <c r="L7" s="44"/>
      <c r="M7" s="1">
        <v>6137.25</v>
      </c>
    </row>
    <row r="8" s="1" customFormat="1" customHeight="1" spans="1:13">
      <c r="A8" s="42">
        <f t="shared" si="1"/>
        <v>6</v>
      </c>
      <c r="B8" s="43" t="s">
        <v>19</v>
      </c>
      <c r="C8" s="43" t="s">
        <v>14</v>
      </c>
      <c r="D8" s="44">
        <v>45592</v>
      </c>
      <c r="E8" s="49">
        <v>244.5</v>
      </c>
      <c r="F8" s="46">
        <f t="shared" ref="F8:F29" si="3">24.5</f>
        <v>24.5</v>
      </c>
      <c r="G8" s="46">
        <f t="shared" si="2"/>
        <v>5990.25</v>
      </c>
      <c r="H8" s="48">
        <v>-10</v>
      </c>
      <c r="I8" s="55">
        <f t="shared" ref="I8:I47" si="4">G8+H8</f>
        <v>5980.25</v>
      </c>
      <c r="J8" s="56"/>
      <c r="K8" s="57">
        <f t="shared" ref="K8:K47" si="5">I8-J8</f>
        <v>5980.25</v>
      </c>
      <c r="L8" s="44"/>
      <c r="M8" s="1">
        <v>1102.5</v>
      </c>
    </row>
    <row r="9" s="1" customFormat="1" customHeight="1" spans="1:13">
      <c r="A9" s="42">
        <f t="shared" si="1"/>
        <v>7</v>
      </c>
      <c r="B9" s="43" t="s">
        <v>20</v>
      </c>
      <c r="C9" s="43" t="s">
        <v>14</v>
      </c>
      <c r="D9" s="44">
        <v>45592</v>
      </c>
      <c r="E9" s="49">
        <v>214.5</v>
      </c>
      <c r="F9" s="46">
        <f t="shared" si="3"/>
        <v>24.5</v>
      </c>
      <c r="G9" s="46">
        <f t="shared" si="2"/>
        <v>5255.25</v>
      </c>
      <c r="H9" s="48">
        <v>-10</v>
      </c>
      <c r="I9" s="55">
        <f t="shared" si="4"/>
        <v>5245.25</v>
      </c>
      <c r="J9" s="56"/>
      <c r="K9" s="57">
        <f t="shared" si="5"/>
        <v>5245.25</v>
      </c>
      <c r="L9" s="44"/>
      <c r="M9" s="1">
        <v>1029</v>
      </c>
    </row>
    <row r="10" s="1" customFormat="1" customHeight="1" spans="1:13">
      <c r="A10" s="42">
        <f t="shared" si="1"/>
        <v>8</v>
      </c>
      <c r="B10" s="43" t="s">
        <v>21</v>
      </c>
      <c r="C10" s="43" t="s">
        <v>14</v>
      </c>
      <c r="D10" s="44">
        <v>45593</v>
      </c>
      <c r="E10" s="45">
        <v>228.5</v>
      </c>
      <c r="F10" s="46">
        <f t="shared" si="3"/>
        <v>24.5</v>
      </c>
      <c r="G10" s="46">
        <f t="shared" si="2"/>
        <v>5598.25</v>
      </c>
      <c r="H10" s="47"/>
      <c r="I10" s="55">
        <f t="shared" si="4"/>
        <v>5598.25</v>
      </c>
      <c r="J10" s="56"/>
      <c r="K10" s="57">
        <f t="shared" si="5"/>
        <v>5598.25</v>
      </c>
      <c r="L10" s="44"/>
      <c r="M10" s="1">
        <v>784</v>
      </c>
    </row>
    <row r="11" s="1" customFormat="1" customHeight="1" spans="1:13">
      <c r="A11" s="42">
        <f t="shared" si="1"/>
        <v>9</v>
      </c>
      <c r="B11" s="43" t="s">
        <v>22</v>
      </c>
      <c r="C11" s="43" t="s">
        <v>14</v>
      </c>
      <c r="D11" s="44">
        <v>45595</v>
      </c>
      <c r="E11" s="45">
        <v>248.5</v>
      </c>
      <c r="F11" s="46">
        <f t="shared" si="3"/>
        <v>24.5</v>
      </c>
      <c r="G11" s="46">
        <f t="shared" si="2"/>
        <v>6088.25</v>
      </c>
      <c r="H11" s="47"/>
      <c r="I11" s="55">
        <f t="shared" si="4"/>
        <v>6088.25</v>
      </c>
      <c r="J11" s="56"/>
      <c r="K11" s="57">
        <f t="shared" si="5"/>
        <v>6088.25</v>
      </c>
      <c r="L11" s="44"/>
      <c r="M11" s="1">
        <v>392</v>
      </c>
    </row>
    <row r="12" s="1" customFormat="1" customHeight="1" spans="1:13">
      <c r="A12" s="42">
        <f t="shared" si="1"/>
        <v>10</v>
      </c>
      <c r="B12" s="43" t="s">
        <v>23</v>
      </c>
      <c r="C12" s="43" t="s">
        <v>14</v>
      </c>
      <c r="D12" s="44">
        <v>45578</v>
      </c>
      <c r="E12" s="45">
        <v>227.5</v>
      </c>
      <c r="F12" s="46">
        <f t="shared" si="3"/>
        <v>24.5</v>
      </c>
      <c r="G12" s="46">
        <f t="shared" si="2"/>
        <v>5573.75</v>
      </c>
      <c r="H12" s="48">
        <v>-30</v>
      </c>
      <c r="I12" s="55">
        <f t="shared" si="4"/>
        <v>5543.75</v>
      </c>
      <c r="J12" s="56"/>
      <c r="K12" s="57">
        <f t="shared" si="5"/>
        <v>5543.75</v>
      </c>
      <c r="L12" s="44"/>
      <c r="M12" s="1">
        <v>3861</v>
      </c>
    </row>
    <row r="13" s="1" customFormat="1" customHeight="1" spans="1:13">
      <c r="A13" s="42">
        <f t="shared" si="1"/>
        <v>11</v>
      </c>
      <c r="B13" s="43" t="s">
        <v>24</v>
      </c>
      <c r="C13" s="43" t="s">
        <v>14</v>
      </c>
      <c r="D13" s="44">
        <v>45595</v>
      </c>
      <c r="E13" s="45">
        <v>214</v>
      </c>
      <c r="F13" s="46">
        <f t="shared" si="3"/>
        <v>24.5</v>
      </c>
      <c r="G13" s="46">
        <f t="shared" si="2"/>
        <v>5243</v>
      </c>
      <c r="H13" s="47"/>
      <c r="I13" s="55">
        <f t="shared" si="4"/>
        <v>5243</v>
      </c>
      <c r="J13" s="56"/>
      <c r="K13" s="57">
        <f t="shared" si="5"/>
        <v>5243</v>
      </c>
      <c r="L13" s="44"/>
      <c r="M13" s="1">
        <v>392</v>
      </c>
    </row>
    <row r="14" s="1" customFormat="1" customHeight="1" spans="1:13">
      <c r="A14" s="42">
        <f t="shared" ref="A14:A23" si="6">ROW()-2</f>
        <v>12</v>
      </c>
      <c r="B14" s="43" t="s">
        <v>25</v>
      </c>
      <c r="C14" s="43" t="s">
        <v>14</v>
      </c>
      <c r="D14" s="44">
        <v>45595</v>
      </c>
      <c r="E14" s="49">
        <v>239</v>
      </c>
      <c r="F14" s="46">
        <f t="shared" si="3"/>
        <v>24.5</v>
      </c>
      <c r="G14" s="46">
        <f t="shared" si="2"/>
        <v>5855.5</v>
      </c>
      <c r="H14" s="47"/>
      <c r="I14" s="55">
        <f t="shared" si="4"/>
        <v>5855.5</v>
      </c>
      <c r="J14" s="56"/>
      <c r="K14" s="57">
        <f t="shared" si="5"/>
        <v>5855.5</v>
      </c>
      <c r="L14" s="44"/>
      <c r="M14" s="1">
        <v>392</v>
      </c>
    </row>
    <row r="15" s="1" customFormat="1" customHeight="1" spans="1:13">
      <c r="A15" s="42">
        <f t="shared" si="6"/>
        <v>13</v>
      </c>
      <c r="B15" s="43" t="s">
        <v>26</v>
      </c>
      <c r="C15" s="43" t="s">
        <v>14</v>
      </c>
      <c r="D15" s="44">
        <v>45615</v>
      </c>
      <c r="E15" s="49">
        <v>122.5</v>
      </c>
      <c r="F15" s="46">
        <f t="shared" si="3"/>
        <v>24.5</v>
      </c>
      <c r="G15" s="46">
        <f t="shared" si="2"/>
        <v>3001.25</v>
      </c>
      <c r="H15" s="47"/>
      <c r="I15" s="55">
        <f t="shared" si="4"/>
        <v>3001.25</v>
      </c>
      <c r="J15" s="56"/>
      <c r="K15" s="57">
        <f t="shared" si="5"/>
        <v>3001.25</v>
      </c>
      <c r="L15" s="44"/>
      <c r="M15" s="1">
        <v>1457.75</v>
      </c>
    </row>
    <row r="16" s="1" customFormat="1" customHeight="1" spans="1:13">
      <c r="A16" s="42">
        <f t="shared" si="6"/>
        <v>14</v>
      </c>
      <c r="B16" s="43" t="s">
        <v>27</v>
      </c>
      <c r="C16" s="43" t="s">
        <v>14</v>
      </c>
      <c r="D16" s="44">
        <v>45616</v>
      </c>
      <c r="E16" s="45">
        <v>85</v>
      </c>
      <c r="F16" s="46">
        <f t="shared" si="3"/>
        <v>24.5</v>
      </c>
      <c r="G16" s="46">
        <f t="shared" si="2"/>
        <v>2082.5</v>
      </c>
      <c r="H16" s="48">
        <v>-10</v>
      </c>
      <c r="I16" s="55">
        <f t="shared" si="4"/>
        <v>2072.5</v>
      </c>
      <c r="J16" s="56"/>
      <c r="K16" s="57">
        <f t="shared" si="5"/>
        <v>2072.5</v>
      </c>
      <c r="L16" s="44"/>
      <c r="M16" s="1">
        <v>676</v>
      </c>
    </row>
    <row r="17" s="1" customFormat="1" customHeight="1" spans="1:13">
      <c r="A17" s="42">
        <f t="shared" si="6"/>
        <v>15</v>
      </c>
      <c r="B17" s="43" t="s">
        <v>28</v>
      </c>
      <c r="C17" s="43" t="s">
        <v>29</v>
      </c>
      <c r="D17" s="44">
        <v>45579</v>
      </c>
      <c r="E17" s="49">
        <v>238.6</v>
      </c>
      <c r="F17" s="46">
        <f t="shared" si="3"/>
        <v>24.5</v>
      </c>
      <c r="G17" s="46">
        <f t="shared" si="2"/>
        <v>5845.7</v>
      </c>
      <c r="H17" s="47"/>
      <c r="I17" s="55">
        <f t="shared" si="4"/>
        <v>5845.7</v>
      </c>
      <c r="J17" s="56"/>
      <c r="K17" s="57">
        <f t="shared" si="5"/>
        <v>5845.7</v>
      </c>
      <c r="L17" s="44"/>
      <c r="M17" s="1">
        <v>1692.75</v>
      </c>
    </row>
    <row r="18" s="1" customFormat="1" customHeight="1" spans="1:13">
      <c r="A18" s="42">
        <f t="shared" si="6"/>
        <v>16</v>
      </c>
      <c r="B18" s="43" t="s">
        <v>30</v>
      </c>
      <c r="C18" s="43" t="s">
        <v>29</v>
      </c>
      <c r="D18" s="44">
        <v>45576</v>
      </c>
      <c r="E18" s="49">
        <v>221</v>
      </c>
      <c r="F18" s="46">
        <f t="shared" si="3"/>
        <v>24.5</v>
      </c>
      <c r="G18" s="46">
        <f t="shared" si="2"/>
        <v>5414.5</v>
      </c>
      <c r="H18" s="47"/>
      <c r="I18" s="55">
        <f t="shared" si="4"/>
        <v>5414.5</v>
      </c>
      <c r="J18" s="56"/>
      <c r="K18" s="57">
        <f t="shared" si="5"/>
        <v>5414.5</v>
      </c>
      <c r="L18" s="44"/>
      <c r="M18" s="1">
        <v>3300.15</v>
      </c>
    </row>
    <row r="19" s="1" customFormat="1" customHeight="1" spans="1:13">
      <c r="A19" s="42">
        <f t="shared" si="6"/>
        <v>17</v>
      </c>
      <c r="B19" s="43" t="s">
        <v>31</v>
      </c>
      <c r="C19" s="43" t="s">
        <v>29</v>
      </c>
      <c r="D19" s="44">
        <v>45579</v>
      </c>
      <c r="E19" s="49">
        <v>241</v>
      </c>
      <c r="F19" s="46">
        <f t="shared" si="3"/>
        <v>24.5</v>
      </c>
      <c r="G19" s="46">
        <f t="shared" si="2"/>
        <v>5904.5</v>
      </c>
      <c r="H19" s="47"/>
      <c r="I19" s="55">
        <f t="shared" si="4"/>
        <v>5904.5</v>
      </c>
      <c r="J19" s="56"/>
      <c r="K19" s="57">
        <f t="shared" si="5"/>
        <v>5904.5</v>
      </c>
      <c r="L19" s="44"/>
      <c r="M19" s="1">
        <v>1778.5</v>
      </c>
    </row>
    <row r="20" s="1" customFormat="1" customHeight="1" spans="1:13">
      <c r="A20" s="42">
        <f t="shared" si="6"/>
        <v>18</v>
      </c>
      <c r="B20" s="43" t="s">
        <v>32</v>
      </c>
      <c r="C20" s="43" t="s">
        <v>29</v>
      </c>
      <c r="D20" s="44">
        <v>45574</v>
      </c>
      <c r="E20" s="49">
        <v>217.6</v>
      </c>
      <c r="F20" s="46">
        <f t="shared" si="3"/>
        <v>24.5</v>
      </c>
      <c r="G20" s="46">
        <f t="shared" si="2"/>
        <v>5331.2</v>
      </c>
      <c r="H20" s="47"/>
      <c r="I20" s="55">
        <f t="shared" si="4"/>
        <v>5331.2</v>
      </c>
      <c r="J20" s="56">
        <v>37.2</v>
      </c>
      <c r="K20" s="57">
        <f t="shared" si="5"/>
        <v>5294</v>
      </c>
      <c r="L20" s="44"/>
      <c r="M20" s="1">
        <v>3052.7</v>
      </c>
    </row>
    <row r="21" s="1" customFormat="1" customHeight="1" spans="1:13">
      <c r="A21" s="42">
        <f t="shared" si="6"/>
        <v>19</v>
      </c>
      <c r="B21" s="43" t="s">
        <v>33</v>
      </c>
      <c r="C21" s="43" t="s">
        <v>29</v>
      </c>
      <c r="D21" s="44">
        <v>45580</v>
      </c>
      <c r="E21" s="49">
        <v>231.6</v>
      </c>
      <c r="F21" s="46">
        <f t="shared" si="3"/>
        <v>24.5</v>
      </c>
      <c r="G21" s="46">
        <f t="shared" si="2"/>
        <v>5674.2</v>
      </c>
      <c r="H21" s="48">
        <f>-10-20</f>
        <v>-30</v>
      </c>
      <c r="I21" s="55">
        <f t="shared" si="4"/>
        <v>5644.2</v>
      </c>
      <c r="J21" s="56"/>
      <c r="K21" s="57">
        <f t="shared" si="5"/>
        <v>5644.2</v>
      </c>
      <c r="L21" s="44"/>
      <c r="M21" s="1">
        <v>3432.25</v>
      </c>
    </row>
    <row r="22" s="1" customFormat="1" customHeight="1" spans="1:13">
      <c r="A22" s="42">
        <f t="shared" si="6"/>
        <v>20</v>
      </c>
      <c r="B22" s="43" t="s">
        <v>34</v>
      </c>
      <c r="C22" s="43" t="s">
        <v>29</v>
      </c>
      <c r="D22" s="44">
        <v>45587</v>
      </c>
      <c r="E22" s="45">
        <v>50.5</v>
      </c>
      <c r="F22" s="46">
        <f t="shared" si="3"/>
        <v>24.5</v>
      </c>
      <c r="G22" s="46">
        <f t="shared" si="2"/>
        <v>1237.25</v>
      </c>
      <c r="H22" s="47">
        <v>-30</v>
      </c>
      <c r="I22" s="55">
        <f t="shared" si="4"/>
        <v>1207.25</v>
      </c>
      <c r="J22" s="56"/>
      <c r="K22" s="57">
        <f t="shared" si="5"/>
        <v>1207.25</v>
      </c>
      <c r="L22" s="44">
        <v>45606</v>
      </c>
      <c r="M22" s="1">
        <v>3498.2</v>
      </c>
    </row>
    <row r="23" s="1" customFormat="1" customHeight="1" spans="1:13">
      <c r="A23" s="42">
        <f t="shared" si="6"/>
        <v>21</v>
      </c>
      <c r="B23" s="43" t="s">
        <v>35</v>
      </c>
      <c r="C23" s="43" t="s">
        <v>29</v>
      </c>
      <c r="D23" s="44">
        <v>45587</v>
      </c>
      <c r="E23" s="49">
        <v>241.1</v>
      </c>
      <c r="F23" s="46">
        <f t="shared" si="3"/>
        <v>24.5</v>
      </c>
      <c r="G23" s="46">
        <f t="shared" si="2"/>
        <v>5906.95</v>
      </c>
      <c r="H23" s="47"/>
      <c r="I23" s="55">
        <f t="shared" si="4"/>
        <v>5906.95</v>
      </c>
      <c r="J23" s="56"/>
      <c r="K23" s="57">
        <f t="shared" si="5"/>
        <v>5906.95</v>
      </c>
      <c r="L23" s="44"/>
      <c r="M23" s="1">
        <v>4314.16</v>
      </c>
    </row>
    <row r="24" s="1" customFormat="1" customHeight="1" spans="1:13">
      <c r="A24" s="42">
        <f t="shared" ref="A24:A31" si="7">ROW()-2</f>
        <v>22</v>
      </c>
      <c r="B24" s="43" t="s">
        <v>36</v>
      </c>
      <c r="C24" s="43" t="s">
        <v>29</v>
      </c>
      <c r="D24" s="44">
        <v>45587</v>
      </c>
      <c r="E24" s="49">
        <v>233.1</v>
      </c>
      <c r="F24" s="46">
        <f t="shared" si="3"/>
        <v>24.5</v>
      </c>
      <c r="G24" s="46">
        <f t="shared" si="2"/>
        <v>5710.95</v>
      </c>
      <c r="H24" s="47"/>
      <c r="I24" s="55">
        <f t="shared" si="4"/>
        <v>5710.95</v>
      </c>
      <c r="J24" s="56"/>
      <c r="K24" s="57">
        <f t="shared" si="5"/>
        <v>5710.95</v>
      </c>
      <c r="L24" s="44"/>
      <c r="M24" s="1">
        <v>869.75</v>
      </c>
    </row>
    <row r="25" s="1" customFormat="1" customHeight="1" spans="1:13">
      <c r="A25" s="42">
        <f t="shared" si="7"/>
        <v>23</v>
      </c>
      <c r="B25" s="43" t="s">
        <v>37</v>
      </c>
      <c r="C25" s="43" t="s">
        <v>29</v>
      </c>
      <c r="D25" s="44">
        <v>45587</v>
      </c>
      <c r="E25" s="49">
        <v>244.6</v>
      </c>
      <c r="F25" s="46">
        <f t="shared" si="3"/>
        <v>24.5</v>
      </c>
      <c r="G25" s="46">
        <f t="shared" si="2"/>
        <v>5992.7</v>
      </c>
      <c r="H25" s="47"/>
      <c r="I25" s="55">
        <f t="shared" si="4"/>
        <v>5992.7</v>
      </c>
      <c r="J25" s="56"/>
      <c r="K25" s="57">
        <f t="shared" si="5"/>
        <v>5992.7</v>
      </c>
      <c r="L25" s="44"/>
      <c r="M25" s="1">
        <v>3875.9</v>
      </c>
    </row>
    <row r="26" s="1" customFormat="1" customHeight="1" spans="1:13">
      <c r="A26" s="42">
        <f t="shared" si="7"/>
        <v>24</v>
      </c>
      <c r="B26" s="43" t="s">
        <v>38</v>
      </c>
      <c r="C26" s="43" t="s">
        <v>29</v>
      </c>
      <c r="D26" s="44">
        <v>45591</v>
      </c>
      <c r="E26" s="49">
        <v>244.6</v>
      </c>
      <c r="F26" s="46">
        <f t="shared" si="3"/>
        <v>24.5</v>
      </c>
      <c r="G26" s="46">
        <f t="shared" si="2"/>
        <v>5992.7</v>
      </c>
      <c r="H26" s="47"/>
      <c r="I26" s="55">
        <f t="shared" si="4"/>
        <v>5992.7</v>
      </c>
      <c r="J26" s="56">
        <v>26.2999999999999</v>
      </c>
      <c r="K26" s="57">
        <f t="shared" si="5"/>
        <v>5966.4</v>
      </c>
      <c r="L26" s="44"/>
      <c r="M26" s="1">
        <v>3241.35</v>
      </c>
    </row>
    <row r="27" s="1" customFormat="1" customHeight="1" spans="1:13">
      <c r="A27" s="42">
        <f t="shared" si="7"/>
        <v>25</v>
      </c>
      <c r="B27" s="43" t="s">
        <v>39</v>
      </c>
      <c r="C27" s="43" t="s">
        <v>29</v>
      </c>
      <c r="D27" s="44">
        <v>45593</v>
      </c>
      <c r="E27" s="45">
        <v>78.5</v>
      </c>
      <c r="F27" s="46">
        <f t="shared" si="3"/>
        <v>24.5</v>
      </c>
      <c r="G27" s="46">
        <f t="shared" si="2"/>
        <v>1923.25</v>
      </c>
      <c r="H27" s="47"/>
      <c r="I27" s="55">
        <f t="shared" si="4"/>
        <v>1923.25</v>
      </c>
      <c r="J27" s="56"/>
      <c r="K27" s="57">
        <f t="shared" si="5"/>
        <v>1923.25</v>
      </c>
      <c r="L27" s="44">
        <v>45611</v>
      </c>
      <c r="M27" s="1">
        <v>2573.13</v>
      </c>
    </row>
    <row r="28" s="1" customFormat="1" customHeight="1" spans="1:13">
      <c r="A28" s="42">
        <f t="shared" si="7"/>
        <v>26</v>
      </c>
      <c r="B28" s="43" t="s">
        <v>40</v>
      </c>
      <c r="C28" s="43" t="s">
        <v>29</v>
      </c>
      <c r="D28" s="44">
        <v>45600</v>
      </c>
      <c r="E28" s="49">
        <v>226.6</v>
      </c>
      <c r="F28" s="46">
        <f t="shared" si="3"/>
        <v>24.5</v>
      </c>
      <c r="G28" s="46">
        <f t="shared" si="2"/>
        <v>5551.7</v>
      </c>
      <c r="H28" s="47">
        <v>-20</v>
      </c>
      <c r="I28" s="55">
        <f t="shared" si="4"/>
        <v>5531.7</v>
      </c>
      <c r="J28" s="56"/>
      <c r="K28" s="57">
        <f t="shared" si="5"/>
        <v>5531.7</v>
      </c>
      <c r="L28" s="44"/>
      <c r="M28" s="1">
        <v>480.2</v>
      </c>
    </row>
    <row r="29" s="1" customFormat="1" customHeight="1" spans="1:13">
      <c r="A29" s="42">
        <f t="shared" si="7"/>
        <v>27</v>
      </c>
      <c r="B29" s="43" t="s">
        <v>41</v>
      </c>
      <c r="C29" s="43" t="s">
        <v>29</v>
      </c>
      <c r="D29" s="44">
        <v>45573</v>
      </c>
      <c r="E29" s="49">
        <v>222.5</v>
      </c>
      <c r="F29" s="46">
        <f t="shared" si="3"/>
        <v>24.5</v>
      </c>
      <c r="G29" s="46">
        <f t="shared" si="2"/>
        <v>5451.25</v>
      </c>
      <c r="H29" s="48">
        <v>-30</v>
      </c>
      <c r="I29" s="55">
        <f t="shared" si="4"/>
        <v>5421.25</v>
      </c>
      <c r="J29" s="56">
        <v>51.85</v>
      </c>
      <c r="K29" s="57">
        <f t="shared" si="5"/>
        <v>5369.4</v>
      </c>
      <c r="L29" s="44"/>
      <c r="M29" s="1">
        <v>2092.1</v>
      </c>
    </row>
    <row r="30" s="1" customFormat="1" customHeight="1" spans="1:13">
      <c r="A30" s="42">
        <f t="shared" si="7"/>
        <v>28</v>
      </c>
      <c r="B30" s="43" t="s">
        <v>42</v>
      </c>
      <c r="C30" s="43" t="s">
        <v>43</v>
      </c>
      <c r="D30" s="44">
        <v>45592</v>
      </c>
      <c r="E30" s="45">
        <v>48</v>
      </c>
      <c r="F30" s="46">
        <f>400/8</f>
        <v>50</v>
      </c>
      <c r="G30" s="46">
        <f t="shared" si="2"/>
        <v>2400</v>
      </c>
      <c r="H30" s="47"/>
      <c r="I30" s="55">
        <f t="shared" si="4"/>
        <v>2400</v>
      </c>
      <c r="J30" s="56"/>
      <c r="K30" s="57">
        <f t="shared" si="5"/>
        <v>2400</v>
      </c>
      <c r="L30" s="44">
        <v>45602</v>
      </c>
      <c r="M30" s="1">
        <v>2273.6</v>
      </c>
    </row>
    <row r="31" s="1" customFormat="1" customHeight="1" spans="1:13">
      <c r="A31" s="42">
        <f t="shared" si="7"/>
        <v>29</v>
      </c>
      <c r="B31" s="43" t="s">
        <v>44</v>
      </c>
      <c r="C31" s="43" t="s">
        <v>43</v>
      </c>
      <c r="D31" s="44">
        <v>45592</v>
      </c>
      <c r="E31" s="45">
        <v>80</v>
      </c>
      <c r="F31" s="46">
        <f>400/8</f>
        <v>50</v>
      </c>
      <c r="G31" s="46">
        <f t="shared" si="2"/>
        <v>4000</v>
      </c>
      <c r="H31" s="50"/>
      <c r="I31" s="55">
        <f t="shared" si="4"/>
        <v>4000</v>
      </c>
      <c r="J31" s="56"/>
      <c r="K31" s="57">
        <f t="shared" si="5"/>
        <v>4000</v>
      </c>
      <c r="L31" s="44">
        <v>45606</v>
      </c>
      <c r="M31" s="1">
        <v>2315.25</v>
      </c>
    </row>
    <row r="32" s="1" customFormat="1" customHeight="1" spans="1:13">
      <c r="A32" s="42"/>
      <c r="B32" s="51" t="s">
        <v>45</v>
      </c>
      <c r="C32" s="42"/>
      <c r="D32" s="42"/>
      <c r="E32" s="13">
        <f>SUM(E3:E31)</f>
        <v>5772.3</v>
      </c>
      <c r="F32" s="13">
        <f t="shared" ref="F32:K32" si="8">SUM(F3:F31)</f>
        <v>761.5</v>
      </c>
      <c r="G32" s="13">
        <f t="shared" si="8"/>
        <v>144685.35</v>
      </c>
      <c r="H32" s="13">
        <f t="shared" si="8"/>
        <v>-340</v>
      </c>
      <c r="I32" s="13">
        <f t="shared" si="8"/>
        <v>144345.35</v>
      </c>
      <c r="J32" s="14">
        <f t="shared" si="8"/>
        <v>115.35</v>
      </c>
      <c r="K32" s="14">
        <f t="shared" si="8"/>
        <v>144230</v>
      </c>
      <c r="L32" s="13"/>
      <c r="M32" s="1">
        <f>SUM(M3:M31)</f>
        <v>78336.49</v>
      </c>
    </row>
    <row r="33" s="1" customFormat="1" customHeight="1" spans="1:1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="1" customFormat="1" customHeight="1" spans="1:1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="1" customFormat="1" customHeight="1" spans="1:12">
      <c r="A35" s="53" t="s">
        <v>46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7" customHeight="1" spans="9:12">
      <c r="I37" s="1">
        <v>224645.46</v>
      </c>
      <c r="K37" s="58">
        <f>K32+'同工同酬-湖南诚展'!O49+'同工同酬-深圳诚展'!O7</f>
        <v>224645.46</v>
      </c>
      <c r="L37" s="1" t="s">
        <v>47</v>
      </c>
    </row>
    <row r="38" customHeight="1" spans="9:12">
      <c r="I38" s="1">
        <v>224638.29</v>
      </c>
      <c r="K38" s="1">
        <f>K32+'同工同酬-湖南诚展'!O49</f>
        <v>222676.11</v>
      </c>
      <c r="L38" s="1" t="s">
        <v>48</v>
      </c>
    </row>
    <row r="39" customHeight="1" spans="9:12">
      <c r="I39" s="59">
        <f>K37-I38</f>
        <v>7.1699999999837</v>
      </c>
      <c r="K39" s="1">
        <f>'同工同酬-深圳诚展'!O7</f>
        <v>1969.35</v>
      </c>
      <c r="L39" s="1" t="s">
        <v>49</v>
      </c>
    </row>
    <row r="40" customHeight="1" spans="11:11">
      <c r="K40" s="38">
        <f>K37-K38-K39</f>
        <v>5.91171556152403e-12</v>
      </c>
    </row>
  </sheetData>
  <autoFilter ref="A2:L32">
    <extLst/>
  </autoFilter>
  <mergeCells count="2">
    <mergeCell ref="A1:L1"/>
    <mergeCell ref="A35:L35"/>
  </mergeCells>
  <pageMargins left="0.156944444444444" right="0.0784722222222222" top="0.196527777777778" bottom="0.275" header="0.118055555555556" footer="0"/>
  <pageSetup paperSize="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7"/>
  <sheetViews>
    <sheetView workbookViewId="0">
      <pane xSplit="3" ySplit="2" topLeftCell="F43" activePane="bottomRight" state="frozen"/>
      <selection/>
      <selection pane="topRight"/>
      <selection pane="bottomLeft"/>
      <selection pane="bottomRight" activeCell="O57" sqref="O57"/>
    </sheetView>
  </sheetViews>
  <sheetFormatPr defaultColWidth="9" defaultRowHeight="14.25"/>
  <cols>
    <col min="1" max="1" width="4.875" style="3" customWidth="1"/>
    <col min="2" max="2" width="8.25" style="3" customWidth="1"/>
    <col min="3" max="3" width="10.375" style="3" customWidth="1"/>
    <col min="4" max="4" width="10.625" style="3" customWidth="1"/>
    <col min="5" max="5" width="6.625" style="3" customWidth="1"/>
    <col min="6" max="6" width="7.375" style="3" customWidth="1"/>
    <col min="7" max="7" width="10.625" style="3" customWidth="1"/>
    <col min="8" max="8" width="10.25" style="3" customWidth="1"/>
    <col min="9" max="9" width="8.375" style="3" customWidth="1"/>
    <col min="10" max="10" width="10.125" style="3" customWidth="1"/>
    <col min="11" max="12" width="9.375" style="3"/>
    <col min="13" max="13" width="12.125" style="3" customWidth="1"/>
    <col min="14" max="14" width="6.875" style="3" customWidth="1"/>
    <col min="15" max="15" width="8.5" style="3" customWidth="1"/>
    <col min="16" max="16" width="9" style="1"/>
    <col min="17" max="17" width="9" style="1" customWidth="1"/>
    <col min="18" max="18" width="12.625" style="1"/>
    <col min="19" max="19" width="13.75" style="1"/>
    <col min="20" max="16380" width="9" style="1"/>
  </cols>
  <sheetData>
    <row r="1" s="1" customFormat="1" ht="27" customHeight="1" spans="1:16">
      <c r="A1" s="4" t="s">
        <v>50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5" customHeight="1" spans="1:16">
      <c r="A2" s="6" t="s">
        <v>1</v>
      </c>
      <c r="B2" s="6" t="s">
        <v>2</v>
      </c>
      <c r="C2" s="6" t="s">
        <v>51</v>
      </c>
      <c r="D2" s="6" t="s">
        <v>52</v>
      </c>
      <c r="E2" s="6" t="s">
        <v>53</v>
      </c>
      <c r="F2" s="6" t="s">
        <v>54</v>
      </c>
      <c r="G2" s="6" t="s">
        <v>55</v>
      </c>
      <c r="H2" s="6" t="s">
        <v>56</v>
      </c>
      <c r="I2" s="6" t="s">
        <v>57</v>
      </c>
      <c r="J2" s="6" t="s">
        <v>58</v>
      </c>
      <c r="K2" s="6" t="s">
        <v>59</v>
      </c>
      <c r="L2" s="6" t="s">
        <v>60</v>
      </c>
      <c r="M2" s="6" t="s">
        <v>61</v>
      </c>
      <c r="N2" s="6" t="s">
        <v>10</v>
      </c>
      <c r="O2" s="6" t="s">
        <v>62</v>
      </c>
      <c r="P2" s="16" t="s">
        <v>12</v>
      </c>
    </row>
    <row r="3" s="1" customFormat="1" ht="24" customHeight="1" spans="1:19">
      <c r="A3" s="7">
        <f>ROW()-2</f>
        <v>1</v>
      </c>
      <c r="B3" s="19" t="s">
        <v>63</v>
      </c>
      <c r="C3" s="9">
        <v>45575</v>
      </c>
      <c r="D3" s="9" t="s">
        <v>64</v>
      </c>
      <c r="E3" s="10">
        <v>24</v>
      </c>
      <c r="F3" s="10">
        <v>28</v>
      </c>
      <c r="G3" s="11">
        <v>2100</v>
      </c>
      <c r="H3" s="27">
        <v>1230</v>
      </c>
      <c r="I3" s="30">
        <v>606.67</v>
      </c>
      <c r="J3" s="31">
        <v>714</v>
      </c>
      <c r="K3" s="19">
        <v>392</v>
      </c>
      <c r="L3" s="11">
        <v>-20</v>
      </c>
      <c r="M3" s="20">
        <v>5022.67</v>
      </c>
      <c r="N3" s="32"/>
      <c r="O3" s="20">
        <v>5022.67</v>
      </c>
      <c r="P3" s="21"/>
      <c r="R3" s="1">
        <f>SUM(G3:L3)</f>
        <v>5022.67</v>
      </c>
      <c r="S3" s="1">
        <f>M3-R3</f>
        <v>0</v>
      </c>
    </row>
    <row r="4" s="1" customFormat="1" ht="24" customHeight="1" spans="1:19">
      <c r="A4" s="7">
        <f t="shared" ref="A4:A13" si="0">ROW()-2</f>
        <v>2</v>
      </c>
      <c r="B4" s="19" t="s">
        <v>65</v>
      </c>
      <c r="C4" s="9">
        <v>45602</v>
      </c>
      <c r="D4" s="9" t="s">
        <v>66</v>
      </c>
      <c r="E4" s="10">
        <v>24</v>
      </c>
      <c r="F4" s="10">
        <v>23</v>
      </c>
      <c r="G4" s="11">
        <v>2012.5</v>
      </c>
      <c r="H4" s="27">
        <v>1437.5</v>
      </c>
      <c r="I4" s="30">
        <v>480</v>
      </c>
      <c r="J4" s="20">
        <v>204</v>
      </c>
      <c r="K4" s="19">
        <v>352</v>
      </c>
      <c r="L4" s="11">
        <v>-10</v>
      </c>
      <c r="M4" s="20">
        <v>4476</v>
      </c>
      <c r="N4" s="32"/>
      <c r="O4" s="20">
        <v>4476</v>
      </c>
      <c r="P4" s="21"/>
      <c r="R4" s="1">
        <f t="shared" ref="R4:R48" si="1">SUM(G4:L4)</f>
        <v>4476</v>
      </c>
      <c r="S4" s="1">
        <f t="shared" ref="S4:S48" si="2">M4-R4</f>
        <v>0</v>
      </c>
    </row>
    <row r="5" s="1" customFormat="1" ht="24" customHeight="1" spans="1:19">
      <c r="A5" s="7">
        <f t="shared" si="0"/>
        <v>3</v>
      </c>
      <c r="B5" s="19" t="s">
        <v>67</v>
      </c>
      <c r="C5" s="9">
        <v>45597</v>
      </c>
      <c r="D5" s="9" t="s">
        <v>68</v>
      </c>
      <c r="E5" s="10">
        <v>24</v>
      </c>
      <c r="F5" s="10">
        <v>24</v>
      </c>
      <c r="G5" s="11">
        <v>2000</v>
      </c>
      <c r="H5" s="12">
        <v>2300</v>
      </c>
      <c r="I5" s="12">
        <v>500</v>
      </c>
      <c r="J5" s="32"/>
      <c r="K5" s="19">
        <v>328</v>
      </c>
      <c r="L5" s="11"/>
      <c r="M5" s="20">
        <v>5128</v>
      </c>
      <c r="N5" s="20"/>
      <c r="O5" s="33">
        <f>M5</f>
        <v>5128</v>
      </c>
      <c r="P5" s="21" t="s">
        <v>69</v>
      </c>
      <c r="Q5" s="1">
        <f>M5-O5</f>
        <v>0</v>
      </c>
      <c r="R5" s="1">
        <f t="shared" si="1"/>
        <v>5128</v>
      </c>
      <c r="S5" s="1">
        <f t="shared" si="2"/>
        <v>0</v>
      </c>
    </row>
    <row r="6" s="1" customFormat="1" ht="24" customHeight="1" spans="1:19">
      <c r="A6" s="7">
        <f t="shared" si="0"/>
        <v>4</v>
      </c>
      <c r="B6" s="19" t="s">
        <v>70</v>
      </c>
      <c r="C6" s="9">
        <v>45625</v>
      </c>
      <c r="D6" s="9" t="s">
        <v>71</v>
      </c>
      <c r="E6" s="10">
        <v>26</v>
      </c>
      <c r="F6" s="10">
        <v>2</v>
      </c>
      <c r="G6" s="11">
        <v>114.62</v>
      </c>
      <c r="H6" s="12">
        <v>179.17</v>
      </c>
      <c r="I6" s="17">
        <v>0</v>
      </c>
      <c r="J6" s="34">
        <f>15.38+16</f>
        <v>31.38</v>
      </c>
      <c r="K6" s="19">
        <v>40</v>
      </c>
      <c r="L6" s="11"/>
      <c r="M6" s="20">
        <v>365.17</v>
      </c>
      <c r="N6" s="32"/>
      <c r="O6" s="20">
        <v>365.17</v>
      </c>
      <c r="P6" s="21"/>
      <c r="R6" s="1">
        <f t="shared" si="1"/>
        <v>365.17</v>
      </c>
      <c r="S6" s="1">
        <f t="shared" si="2"/>
        <v>0</v>
      </c>
    </row>
    <row r="7" s="1" customFormat="1" ht="24" customHeight="1" spans="1:19">
      <c r="A7" s="7">
        <f t="shared" si="0"/>
        <v>5</v>
      </c>
      <c r="B7" s="19" t="s">
        <v>72</v>
      </c>
      <c r="C7" s="9">
        <v>45624</v>
      </c>
      <c r="D7" s="9" t="s">
        <v>71</v>
      </c>
      <c r="E7" s="10">
        <v>26</v>
      </c>
      <c r="F7" s="10">
        <v>3</v>
      </c>
      <c r="G7" s="11">
        <v>171.92</v>
      </c>
      <c r="H7" s="12">
        <v>215.01</v>
      </c>
      <c r="I7" s="17">
        <v>0</v>
      </c>
      <c r="J7" s="34">
        <f>23.08+24</f>
        <v>47.08</v>
      </c>
      <c r="K7" s="19">
        <v>60</v>
      </c>
      <c r="L7" s="11"/>
      <c r="M7" s="20">
        <v>494.01</v>
      </c>
      <c r="N7" s="32"/>
      <c r="O7" s="20">
        <v>494.01</v>
      </c>
      <c r="P7" s="24" t="s">
        <v>73</v>
      </c>
      <c r="R7" s="1">
        <f t="shared" si="1"/>
        <v>494.01</v>
      </c>
      <c r="S7" s="1">
        <f t="shared" si="2"/>
        <v>0</v>
      </c>
    </row>
    <row r="8" s="1" customFormat="1" ht="24" customHeight="1" spans="1:19">
      <c r="A8" s="7">
        <f t="shared" si="0"/>
        <v>6</v>
      </c>
      <c r="B8" s="19" t="s">
        <v>74</v>
      </c>
      <c r="C8" s="9">
        <v>45591</v>
      </c>
      <c r="D8" s="9" t="s">
        <v>75</v>
      </c>
      <c r="E8" s="10">
        <v>26</v>
      </c>
      <c r="F8" s="10">
        <v>26</v>
      </c>
      <c r="G8" s="11">
        <v>1490</v>
      </c>
      <c r="H8" s="12">
        <v>2200.68</v>
      </c>
      <c r="I8" s="17">
        <v>273</v>
      </c>
      <c r="J8" s="35">
        <f>200+8*F8</f>
        <v>408</v>
      </c>
      <c r="K8" s="19">
        <v>520</v>
      </c>
      <c r="L8" s="11"/>
      <c r="M8" s="20">
        <v>4891.68</v>
      </c>
      <c r="N8" s="20"/>
      <c r="O8" s="20">
        <v>4891.68</v>
      </c>
      <c r="P8" s="21"/>
      <c r="R8" s="1">
        <f t="shared" si="1"/>
        <v>4891.68</v>
      </c>
      <c r="S8" s="1">
        <f t="shared" si="2"/>
        <v>0</v>
      </c>
    </row>
    <row r="9" s="1" customFormat="1" ht="24" customHeight="1" spans="1:19">
      <c r="A9" s="7">
        <f t="shared" si="0"/>
        <v>7</v>
      </c>
      <c r="B9" s="19" t="s">
        <v>76</v>
      </c>
      <c r="C9" s="9">
        <v>45591</v>
      </c>
      <c r="D9" s="9" t="s">
        <v>77</v>
      </c>
      <c r="E9" s="10">
        <v>26</v>
      </c>
      <c r="F9" s="10">
        <v>28</v>
      </c>
      <c r="G9" s="11">
        <v>1496.92</v>
      </c>
      <c r="H9" s="12">
        <v>1581.32</v>
      </c>
      <c r="I9" s="17">
        <v>282</v>
      </c>
      <c r="J9" s="23">
        <f>30+F9*40</f>
        <v>1150</v>
      </c>
      <c r="K9" s="19">
        <v>448</v>
      </c>
      <c r="L9" s="11"/>
      <c r="M9" s="20">
        <v>4958.24</v>
      </c>
      <c r="N9" s="20">
        <v>26.2999999999999</v>
      </c>
      <c r="O9" s="20">
        <v>4931.94</v>
      </c>
      <c r="P9" s="21"/>
      <c r="R9" s="1">
        <f t="shared" si="1"/>
        <v>4958.24</v>
      </c>
      <c r="S9" s="1">
        <f t="shared" si="2"/>
        <v>0</v>
      </c>
    </row>
    <row r="10" s="1" customFormat="1" ht="24" customHeight="1" spans="1:19">
      <c r="A10" s="7">
        <f t="shared" si="0"/>
        <v>8</v>
      </c>
      <c r="B10" s="19" t="s">
        <v>78</v>
      </c>
      <c r="C10" s="9">
        <v>45597</v>
      </c>
      <c r="D10" s="9" t="s">
        <v>79</v>
      </c>
      <c r="E10" s="10">
        <v>26</v>
      </c>
      <c r="F10" s="10">
        <v>29</v>
      </c>
      <c r="G10" s="11">
        <v>1550.38</v>
      </c>
      <c r="H10" s="12">
        <v>1948.51</v>
      </c>
      <c r="I10" s="17">
        <v>0</v>
      </c>
      <c r="J10" s="18">
        <f>F10*40</f>
        <v>1160</v>
      </c>
      <c r="K10" s="19">
        <v>452</v>
      </c>
      <c r="L10" s="11"/>
      <c r="M10" s="20">
        <v>5110.89</v>
      </c>
      <c r="N10" s="20"/>
      <c r="O10" s="33">
        <f>M10</f>
        <v>5110.89</v>
      </c>
      <c r="P10" s="21"/>
      <c r="Q10" s="1">
        <f>M10-O10</f>
        <v>0</v>
      </c>
      <c r="R10" s="1">
        <f t="shared" si="1"/>
        <v>5110.89</v>
      </c>
      <c r="S10" s="1">
        <f t="shared" si="2"/>
        <v>0</v>
      </c>
    </row>
    <row r="11" s="1" customFormat="1" ht="24" customHeight="1" spans="1:19">
      <c r="A11" s="7">
        <f t="shared" si="0"/>
        <v>9</v>
      </c>
      <c r="B11" s="19" t="s">
        <v>80</v>
      </c>
      <c r="C11" s="9">
        <v>45608</v>
      </c>
      <c r="D11" s="9" t="s">
        <v>79</v>
      </c>
      <c r="E11" s="10">
        <v>26</v>
      </c>
      <c r="F11" s="10">
        <v>16</v>
      </c>
      <c r="G11" s="11">
        <v>855.38</v>
      </c>
      <c r="H11" s="12">
        <v>1075.04</v>
      </c>
      <c r="I11" s="17">
        <v>0</v>
      </c>
      <c r="J11" s="18">
        <f>F11*40</f>
        <v>640</v>
      </c>
      <c r="K11" s="19">
        <v>280</v>
      </c>
      <c r="L11" s="11"/>
      <c r="M11" s="20">
        <v>2850.42</v>
      </c>
      <c r="N11" s="20"/>
      <c r="O11" s="20">
        <v>2850.42</v>
      </c>
      <c r="P11" s="21"/>
      <c r="R11" s="1">
        <f t="shared" si="1"/>
        <v>2850.42</v>
      </c>
      <c r="S11" s="1">
        <f t="shared" si="2"/>
        <v>0</v>
      </c>
    </row>
    <row r="12" s="1" customFormat="1" ht="24" customHeight="1" spans="1:19">
      <c r="A12" s="7">
        <f t="shared" si="0"/>
        <v>10</v>
      </c>
      <c r="B12" s="19" t="s">
        <v>81</v>
      </c>
      <c r="C12" s="9">
        <v>45617</v>
      </c>
      <c r="D12" s="9" t="s">
        <v>79</v>
      </c>
      <c r="E12" s="10">
        <v>26</v>
      </c>
      <c r="F12" s="10">
        <v>9</v>
      </c>
      <c r="G12" s="11">
        <v>481.15</v>
      </c>
      <c r="H12" s="12">
        <v>604.71</v>
      </c>
      <c r="I12" s="17">
        <v>0</v>
      </c>
      <c r="J12" s="18">
        <f>F12*40</f>
        <v>360</v>
      </c>
      <c r="K12" s="19">
        <v>132</v>
      </c>
      <c r="L12" s="11"/>
      <c r="M12" s="20">
        <v>1577.86</v>
      </c>
      <c r="N12" s="20">
        <v>11</v>
      </c>
      <c r="O12" s="20">
        <v>1566.86</v>
      </c>
      <c r="P12" s="21"/>
      <c r="R12" s="1">
        <f t="shared" si="1"/>
        <v>1577.86</v>
      </c>
      <c r="S12" s="1">
        <f t="shared" si="2"/>
        <v>0</v>
      </c>
    </row>
    <row r="13" s="1" customFormat="1" ht="24" customHeight="1" spans="1:19">
      <c r="A13" s="7">
        <f t="shared" si="0"/>
        <v>11</v>
      </c>
      <c r="B13" s="19" t="s">
        <v>82</v>
      </c>
      <c r="C13" s="9">
        <v>45618</v>
      </c>
      <c r="D13" s="9" t="s">
        <v>79</v>
      </c>
      <c r="E13" s="10">
        <v>26</v>
      </c>
      <c r="F13" s="10">
        <v>9</v>
      </c>
      <c r="G13" s="11">
        <v>481.15</v>
      </c>
      <c r="H13" s="12">
        <v>604.71</v>
      </c>
      <c r="I13" s="17">
        <v>0</v>
      </c>
      <c r="J13" s="22">
        <f>60+40*(F13-0.5)</f>
        <v>400</v>
      </c>
      <c r="K13" s="19">
        <v>124</v>
      </c>
      <c r="L13" s="11"/>
      <c r="M13" s="20">
        <v>1609.86</v>
      </c>
      <c r="N13" s="20">
        <v>18.9</v>
      </c>
      <c r="O13" s="20">
        <v>1590.96</v>
      </c>
      <c r="P13" s="21"/>
      <c r="R13" s="1">
        <f t="shared" si="1"/>
        <v>1609.86</v>
      </c>
      <c r="S13" s="1">
        <f t="shared" si="2"/>
        <v>0</v>
      </c>
    </row>
    <row r="14" s="1" customFormat="1" ht="24" customHeight="1" spans="1:19">
      <c r="A14" s="7">
        <f t="shared" ref="A14:A23" si="3">ROW()-2</f>
        <v>12</v>
      </c>
      <c r="B14" s="19" t="s">
        <v>83</v>
      </c>
      <c r="C14" s="9">
        <v>45618</v>
      </c>
      <c r="D14" s="9" t="s">
        <v>79</v>
      </c>
      <c r="E14" s="10">
        <v>26</v>
      </c>
      <c r="F14" s="10">
        <v>8</v>
      </c>
      <c r="G14" s="11">
        <v>427.69</v>
      </c>
      <c r="H14" s="12">
        <v>403.14</v>
      </c>
      <c r="I14" s="17">
        <v>0</v>
      </c>
      <c r="J14" s="22">
        <f>285+40*(F14-2)</f>
        <v>525</v>
      </c>
      <c r="K14" s="19">
        <v>120</v>
      </c>
      <c r="L14" s="11"/>
      <c r="M14" s="20">
        <v>1475.83</v>
      </c>
      <c r="N14" s="20">
        <v>11</v>
      </c>
      <c r="O14" s="20">
        <v>1464.83</v>
      </c>
      <c r="P14" s="21"/>
      <c r="R14" s="1">
        <f t="shared" si="1"/>
        <v>1475.83</v>
      </c>
      <c r="S14" s="1">
        <f t="shared" si="2"/>
        <v>0</v>
      </c>
    </row>
    <row r="15" s="1" customFormat="1" ht="24" customHeight="1" spans="1:19">
      <c r="A15" s="7">
        <f t="shared" si="3"/>
        <v>13</v>
      </c>
      <c r="B15" s="19" t="s">
        <v>84</v>
      </c>
      <c r="C15" s="9">
        <v>45619</v>
      </c>
      <c r="D15" s="9" t="s">
        <v>79</v>
      </c>
      <c r="E15" s="10">
        <v>26</v>
      </c>
      <c r="F15" s="10">
        <v>7.5</v>
      </c>
      <c r="G15" s="11">
        <v>400.96</v>
      </c>
      <c r="H15" s="12">
        <v>503.93</v>
      </c>
      <c r="I15" s="17">
        <v>0</v>
      </c>
      <c r="J15" s="22">
        <f>60+40*(F15-0.5)</f>
        <v>340</v>
      </c>
      <c r="K15" s="19">
        <v>84</v>
      </c>
      <c r="L15" s="11"/>
      <c r="M15" s="20">
        <v>1328.89</v>
      </c>
      <c r="N15" s="20"/>
      <c r="O15" s="20">
        <v>1328.89</v>
      </c>
      <c r="P15" s="21"/>
      <c r="R15" s="1">
        <f t="shared" si="1"/>
        <v>1328.89</v>
      </c>
      <c r="S15" s="1">
        <f t="shared" si="2"/>
        <v>0</v>
      </c>
    </row>
    <row r="16" s="1" customFormat="1" ht="24" customHeight="1" spans="1:19">
      <c r="A16" s="7">
        <f t="shared" si="3"/>
        <v>14</v>
      </c>
      <c r="B16" s="19" t="s">
        <v>85</v>
      </c>
      <c r="C16" s="9">
        <v>45619</v>
      </c>
      <c r="D16" s="9" t="s">
        <v>79</v>
      </c>
      <c r="E16" s="10">
        <v>26</v>
      </c>
      <c r="F16" s="10">
        <v>7</v>
      </c>
      <c r="G16" s="11">
        <v>374.23</v>
      </c>
      <c r="H16" s="12">
        <v>470.33</v>
      </c>
      <c r="I16" s="17">
        <v>0</v>
      </c>
      <c r="J16" s="18">
        <f t="shared" ref="J16:J21" si="4">F16*40</f>
        <v>280</v>
      </c>
      <c r="K16" s="19">
        <v>92</v>
      </c>
      <c r="L16" s="11"/>
      <c r="M16" s="20">
        <v>1216.56</v>
      </c>
      <c r="N16" s="20">
        <v>8.5</v>
      </c>
      <c r="O16" s="20">
        <v>1208.06</v>
      </c>
      <c r="P16" s="21"/>
      <c r="R16" s="1">
        <f t="shared" si="1"/>
        <v>1216.56</v>
      </c>
      <c r="S16" s="1">
        <f t="shared" si="2"/>
        <v>0</v>
      </c>
    </row>
    <row r="17" s="1" customFormat="1" ht="24" customHeight="1" spans="1:19">
      <c r="A17" s="7">
        <f t="shared" si="3"/>
        <v>15</v>
      </c>
      <c r="B17" s="19" t="s">
        <v>86</v>
      </c>
      <c r="C17" s="9">
        <v>45620</v>
      </c>
      <c r="D17" s="9" t="s">
        <v>79</v>
      </c>
      <c r="E17" s="10">
        <v>26</v>
      </c>
      <c r="F17" s="10">
        <v>6</v>
      </c>
      <c r="G17" s="11">
        <v>320.77</v>
      </c>
      <c r="H17" s="12">
        <v>403.14</v>
      </c>
      <c r="I17" s="17">
        <v>0</v>
      </c>
      <c r="J17" s="18">
        <f t="shared" si="4"/>
        <v>240</v>
      </c>
      <c r="K17" s="19">
        <v>80</v>
      </c>
      <c r="L17" s="11"/>
      <c r="M17" s="20">
        <v>1043.91</v>
      </c>
      <c r="N17" s="20">
        <v>11</v>
      </c>
      <c r="O17" s="20">
        <v>1032.91</v>
      </c>
      <c r="P17" s="21"/>
      <c r="R17" s="1">
        <f t="shared" si="1"/>
        <v>1043.91</v>
      </c>
      <c r="S17" s="1">
        <f t="shared" si="2"/>
        <v>0</v>
      </c>
    </row>
    <row r="18" s="1" customFormat="1" ht="24" customHeight="1" spans="1:19">
      <c r="A18" s="7">
        <f t="shared" si="3"/>
        <v>16</v>
      </c>
      <c r="B18" s="19" t="s">
        <v>87</v>
      </c>
      <c r="C18" s="9">
        <v>45620</v>
      </c>
      <c r="D18" s="9" t="s">
        <v>79</v>
      </c>
      <c r="E18" s="10">
        <v>26</v>
      </c>
      <c r="F18" s="10">
        <v>6</v>
      </c>
      <c r="G18" s="11">
        <v>320.77</v>
      </c>
      <c r="H18" s="12">
        <v>403.14</v>
      </c>
      <c r="I18" s="17">
        <v>0</v>
      </c>
      <c r="J18" s="18">
        <f t="shared" si="4"/>
        <v>240</v>
      </c>
      <c r="K18" s="19">
        <v>80</v>
      </c>
      <c r="L18" s="11"/>
      <c r="M18" s="20">
        <v>1043.91</v>
      </c>
      <c r="N18" s="20"/>
      <c r="O18" s="20">
        <v>1043.91</v>
      </c>
      <c r="P18" s="21"/>
      <c r="R18" s="1">
        <f t="shared" si="1"/>
        <v>1043.91</v>
      </c>
      <c r="S18" s="1">
        <f t="shared" si="2"/>
        <v>0</v>
      </c>
    </row>
    <row r="19" s="1" customFormat="1" ht="24" customHeight="1" spans="1:19">
      <c r="A19" s="7">
        <f t="shared" si="3"/>
        <v>17</v>
      </c>
      <c r="B19" s="19" t="s">
        <v>88</v>
      </c>
      <c r="C19" s="9">
        <v>45621</v>
      </c>
      <c r="D19" s="9" t="s">
        <v>79</v>
      </c>
      <c r="E19" s="10">
        <v>26</v>
      </c>
      <c r="F19" s="10">
        <v>5</v>
      </c>
      <c r="G19" s="11">
        <v>267.31</v>
      </c>
      <c r="H19" s="12">
        <v>335.95</v>
      </c>
      <c r="I19" s="17">
        <v>0</v>
      </c>
      <c r="J19" s="18">
        <f t="shared" si="4"/>
        <v>200</v>
      </c>
      <c r="K19" s="19">
        <v>60</v>
      </c>
      <c r="L19" s="11"/>
      <c r="M19" s="20">
        <v>863.26</v>
      </c>
      <c r="N19" s="20"/>
      <c r="O19" s="20">
        <v>863.26</v>
      </c>
      <c r="P19" s="21"/>
      <c r="R19" s="1">
        <f t="shared" si="1"/>
        <v>863.26</v>
      </c>
      <c r="S19" s="1">
        <f t="shared" si="2"/>
        <v>0</v>
      </c>
    </row>
    <row r="20" s="1" customFormat="1" ht="24" customHeight="1" spans="1:19">
      <c r="A20" s="7">
        <f t="shared" si="3"/>
        <v>18</v>
      </c>
      <c r="B20" s="19" t="s">
        <v>89</v>
      </c>
      <c r="C20" s="9">
        <v>45622</v>
      </c>
      <c r="D20" s="9" t="s">
        <v>79</v>
      </c>
      <c r="E20" s="10">
        <v>26</v>
      </c>
      <c r="F20" s="10">
        <v>5</v>
      </c>
      <c r="G20" s="11">
        <v>267.31</v>
      </c>
      <c r="H20" s="12">
        <v>335.95</v>
      </c>
      <c r="I20" s="17">
        <v>0</v>
      </c>
      <c r="J20" s="18">
        <f t="shared" si="4"/>
        <v>200</v>
      </c>
      <c r="K20" s="19">
        <v>68</v>
      </c>
      <c r="L20" s="11"/>
      <c r="M20" s="20">
        <v>871.26</v>
      </c>
      <c r="N20" s="20"/>
      <c r="O20" s="20">
        <v>871.26</v>
      </c>
      <c r="P20" s="21"/>
      <c r="R20" s="1">
        <f t="shared" si="1"/>
        <v>871.26</v>
      </c>
      <c r="S20" s="1">
        <f t="shared" si="2"/>
        <v>0</v>
      </c>
    </row>
    <row r="21" s="1" customFormat="1" ht="24" customHeight="1" spans="1:19">
      <c r="A21" s="7">
        <f t="shared" si="3"/>
        <v>19</v>
      </c>
      <c r="B21" s="19" t="s">
        <v>90</v>
      </c>
      <c r="C21" s="9">
        <v>45622</v>
      </c>
      <c r="D21" s="9" t="s">
        <v>79</v>
      </c>
      <c r="E21" s="10">
        <v>26</v>
      </c>
      <c r="F21" s="10">
        <v>4</v>
      </c>
      <c r="G21" s="11">
        <v>213.85</v>
      </c>
      <c r="H21" s="12">
        <v>268.76</v>
      </c>
      <c r="I21" s="17">
        <v>0</v>
      </c>
      <c r="J21" s="18">
        <f t="shared" si="4"/>
        <v>160</v>
      </c>
      <c r="K21" s="19">
        <v>48</v>
      </c>
      <c r="L21" s="11">
        <v>-10</v>
      </c>
      <c r="M21" s="20">
        <v>680.61</v>
      </c>
      <c r="N21" s="20"/>
      <c r="O21" s="20">
        <v>680.61</v>
      </c>
      <c r="P21" s="21"/>
      <c r="R21" s="1">
        <f t="shared" si="1"/>
        <v>680.61</v>
      </c>
      <c r="S21" s="1">
        <f t="shared" si="2"/>
        <v>0</v>
      </c>
    </row>
    <row r="22" s="1" customFormat="1" ht="24" customHeight="1" spans="1:19">
      <c r="A22" s="7">
        <f t="shared" si="3"/>
        <v>20</v>
      </c>
      <c r="B22" s="19" t="s">
        <v>91</v>
      </c>
      <c r="C22" s="9">
        <v>45622</v>
      </c>
      <c r="D22" s="9" t="s">
        <v>79</v>
      </c>
      <c r="E22" s="10">
        <v>26</v>
      </c>
      <c r="F22" s="10">
        <v>5</v>
      </c>
      <c r="G22" s="11">
        <v>267.31</v>
      </c>
      <c r="H22" s="12">
        <v>201.57</v>
      </c>
      <c r="I22" s="17">
        <v>0</v>
      </c>
      <c r="J22" s="22">
        <f>285+80</f>
        <v>365</v>
      </c>
      <c r="K22" s="19">
        <v>60</v>
      </c>
      <c r="L22" s="11"/>
      <c r="M22" s="20">
        <v>893.88</v>
      </c>
      <c r="N22" s="20"/>
      <c r="O22" s="20">
        <v>893.88</v>
      </c>
      <c r="P22" s="21"/>
      <c r="R22" s="1">
        <f t="shared" si="1"/>
        <v>893.88</v>
      </c>
      <c r="S22" s="1">
        <f t="shared" si="2"/>
        <v>0</v>
      </c>
    </row>
    <row r="23" s="1" customFormat="1" ht="24" customHeight="1" spans="1:19">
      <c r="A23" s="7">
        <f t="shared" si="3"/>
        <v>21</v>
      </c>
      <c r="B23" s="19" t="s">
        <v>92</v>
      </c>
      <c r="C23" s="9">
        <v>45623</v>
      </c>
      <c r="D23" s="9" t="s">
        <v>79</v>
      </c>
      <c r="E23" s="10">
        <v>26</v>
      </c>
      <c r="F23" s="10">
        <v>4</v>
      </c>
      <c r="G23" s="11">
        <v>213.85</v>
      </c>
      <c r="H23" s="12">
        <v>235.16</v>
      </c>
      <c r="I23" s="17">
        <v>0</v>
      </c>
      <c r="J23" s="22">
        <f>60+40*(F23-0.5)</f>
        <v>200</v>
      </c>
      <c r="K23" s="19">
        <v>48</v>
      </c>
      <c r="L23" s="11"/>
      <c r="M23" s="20">
        <v>697.01</v>
      </c>
      <c r="N23" s="20"/>
      <c r="O23" s="20">
        <v>697.01</v>
      </c>
      <c r="P23" s="21"/>
      <c r="R23" s="1">
        <f t="shared" si="1"/>
        <v>697.01</v>
      </c>
      <c r="S23" s="1">
        <f t="shared" si="2"/>
        <v>0</v>
      </c>
    </row>
    <row r="24" s="1" customFormat="1" ht="24" customHeight="1" spans="1:19">
      <c r="A24" s="7">
        <f t="shared" ref="A24:A39" si="5">ROW()-2</f>
        <v>22</v>
      </c>
      <c r="B24" s="19" t="s">
        <v>93</v>
      </c>
      <c r="C24" s="9">
        <v>45623</v>
      </c>
      <c r="D24" s="9" t="s">
        <v>79</v>
      </c>
      <c r="E24" s="10">
        <v>26</v>
      </c>
      <c r="F24" s="10">
        <v>3</v>
      </c>
      <c r="G24" s="11">
        <v>160.38</v>
      </c>
      <c r="H24" s="12">
        <v>201.57</v>
      </c>
      <c r="I24" s="17">
        <v>0</v>
      </c>
      <c r="J24" s="18">
        <f>F24*40</f>
        <v>120</v>
      </c>
      <c r="K24" s="19">
        <v>36</v>
      </c>
      <c r="L24" s="11"/>
      <c r="M24" s="20">
        <v>517.95</v>
      </c>
      <c r="N24" s="20"/>
      <c r="O24" s="20">
        <v>517.95</v>
      </c>
      <c r="P24" s="21"/>
      <c r="R24" s="1">
        <f t="shared" si="1"/>
        <v>517.95</v>
      </c>
      <c r="S24" s="1">
        <f t="shared" si="2"/>
        <v>0</v>
      </c>
    </row>
    <row r="25" s="1" customFormat="1" ht="24" customHeight="1" spans="1:19">
      <c r="A25" s="7">
        <f t="shared" si="5"/>
        <v>23</v>
      </c>
      <c r="B25" s="19" t="s">
        <v>94</v>
      </c>
      <c r="C25" s="9">
        <v>45624</v>
      </c>
      <c r="D25" s="9" t="s">
        <v>79</v>
      </c>
      <c r="E25" s="10">
        <v>26</v>
      </c>
      <c r="F25" s="10">
        <v>3</v>
      </c>
      <c r="G25" s="11">
        <v>160.38</v>
      </c>
      <c r="H25" s="12">
        <v>167.98</v>
      </c>
      <c r="I25" s="17">
        <v>0</v>
      </c>
      <c r="J25" s="22">
        <f>60+40*(F25-0.5)</f>
        <v>160</v>
      </c>
      <c r="K25" s="19">
        <v>36</v>
      </c>
      <c r="L25" s="11"/>
      <c r="M25" s="20">
        <v>524.36</v>
      </c>
      <c r="N25" s="20"/>
      <c r="O25" s="20">
        <v>524.36</v>
      </c>
      <c r="P25" s="21"/>
      <c r="R25" s="1">
        <f t="shared" si="1"/>
        <v>524.36</v>
      </c>
      <c r="S25" s="1">
        <f t="shared" si="2"/>
        <v>0</v>
      </c>
    </row>
    <row r="26" s="1" customFormat="1" ht="24" customHeight="1" spans="1:19">
      <c r="A26" s="7">
        <f t="shared" si="5"/>
        <v>24</v>
      </c>
      <c r="B26" s="19" t="s">
        <v>95</v>
      </c>
      <c r="C26" s="9">
        <v>45624</v>
      </c>
      <c r="D26" s="9" t="s">
        <v>79</v>
      </c>
      <c r="E26" s="10">
        <v>26</v>
      </c>
      <c r="F26" s="10">
        <v>3</v>
      </c>
      <c r="G26" s="11">
        <v>160.38</v>
      </c>
      <c r="H26" s="12">
        <v>167.98</v>
      </c>
      <c r="I26" s="17">
        <v>0</v>
      </c>
      <c r="J26" s="22">
        <f>60+40*(F26-0.5)</f>
        <v>160</v>
      </c>
      <c r="K26" s="19">
        <v>36</v>
      </c>
      <c r="L26" s="11"/>
      <c r="M26" s="20">
        <v>524.36</v>
      </c>
      <c r="N26" s="20"/>
      <c r="O26" s="20">
        <v>524.36</v>
      </c>
      <c r="P26" s="21"/>
      <c r="R26" s="1">
        <f t="shared" si="1"/>
        <v>524.36</v>
      </c>
      <c r="S26" s="1">
        <f t="shared" si="2"/>
        <v>0</v>
      </c>
    </row>
    <row r="27" s="1" customFormat="1" ht="24" customHeight="1" spans="1:19">
      <c r="A27" s="7">
        <f t="shared" si="5"/>
        <v>25</v>
      </c>
      <c r="B27" s="19" t="s">
        <v>96</v>
      </c>
      <c r="C27" s="9">
        <v>45624</v>
      </c>
      <c r="D27" s="9" t="s">
        <v>79</v>
      </c>
      <c r="E27" s="10">
        <v>26</v>
      </c>
      <c r="F27" s="28">
        <v>2</v>
      </c>
      <c r="G27" s="11">
        <v>106.92</v>
      </c>
      <c r="H27" s="12">
        <v>167.98</v>
      </c>
      <c r="I27" s="17">
        <v>0</v>
      </c>
      <c r="J27" s="22">
        <f>60+40*(F27-0.5)</f>
        <v>120</v>
      </c>
      <c r="K27" s="19">
        <v>24</v>
      </c>
      <c r="L27" s="11">
        <v>-10</v>
      </c>
      <c r="M27" s="20">
        <v>408.9</v>
      </c>
      <c r="N27" s="20"/>
      <c r="O27" s="20">
        <v>408.9</v>
      </c>
      <c r="P27" s="21"/>
      <c r="R27" s="1">
        <f t="shared" si="1"/>
        <v>408.9</v>
      </c>
      <c r="S27" s="1">
        <f t="shared" si="2"/>
        <v>0</v>
      </c>
    </row>
    <row r="28" s="1" customFormat="1" ht="24" customHeight="1" spans="1:19">
      <c r="A28" s="7">
        <f t="shared" si="5"/>
        <v>26</v>
      </c>
      <c r="B28" s="19" t="s">
        <v>97</v>
      </c>
      <c r="C28" s="9">
        <v>45624</v>
      </c>
      <c r="D28" s="9" t="s">
        <v>79</v>
      </c>
      <c r="E28" s="10">
        <v>26</v>
      </c>
      <c r="F28" s="28">
        <v>2</v>
      </c>
      <c r="G28" s="11">
        <v>106.92</v>
      </c>
      <c r="H28" s="12">
        <v>201.57</v>
      </c>
      <c r="I28" s="17">
        <v>0</v>
      </c>
      <c r="J28" s="18">
        <f>F28*40</f>
        <v>80</v>
      </c>
      <c r="K28" s="19">
        <v>24</v>
      </c>
      <c r="L28" s="11"/>
      <c r="M28" s="20">
        <v>412.49</v>
      </c>
      <c r="N28" s="20"/>
      <c r="O28" s="20">
        <v>412.49</v>
      </c>
      <c r="P28" s="21"/>
      <c r="R28" s="1">
        <f t="shared" si="1"/>
        <v>412.49</v>
      </c>
      <c r="S28" s="1">
        <f t="shared" si="2"/>
        <v>0</v>
      </c>
    </row>
    <row r="29" s="1" customFormat="1" ht="24" customHeight="1" spans="1:19">
      <c r="A29" s="7">
        <f t="shared" si="5"/>
        <v>27</v>
      </c>
      <c r="B29" s="19" t="s">
        <v>98</v>
      </c>
      <c r="C29" s="9">
        <v>45624</v>
      </c>
      <c r="D29" s="9" t="s">
        <v>79</v>
      </c>
      <c r="E29" s="10">
        <v>26</v>
      </c>
      <c r="F29" s="10">
        <v>2</v>
      </c>
      <c r="G29" s="11">
        <v>106.92</v>
      </c>
      <c r="H29" s="12">
        <v>100.79</v>
      </c>
      <c r="I29" s="17">
        <v>0</v>
      </c>
      <c r="J29" s="22">
        <f>60+40*(F29-0.5)</f>
        <v>120</v>
      </c>
      <c r="K29" s="19">
        <v>24</v>
      </c>
      <c r="L29" s="11">
        <v>-10</v>
      </c>
      <c r="M29" s="20">
        <v>341.71</v>
      </c>
      <c r="N29" s="20"/>
      <c r="O29" s="20">
        <v>341.71</v>
      </c>
      <c r="P29" s="21"/>
      <c r="R29" s="1">
        <f t="shared" si="1"/>
        <v>341.71</v>
      </c>
      <c r="S29" s="1">
        <f t="shared" si="2"/>
        <v>0</v>
      </c>
    </row>
    <row r="30" s="1" customFormat="1" ht="24" customHeight="1" spans="1:19">
      <c r="A30" s="7">
        <f t="shared" si="5"/>
        <v>28</v>
      </c>
      <c r="B30" s="19" t="s">
        <v>99</v>
      </c>
      <c r="C30" s="9">
        <v>45625</v>
      </c>
      <c r="D30" s="9" t="s">
        <v>79</v>
      </c>
      <c r="E30" s="10">
        <v>26</v>
      </c>
      <c r="F30" s="10">
        <v>2</v>
      </c>
      <c r="G30" s="11">
        <v>106.92</v>
      </c>
      <c r="H30" s="12">
        <v>100.79</v>
      </c>
      <c r="I30" s="17">
        <v>0</v>
      </c>
      <c r="J30" s="22">
        <f>60+40*(F30-0.5)</f>
        <v>120</v>
      </c>
      <c r="K30" s="19">
        <v>24</v>
      </c>
      <c r="L30" s="11"/>
      <c r="M30" s="20">
        <v>351.71</v>
      </c>
      <c r="N30" s="20"/>
      <c r="O30" s="20">
        <v>351.71</v>
      </c>
      <c r="P30" s="21"/>
      <c r="R30" s="1">
        <f t="shared" si="1"/>
        <v>351.71</v>
      </c>
      <c r="S30" s="1">
        <f t="shared" si="2"/>
        <v>0</v>
      </c>
    </row>
    <row r="31" s="1" customFormat="1" ht="24" customHeight="1" spans="1:19">
      <c r="A31" s="7">
        <f t="shared" si="5"/>
        <v>29</v>
      </c>
      <c r="B31" s="19" t="s">
        <v>100</v>
      </c>
      <c r="C31" s="9">
        <v>45626</v>
      </c>
      <c r="D31" s="9" t="s">
        <v>79</v>
      </c>
      <c r="E31" s="10">
        <v>26</v>
      </c>
      <c r="F31" s="10">
        <v>1</v>
      </c>
      <c r="G31" s="11">
        <v>53.46</v>
      </c>
      <c r="H31" s="12">
        <v>67.19</v>
      </c>
      <c r="I31" s="17">
        <v>0</v>
      </c>
      <c r="J31" s="18">
        <f>F31*40</f>
        <v>40</v>
      </c>
      <c r="K31" s="19">
        <v>12</v>
      </c>
      <c r="L31" s="11"/>
      <c r="M31" s="20">
        <v>172.65</v>
      </c>
      <c r="N31" s="20"/>
      <c r="O31" s="20">
        <v>172.65</v>
      </c>
      <c r="P31" s="21"/>
      <c r="R31" s="1">
        <f t="shared" si="1"/>
        <v>172.65</v>
      </c>
      <c r="S31" s="1">
        <f t="shared" si="2"/>
        <v>0</v>
      </c>
    </row>
    <row r="32" s="1" customFormat="1" ht="24" customHeight="1" spans="1:19">
      <c r="A32" s="7">
        <f t="shared" si="5"/>
        <v>30</v>
      </c>
      <c r="B32" s="19" t="s">
        <v>101</v>
      </c>
      <c r="C32" s="9">
        <v>45626</v>
      </c>
      <c r="D32" s="9" t="s">
        <v>79</v>
      </c>
      <c r="E32" s="10">
        <v>26</v>
      </c>
      <c r="F32" s="10">
        <v>1</v>
      </c>
      <c r="G32" s="11">
        <v>53.46</v>
      </c>
      <c r="H32" s="12">
        <v>67.19</v>
      </c>
      <c r="I32" s="17">
        <v>0</v>
      </c>
      <c r="J32" s="18">
        <f>F32*40</f>
        <v>40</v>
      </c>
      <c r="K32" s="19">
        <v>12</v>
      </c>
      <c r="L32" s="11"/>
      <c r="M32" s="20">
        <v>172.65</v>
      </c>
      <c r="N32" s="20"/>
      <c r="O32" s="20">
        <v>172.65</v>
      </c>
      <c r="P32" s="21"/>
      <c r="R32" s="1">
        <f t="shared" si="1"/>
        <v>172.65</v>
      </c>
      <c r="S32" s="1">
        <f t="shared" si="2"/>
        <v>0</v>
      </c>
    </row>
    <row r="33" s="1" customFormat="1" ht="24" customHeight="1" spans="1:19">
      <c r="A33" s="7">
        <f t="shared" si="5"/>
        <v>31</v>
      </c>
      <c r="B33" s="19" t="s">
        <v>102</v>
      </c>
      <c r="C33" s="9">
        <v>45626</v>
      </c>
      <c r="D33" s="9" t="s">
        <v>79</v>
      </c>
      <c r="E33" s="10">
        <v>26</v>
      </c>
      <c r="F33" s="10">
        <v>1</v>
      </c>
      <c r="G33" s="11">
        <v>53.46</v>
      </c>
      <c r="H33" s="12">
        <v>67.19</v>
      </c>
      <c r="I33" s="17">
        <v>0</v>
      </c>
      <c r="J33" s="18">
        <f>F33*40</f>
        <v>40</v>
      </c>
      <c r="K33" s="19">
        <v>12</v>
      </c>
      <c r="L33" s="11"/>
      <c r="M33" s="20">
        <v>172.65</v>
      </c>
      <c r="N33" s="20"/>
      <c r="O33" s="20">
        <v>172.65</v>
      </c>
      <c r="P33" s="21"/>
      <c r="R33" s="1">
        <f t="shared" si="1"/>
        <v>172.65</v>
      </c>
      <c r="S33" s="1">
        <f t="shared" si="2"/>
        <v>0</v>
      </c>
    </row>
    <row r="34" s="1" customFormat="1" ht="24" customHeight="1" spans="1:19">
      <c r="A34" s="7">
        <f t="shared" si="5"/>
        <v>32</v>
      </c>
      <c r="B34" s="19" t="s">
        <v>103</v>
      </c>
      <c r="C34" s="9">
        <v>45626</v>
      </c>
      <c r="D34" s="9" t="s">
        <v>79</v>
      </c>
      <c r="E34" s="10">
        <v>26</v>
      </c>
      <c r="F34" s="10">
        <v>1</v>
      </c>
      <c r="G34" s="11">
        <v>53.46</v>
      </c>
      <c r="H34" s="12">
        <v>67.19</v>
      </c>
      <c r="I34" s="17">
        <v>0</v>
      </c>
      <c r="J34" s="18">
        <f>F34*40</f>
        <v>40</v>
      </c>
      <c r="K34" s="19">
        <v>12</v>
      </c>
      <c r="L34" s="11"/>
      <c r="M34" s="20">
        <v>172.65</v>
      </c>
      <c r="N34" s="20"/>
      <c r="O34" s="20">
        <v>172.65</v>
      </c>
      <c r="P34" s="21">
        <v>0</v>
      </c>
      <c r="R34" s="1">
        <f t="shared" si="1"/>
        <v>172.65</v>
      </c>
      <c r="S34" s="1">
        <f t="shared" si="2"/>
        <v>0</v>
      </c>
    </row>
    <row r="35" s="1" customFormat="1" ht="24" customHeight="1" spans="1:19">
      <c r="A35" s="7">
        <f t="shared" si="5"/>
        <v>33</v>
      </c>
      <c r="B35" s="19" t="s">
        <v>104</v>
      </c>
      <c r="C35" s="9">
        <v>45621</v>
      </c>
      <c r="D35" s="9" t="s">
        <v>79</v>
      </c>
      <c r="E35" s="10">
        <v>26</v>
      </c>
      <c r="F35" s="10">
        <v>4</v>
      </c>
      <c r="G35" s="11">
        <v>213.85</v>
      </c>
      <c r="H35" s="12">
        <v>215</v>
      </c>
      <c r="I35" s="17">
        <v>0</v>
      </c>
      <c r="J35" s="23"/>
      <c r="K35" s="19">
        <v>48</v>
      </c>
      <c r="L35" s="11"/>
      <c r="M35" s="20">
        <v>476.85</v>
      </c>
      <c r="N35" s="20"/>
      <c r="O35" s="20">
        <v>476.85</v>
      </c>
      <c r="P35" s="24" t="s">
        <v>105</v>
      </c>
      <c r="R35" s="1">
        <f t="shared" si="1"/>
        <v>476.85</v>
      </c>
      <c r="S35" s="1">
        <f t="shared" si="2"/>
        <v>0</v>
      </c>
    </row>
    <row r="36" s="1" customFormat="1" ht="24" customHeight="1" spans="1:19">
      <c r="A36" s="7">
        <f t="shared" si="5"/>
        <v>34</v>
      </c>
      <c r="B36" s="19" t="s">
        <v>106</v>
      </c>
      <c r="C36" s="9">
        <v>45625</v>
      </c>
      <c r="D36" s="9" t="s">
        <v>79</v>
      </c>
      <c r="E36" s="10">
        <v>26</v>
      </c>
      <c r="F36" s="29">
        <v>4</v>
      </c>
      <c r="G36" s="11">
        <v>213.85</v>
      </c>
      <c r="H36" s="12">
        <v>188.13</v>
      </c>
      <c r="I36" s="17">
        <v>0</v>
      </c>
      <c r="J36" s="23">
        <v>60</v>
      </c>
      <c r="K36" s="19">
        <v>48</v>
      </c>
      <c r="L36" s="11"/>
      <c r="M36" s="20">
        <v>509.98</v>
      </c>
      <c r="N36" s="20"/>
      <c r="O36" s="20">
        <v>509.98</v>
      </c>
      <c r="P36" s="24" t="s">
        <v>107</v>
      </c>
      <c r="R36" s="1">
        <f t="shared" si="1"/>
        <v>509.98</v>
      </c>
      <c r="S36" s="1">
        <f t="shared" si="2"/>
        <v>0</v>
      </c>
    </row>
    <row r="37" s="1" customFormat="1" ht="24" customHeight="1" spans="1:19">
      <c r="A37" s="7">
        <f t="shared" si="5"/>
        <v>35</v>
      </c>
      <c r="B37" s="19" t="s">
        <v>108</v>
      </c>
      <c r="C37" s="9">
        <v>45602</v>
      </c>
      <c r="D37" s="9" t="s">
        <v>79</v>
      </c>
      <c r="E37" s="10">
        <v>26</v>
      </c>
      <c r="F37" s="10">
        <v>2</v>
      </c>
      <c r="G37" s="11">
        <v>106.92</v>
      </c>
      <c r="H37" s="12">
        <v>107.51</v>
      </c>
      <c r="I37" s="17">
        <v>0</v>
      </c>
      <c r="J37" s="23"/>
      <c r="K37" s="19">
        <v>24</v>
      </c>
      <c r="L37" s="11"/>
      <c r="M37" s="20">
        <v>238.43</v>
      </c>
      <c r="N37" s="20"/>
      <c r="O37" s="20">
        <v>238.43</v>
      </c>
      <c r="P37" s="24" t="s">
        <v>109</v>
      </c>
      <c r="R37" s="1">
        <f t="shared" si="1"/>
        <v>238.43</v>
      </c>
      <c r="S37" s="1">
        <f t="shared" si="2"/>
        <v>0</v>
      </c>
    </row>
    <row r="38" s="1" customFormat="1" ht="24" customHeight="1" spans="1:19">
      <c r="A38" s="7">
        <f t="shared" si="5"/>
        <v>36</v>
      </c>
      <c r="B38" s="19" t="s">
        <v>110</v>
      </c>
      <c r="C38" s="9">
        <v>45598</v>
      </c>
      <c r="D38" s="9" t="s">
        <v>79</v>
      </c>
      <c r="E38" s="10">
        <v>26</v>
      </c>
      <c r="F38" s="10">
        <v>12</v>
      </c>
      <c r="G38" s="11">
        <v>641.54</v>
      </c>
      <c r="H38" s="12">
        <v>645.02</v>
      </c>
      <c r="I38" s="17">
        <v>0</v>
      </c>
      <c r="J38" s="23"/>
      <c r="K38" s="19">
        <v>184</v>
      </c>
      <c r="L38" s="11"/>
      <c r="M38" s="20">
        <v>1470.56</v>
      </c>
      <c r="N38" s="20"/>
      <c r="O38" s="20">
        <v>1470.56</v>
      </c>
      <c r="P38" s="24" t="s">
        <v>111</v>
      </c>
      <c r="R38" s="1">
        <f t="shared" si="1"/>
        <v>1470.56</v>
      </c>
      <c r="S38" s="1">
        <f t="shared" si="2"/>
        <v>0</v>
      </c>
    </row>
    <row r="39" s="1" customFormat="1" ht="24" customHeight="1" spans="1:19">
      <c r="A39" s="7">
        <f t="shared" si="5"/>
        <v>37</v>
      </c>
      <c r="B39" s="19" t="s">
        <v>112</v>
      </c>
      <c r="C39" s="9">
        <v>45598</v>
      </c>
      <c r="D39" s="9" t="s">
        <v>79</v>
      </c>
      <c r="E39" s="10">
        <v>26</v>
      </c>
      <c r="F39" s="10">
        <v>12</v>
      </c>
      <c r="G39" s="11">
        <v>641.54</v>
      </c>
      <c r="H39" s="12">
        <v>645.02</v>
      </c>
      <c r="I39" s="17">
        <v>0</v>
      </c>
      <c r="J39" s="23"/>
      <c r="K39" s="19">
        <v>184</v>
      </c>
      <c r="L39" s="11"/>
      <c r="M39" s="20">
        <v>1470.56</v>
      </c>
      <c r="N39" s="20"/>
      <c r="O39" s="20">
        <v>1470.56</v>
      </c>
      <c r="P39" s="24" t="s">
        <v>111</v>
      </c>
      <c r="R39" s="1">
        <f t="shared" si="1"/>
        <v>1470.56</v>
      </c>
      <c r="S39" s="1">
        <f t="shared" si="2"/>
        <v>0</v>
      </c>
    </row>
    <row r="40" s="1" customFormat="1" ht="24" customHeight="1" spans="1:19">
      <c r="A40" s="7">
        <f t="shared" ref="A40:A48" si="6">ROW()-2</f>
        <v>38</v>
      </c>
      <c r="B40" s="19" t="s">
        <v>113</v>
      </c>
      <c r="C40" s="9">
        <v>45598</v>
      </c>
      <c r="D40" s="9" t="s">
        <v>79</v>
      </c>
      <c r="E40" s="10">
        <v>26</v>
      </c>
      <c r="F40" s="10">
        <v>7</v>
      </c>
      <c r="G40" s="11">
        <v>374.23</v>
      </c>
      <c r="H40" s="12">
        <v>376.26</v>
      </c>
      <c r="I40" s="17">
        <v>0</v>
      </c>
      <c r="J40" s="23"/>
      <c r="K40" s="19">
        <v>100</v>
      </c>
      <c r="L40" s="11"/>
      <c r="M40" s="20">
        <v>850.49</v>
      </c>
      <c r="N40" s="20"/>
      <c r="O40" s="20">
        <v>850.49</v>
      </c>
      <c r="P40" s="24" t="s">
        <v>114</v>
      </c>
      <c r="R40" s="1">
        <f t="shared" si="1"/>
        <v>850.49</v>
      </c>
      <c r="S40" s="1">
        <f t="shared" si="2"/>
        <v>0</v>
      </c>
    </row>
    <row r="41" s="1" customFormat="1" ht="24" customHeight="1" spans="1:19">
      <c r="A41" s="7">
        <f t="shared" si="6"/>
        <v>39</v>
      </c>
      <c r="B41" s="19" t="s">
        <v>115</v>
      </c>
      <c r="C41" s="9">
        <v>45597</v>
      </c>
      <c r="D41" s="9" t="s">
        <v>79</v>
      </c>
      <c r="E41" s="10">
        <v>26</v>
      </c>
      <c r="F41" s="10">
        <v>21</v>
      </c>
      <c r="G41" s="11">
        <v>1122.69</v>
      </c>
      <c r="H41" s="12">
        <v>1128.79</v>
      </c>
      <c r="I41" s="17">
        <v>0</v>
      </c>
      <c r="J41" s="23"/>
      <c r="K41" s="19">
        <v>348</v>
      </c>
      <c r="L41" s="11"/>
      <c r="M41" s="20">
        <v>2599.48</v>
      </c>
      <c r="N41" s="20">
        <v>26.5</v>
      </c>
      <c r="O41" s="20">
        <v>2572.98</v>
      </c>
      <c r="P41" s="24" t="s">
        <v>116</v>
      </c>
      <c r="R41" s="1">
        <f t="shared" si="1"/>
        <v>2599.48</v>
      </c>
      <c r="S41" s="1">
        <f t="shared" si="2"/>
        <v>0</v>
      </c>
    </row>
    <row r="42" s="1" customFormat="1" ht="24" customHeight="1" spans="1:19">
      <c r="A42" s="7">
        <f t="shared" si="6"/>
        <v>40</v>
      </c>
      <c r="B42" s="19" t="s">
        <v>117</v>
      </c>
      <c r="C42" s="9">
        <v>45594</v>
      </c>
      <c r="D42" s="9" t="s">
        <v>118</v>
      </c>
      <c r="E42" s="10">
        <v>26</v>
      </c>
      <c r="F42" s="10">
        <v>27</v>
      </c>
      <c r="G42" s="11">
        <v>1390</v>
      </c>
      <c r="H42" s="12">
        <v>3600.19</v>
      </c>
      <c r="I42" s="17">
        <v>288</v>
      </c>
      <c r="J42" s="23">
        <v>100</v>
      </c>
      <c r="K42" s="19">
        <v>476</v>
      </c>
      <c r="L42" s="11">
        <v>-5.88</v>
      </c>
      <c r="M42" s="20">
        <v>5848.31</v>
      </c>
      <c r="N42" s="20">
        <v>26.2999999999999</v>
      </c>
      <c r="O42" s="20">
        <v>5822.01</v>
      </c>
      <c r="P42" s="21"/>
      <c r="R42" s="1">
        <f t="shared" si="1"/>
        <v>5848.31</v>
      </c>
      <c r="S42" s="1">
        <f t="shared" si="2"/>
        <v>0</v>
      </c>
    </row>
    <row r="43" s="1" customFormat="1" ht="24" customHeight="1" spans="1:19">
      <c r="A43" s="7">
        <f t="shared" si="6"/>
        <v>41</v>
      </c>
      <c r="B43" s="19" t="s">
        <v>119</v>
      </c>
      <c r="C43" s="9">
        <v>45602</v>
      </c>
      <c r="D43" s="9" t="s">
        <v>118</v>
      </c>
      <c r="E43" s="10">
        <v>26</v>
      </c>
      <c r="F43" s="10">
        <v>22</v>
      </c>
      <c r="G43" s="11">
        <v>1176.15</v>
      </c>
      <c r="H43" s="12">
        <v>2807.18</v>
      </c>
      <c r="I43" s="17">
        <v>288</v>
      </c>
      <c r="J43" s="23">
        <v>100</v>
      </c>
      <c r="K43" s="19">
        <v>264</v>
      </c>
      <c r="L43" s="11">
        <f>-10-5.88</f>
        <v>-15.88</v>
      </c>
      <c r="M43" s="20">
        <v>4619.45</v>
      </c>
      <c r="N43" s="20"/>
      <c r="O43" s="20">
        <v>4619.45</v>
      </c>
      <c r="P43" s="21"/>
      <c r="R43" s="1">
        <f t="shared" si="1"/>
        <v>4619.45</v>
      </c>
      <c r="S43" s="1">
        <f t="shared" si="2"/>
        <v>0</v>
      </c>
    </row>
    <row r="44" s="1" customFormat="1" ht="24" customHeight="1" spans="1:19">
      <c r="A44" s="7">
        <f t="shared" si="6"/>
        <v>42</v>
      </c>
      <c r="B44" s="19" t="s">
        <v>120</v>
      </c>
      <c r="C44" s="9">
        <v>45608</v>
      </c>
      <c r="D44" s="9" t="s">
        <v>121</v>
      </c>
      <c r="E44" s="10">
        <v>26</v>
      </c>
      <c r="F44" s="10">
        <v>18</v>
      </c>
      <c r="G44" s="11">
        <v>962.31</v>
      </c>
      <c r="H44" s="12">
        <v>1903.04</v>
      </c>
      <c r="I44" s="17">
        <v>285</v>
      </c>
      <c r="J44" s="23">
        <v>100</v>
      </c>
      <c r="K44" s="19">
        <v>216</v>
      </c>
      <c r="L44" s="11">
        <v>-10</v>
      </c>
      <c r="M44" s="20">
        <v>3456.35</v>
      </c>
      <c r="N44" s="20">
        <v>28.2</v>
      </c>
      <c r="O44" s="20">
        <v>3428.15</v>
      </c>
      <c r="P44" s="21"/>
      <c r="R44" s="1">
        <f t="shared" si="1"/>
        <v>3456.35</v>
      </c>
      <c r="S44" s="1">
        <f t="shared" si="2"/>
        <v>0</v>
      </c>
    </row>
    <row r="45" s="1" customFormat="1" ht="24" customHeight="1" spans="1:19">
      <c r="A45" s="7">
        <f t="shared" si="6"/>
        <v>43</v>
      </c>
      <c r="B45" s="19" t="s">
        <v>122</v>
      </c>
      <c r="C45" s="9">
        <v>45612</v>
      </c>
      <c r="D45" s="9" t="s">
        <v>118</v>
      </c>
      <c r="E45" s="10">
        <v>26</v>
      </c>
      <c r="F45" s="10">
        <v>15</v>
      </c>
      <c r="G45" s="11">
        <v>801.92</v>
      </c>
      <c r="H45" s="12">
        <v>1933.2</v>
      </c>
      <c r="I45" s="17">
        <v>288</v>
      </c>
      <c r="J45" s="23">
        <v>100</v>
      </c>
      <c r="K45" s="19">
        <v>188</v>
      </c>
      <c r="L45" s="11">
        <v>-10</v>
      </c>
      <c r="M45" s="20">
        <v>3301.12</v>
      </c>
      <c r="N45" s="20"/>
      <c r="O45" s="20">
        <v>3301.12</v>
      </c>
      <c r="P45" s="21"/>
      <c r="R45" s="1">
        <f t="shared" si="1"/>
        <v>3301.12</v>
      </c>
      <c r="S45" s="1">
        <f t="shared" si="2"/>
        <v>0</v>
      </c>
    </row>
    <row r="46" s="1" customFormat="1" ht="24" customHeight="1" spans="1:19">
      <c r="A46" s="7">
        <f t="shared" si="6"/>
        <v>44</v>
      </c>
      <c r="B46" s="19" t="s">
        <v>123</v>
      </c>
      <c r="C46" s="9">
        <v>45622</v>
      </c>
      <c r="D46" s="9" t="s">
        <v>121</v>
      </c>
      <c r="E46" s="10">
        <v>26</v>
      </c>
      <c r="F46" s="10">
        <v>4.5</v>
      </c>
      <c r="G46" s="11">
        <v>240.58</v>
      </c>
      <c r="H46" s="12">
        <v>356.55</v>
      </c>
      <c r="I46" s="17">
        <v>0</v>
      </c>
      <c r="J46" s="23">
        <v>100</v>
      </c>
      <c r="K46" s="19">
        <v>48</v>
      </c>
      <c r="L46" s="11">
        <v>-10</v>
      </c>
      <c r="M46" s="20">
        <v>735.13</v>
      </c>
      <c r="N46" s="20"/>
      <c r="O46" s="20">
        <v>735.13</v>
      </c>
      <c r="P46" s="21"/>
      <c r="R46" s="1">
        <f t="shared" si="1"/>
        <v>735.13</v>
      </c>
      <c r="S46" s="1">
        <f t="shared" si="2"/>
        <v>0</v>
      </c>
    </row>
    <row r="47" s="1" customFormat="1" ht="24" customHeight="1" spans="1:19">
      <c r="A47" s="7">
        <f t="shared" si="6"/>
        <v>45</v>
      </c>
      <c r="B47" s="19" t="s">
        <v>124</v>
      </c>
      <c r="C47" s="9">
        <v>45595</v>
      </c>
      <c r="D47" s="9" t="s">
        <v>118</v>
      </c>
      <c r="E47" s="10">
        <v>26</v>
      </c>
      <c r="F47" s="10">
        <v>5</v>
      </c>
      <c r="G47" s="11">
        <v>267.31</v>
      </c>
      <c r="H47" s="12">
        <v>449.5</v>
      </c>
      <c r="I47" s="17">
        <v>0</v>
      </c>
      <c r="J47" s="23">
        <v>80</v>
      </c>
      <c r="K47" s="19">
        <v>92</v>
      </c>
      <c r="L47" s="11"/>
      <c r="M47" s="20">
        <v>888.81</v>
      </c>
      <c r="N47" s="20"/>
      <c r="O47" s="20">
        <v>888.81</v>
      </c>
      <c r="P47" s="21" t="s">
        <v>125</v>
      </c>
      <c r="R47" s="1">
        <f t="shared" si="1"/>
        <v>888.81</v>
      </c>
      <c r="S47" s="1">
        <f t="shared" si="2"/>
        <v>0</v>
      </c>
    </row>
    <row r="48" s="1" customFormat="1" ht="24" customHeight="1" spans="1:19">
      <c r="A48" s="7">
        <f t="shared" si="6"/>
        <v>46</v>
      </c>
      <c r="B48" s="19" t="s">
        <v>126</v>
      </c>
      <c r="C48" s="9">
        <v>45597</v>
      </c>
      <c r="D48" s="9" t="s">
        <v>121</v>
      </c>
      <c r="E48" s="10">
        <v>26</v>
      </c>
      <c r="F48" s="28">
        <v>10.5</v>
      </c>
      <c r="G48" s="11">
        <v>561.35</v>
      </c>
      <c r="H48" s="12">
        <v>1034.94</v>
      </c>
      <c r="I48" s="17">
        <v>0</v>
      </c>
      <c r="J48" s="23">
        <v>80</v>
      </c>
      <c r="K48" s="19">
        <v>120</v>
      </c>
      <c r="L48" s="11">
        <v>-20</v>
      </c>
      <c r="M48" s="20">
        <v>1776.29</v>
      </c>
      <c r="N48" s="20"/>
      <c r="O48" s="20">
        <v>1776.29</v>
      </c>
      <c r="P48" s="21" t="s">
        <v>127</v>
      </c>
      <c r="R48" s="1">
        <f t="shared" si="1"/>
        <v>1776.29</v>
      </c>
      <c r="S48" s="1">
        <f t="shared" si="2"/>
        <v>0</v>
      </c>
    </row>
    <row r="49" s="1" customFormat="1" ht="24" customHeight="1" spans="1:19">
      <c r="A49" s="13" t="s">
        <v>45</v>
      </c>
      <c r="B49" s="13"/>
      <c r="C49" s="13"/>
      <c r="D49" s="13"/>
      <c r="E49" s="13"/>
      <c r="F49" s="13"/>
      <c r="G49" s="14">
        <f t="shared" ref="G49:O49" si="7">SUM(G3:G48)</f>
        <v>25664.97</v>
      </c>
      <c r="H49" s="14">
        <f t="shared" si="7"/>
        <v>33705.47</v>
      </c>
      <c r="I49" s="25">
        <f t="shared" si="7"/>
        <v>3290.67</v>
      </c>
      <c r="J49" s="14">
        <f t="shared" si="7"/>
        <v>9624.46</v>
      </c>
      <c r="K49" s="14">
        <f t="shared" si="7"/>
        <v>6460</v>
      </c>
      <c r="L49" s="14">
        <f t="shared" si="7"/>
        <v>-131.76</v>
      </c>
      <c r="M49" s="14">
        <f t="shared" si="7"/>
        <v>78613.81</v>
      </c>
      <c r="N49" s="25">
        <f t="shared" si="7"/>
        <v>167.7</v>
      </c>
      <c r="O49" s="36">
        <f t="shared" si="7"/>
        <v>78446.11</v>
      </c>
      <c r="P49" s="26"/>
      <c r="R49" s="1">
        <f>M49-O49</f>
        <v>167.699999999997</v>
      </c>
      <c r="S49" s="38">
        <f>R49-N49</f>
        <v>-2.70006239588838e-12</v>
      </c>
    </row>
    <row r="50" s="1" customFormat="1" ht="39" customHeight="1" spans="1:20">
      <c r="A50" s="15" t="s">
        <v>46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S50" s="1">
        <v>7.16999999999535</v>
      </c>
      <c r="T50" s="1" t="s">
        <v>128</v>
      </c>
    </row>
    <row r="51" spans="13:15">
      <c r="M51" s="3">
        <v>80583.16</v>
      </c>
      <c r="O51" s="3">
        <v>80415.46</v>
      </c>
    </row>
    <row r="53" spans="13:16">
      <c r="M53" s="3">
        <v>80583.16</v>
      </c>
      <c r="O53" s="37">
        <v>80408.29</v>
      </c>
      <c r="P53" s="1">
        <f>O51-O53</f>
        <v>7.17000000001281</v>
      </c>
    </row>
    <row r="55" spans="13:18">
      <c r="M55" s="3">
        <f>M53-M49</f>
        <v>1969.35000000001</v>
      </c>
      <c r="O55" s="3">
        <f>O53-O49</f>
        <v>1962.17999999999</v>
      </c>
      <c r="P55" s="1" t="s">
        <v>49</v>
      </c>
      <c r="R55" s="1">
        <v>1969.34999999999</v>
      </c>
    </row>
    <row r="57" spans="13:16">
      <c r="M57" s="3">
        <f>M49+'同工同酬-深圳诚展'!M7</f>
        <v>80583.16</v>
      </c>
      <c r="O57" s="3">
        <f>O49+'同工同酬-深圳诚展'!O7</f>
        <v>80415.46</v>
      </c>
      <c r="P57" s="1" t="s">
        <v>45</v>
      </c>
    </row>
  </sheetData>
  <mergeCells count="3">
    <mergeCell ref="A1:P1"/>
    <mergeCell ref="A49:C49"/>
    <mergeCell ref="A50:P50"/>
  </mergeCells>
  <pageMargins left="0.156944444444444" right="0.156944444444444" top="0.432638888888889" bottom="0.196527777777778" header="0.236111111111111" footer="0.156944444444444"/>
  <pageSetup paperSize="9" orientation="landscape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A1" sqref="A1:P1"/>
    </sheetView>
  </sheetViews>
  <sheetFormatPr defaultColWidth="9" defaultRowHeight="14.25"/>
  <cols>
    <col min="1" max="1" width="4.875" style="3" customWidth="1"/>
    <col min="2" max="2" width="8.25" style="3" customWidth="1"/>
    <col min="3" max="3" width="10.375" style="3" customWidth="1"/>
    <col min="4" max="4" width="10.625" style="3" customWidth="1"/>
    <col min="5" max="5" width="6.625" style="3" customWidth="1"/>
    <col min="6" max="6" width="7.375" style="3" customWidth="1"/>
    <col min="7" max="7" width="10.625" style="3" customWidth="1"/>
    <col min="8" max="8" width="10.25" style="3" customWidth="1"/>
    <col min="9" max="9" width="8.375" style="3" customWidth="1"/>
    <col min="10" max="10" width="10.125" style="3" customWidth="1"/>
    <col min="11" max="12" width="9.375" style="3"/>
    <col min="13" max="13" width="12.125" style="3" customWidth="1"/>
    <col min="14" max="14" width="6.875" style="3" customWidth="1"/>
    <col min="15" max="15" width="8.5" style="3" customWidth="1"/>
    <col min="16" max="16" width="9" style="1"/>
    <col min="17" max="17" width="9" style="1" customWidth="1"/>
    <col min="18" max="16380" width="9" style="1"/>
  </cols>
  <sheetData>
    <row r="1" s="1" customFormat="1" ht="27" customHeight="1" spans="1:16">
      <c r="A1" s="4" t="s">
        <v>129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5" customHeight="1" spans="1:16">
      <c r="A2" s="6" t="s">
        <v>1</v>
      </c>
      <c r="B2" s="6" t="s">
        <v>2</v>
      </c>
      <c r="C2" s="6" t="s">
        <v>51</v>
      </c>
      <c r="D2" s="6" t="s">
        <v>52</v>
      </c>
      <c r="E2" s="6" t="s">
        <v>53</v>
      </c>
      <c r="F2" s="6" t="s">
        <v>54</v>
      </c>
      <c r="G2" s="6" t="s">
        <v>55</v>
      </c>
      <c r="H2" s="6" t="s">
        <v>56</v>
      </c>
      <c r="I2" s="6" t="s">
        <v>57</v>
      </c>
      <c r="J2" s="6" t="s">
        <v>58</v>
      </c>
      <c r="K2" s="6" t="s">
        <v>59</v>
      </c>
      <c r="L2" s="6" t="s">
        <v>60</v>
      </c>
      <c r="M2" s="6" t="s">
        <v>61</v>
      </c>
      <c r="N2" s="6" t="s">
        <v>10</v>
      </c>
      <c r="O2" s="6" t="s">
        <v>62</v>
      </c>
      <c r="P2" s="16" t="s">
        <v>12</v>
      </c>
    </row>
    <row r="3" s="1" customFormat="1" ht="24" customHeight="1" spans="1:16">
      <c r="A3" s="7">
        <f>ROW()-2</f>
        <v>1</v>
      </c>
      <c r="B3" s="8" t="s">
        <v>130</v>
      </c>
      <c r="C3" s="9">
        <v>45621</v>
      </c>
      <c r="D3" s="9" t="s">
        <v>79</v>
      </c>
      <c r="E3" s="10">
        <v>26</v>
      </c>
      <c r="F3" s="10">
        <v>5</v>
      </c>
      <c r="G3" s="11">
        <v>267.307692307692</v>
      </c>
      <c r="H3" s="12">
        <v>335.95</v>
      </c>
      <c r="I3" s="17">
        <v>0</v>
      </c>
      <c r="J3" s="18">
        <f>F3*40</f>
        <v>200</v>
      </c>
      <c r="K3" s="19">
        <v>60</v>
      </c>
      <c r="L3" s="11">
        <v>-10</v>
      </c>
      <c r="M3" s="20">
        <v>853.26</v>
      </c>
      <c r="N3" s="20"/>
      <c r="O3" s="20">
        <v>853.26</v>
      </c>
      <c r="P3" s="21"/>
    </row>
    <row r="4" s="1" customFormat="1" ht="24" customHeight="1" spans="1:16">
      <c r="A4" s="7">
        <f>ROW()-2</f>
        <v>2</v>
      </c>
      <c r="B4" s="8" t="s">
        <v>131</v>
      </c>
      <c r="C4" s="9">
        <v>45622</v>
      </c>
      <c r="D4" s="9" t="s">
        <v>79</v>
      </c>
      <c r="E4" s="10">
        <v>26</v>
      </c>
      <c r="F4" s="10">
        <v>4</v>
      </c>
      <c r="G4" s="11">
        <v>213.846153846154</v>
      </c>
      <c r="H4" s="12">
        <v>235.165</v>
      </c>
      <c r="I4" s="17">
        <v>0</v>
      </c>
      <c r="J4" s="22">
        <f>60+40*(F4-0.5)</f>
        <v>200</v>
      </c>
      <c r="K4" s="19">
        <v>56</v>
      </c>
      <c r="L4" s="11"/>
      <c r="M4" s="20">
        <v>705.01</v>
      </c>
      <c r="N4" s="20"/>
      <c r="O4" s="20">
        <v>705.01</v>
      </c>
      <c r="P4" s="21"/>
    </row>
    <row r="5" s="1" customFormat="1" ht="24" customHeight="1" spans="1:16">
      <c r="A5" s="7">
        <f>ROW()-2</f>
        <v>3</v>
      </c>
      <c r="B5" s="8" t="s">
        <v>132</v>
      </c>
      <c r="C5" s="9">
        <v>45625</v>
      </c>
      <c r="D5" s="9" t="s">
        <v>79</v>
      </c>
      <c r="E5" s="10">
        <v>26</v>
      </c>
      <c r="F5" s="10">
        <v>1</v>
      </c>
      <c r="G5" s="11">
        <v>53.4615384615386</v>
      </c>
      <c r="H5" s="12">
        <v>67.19</v>
      </c>
      <c r="I5" s="17">
        <v>0</v>
      </c>
      <c r="J5" s="18">
        <f>F5*40</f>
        <v>40</v>
      </c>
      <c r="K5" s="19">
        <v>12</v>
      </c>
      <c r="L5" s="11"/>
      <c r="M5" s="20">
        <v>172.65</v>
      </c>
      <c r="N5" s="20"/>
      <c r="O5" s="20">
        <v>172.65</v>
      </c>
      <c r="P5" s="21"/>
    </row>
    <row r="6" s="1" customFormat="1" ht="24" customHeight="1" spans="1:16">
      <c r="A6" s="7">
        <f>ROW()-2</f>
        <v>4</v>
      </c>
      <c r="B6" s="8" t="s">
        <v>133</v>
      </c>
      <c r="C6" s="9">
        <v>45625</v>
      </c>
      <c r="D6" s="9" t="s">
        <v>79</v>
      </c>
      <c r="E6" s="10">
        <v>26</v>
      </c>
      <c r="F6" s="10">
        <v>2</v>
      </c>
      <c r="G6" s="11">
        <v>106.923076923077</v>
      </c>
      <c r="H6" s="12">
        <v>107.504</v>
      </c>
      <c r="I6" s="17">
        <v>0</v>
      </c>
      <c r="J6" s="23"/>
      <c r="K6" s="19">
        <v>24</v>
      </c>
      <c r="L6" s="11"/>
      <c r="M6" s="20">
        <v>238.43</v>
      </c>
      <c r="N6" s="20"/>
      <c r="O6" s="20">
        <v>238.43</v>
      </c>
      <c r="P6" s="24" t="s">
        <v>134</v>
      </c>
    </row>
    <row r="7" s="1" customFormat="1" ht="24" customHeight="1" spans="1:16">
      <c r="A7" s="13" t="s">
        <v>45</v>
      </c>
      <c r="B7" s="13"/>
      <c r="C7" s="13"/>
      <c r="D7" s="13"/>
      <c r="E7" s="13"/>
      <c r="F7" s="13"/>
      <c r="G7" s="14">
        <f t="shared" ref="G7:O7" si="0">SUM(G3:G6)</f>
        <v>641.538461538462</v>
      </c>
      <c r="H7" s="14">
        <f t="shared" si="0"/>
        <v>745.809</v>
      </c>
      <c r="I7" s="25">
        <f t="shared" si="0"/>
        <v>0</v>
      </c>
      <c r="J7" s="14">
        <f t="shared" si="0"/>
        <v>440</v>
      </c>
      <c r="K7" s="14">
        <f t="shared" si="0"/>
        <v>152</v>
      </c>
      <c r="L7" s="14">
        <f t="shared" si="0"/>
        <v>-10</v>
      </c>
      <c r="M7" s="14">
        <f t="shared" si="0"/>
        <v>1969.35</v>
      </c>
      <c r="N7" s="25">
        <f t="shared" si="0"/>
        <v>0</v>
      </c>
      <c r="O7" s="25">
        <f t="shared" si="0"/>
        <v>1969.35</v>
      </c>
      <c r="P7" s="26"/>
    </row>
    <row r="8" s="1" customFormat="1" ht="39" customHeight="1" spans="1:16">
      <c r="A8" s="15" t="s">
        <v>46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="1" customFormat="1" spans="1:1638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XFA9"/>
      <c r="XFB9"/>
      <c r="XFC9"/>
      <c r="XFD9"/>
    </row>
    <row r="10" s="1" customFormat="1" spans="1:1638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XFA10"/>
      <c r="XFB10"/>
      <c r="XFC10"/>
      <c r="XFD10"/>
    </row>
    <row r="11" s="1" customFormat="1" spans="1:1638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v>80583.16</v>
      </c>
      <c r="N11" s="3"/>
      <c r="O11" s="3"/>
      <c r="XFA11"/>
      <c r="XFB11"/>
      <c r="XFC11"/>
      <c r="XFD11"/>
    </row>
    <row r="12" s="1" customFormat="1" spans="1:1638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XFA12"/>
      <c r="XFB12"/>
      <c r="XFC12"/>
      <c r="XFD12"/>
    </row>
    <row r="13" s="1" customFormat="1" spans="1:1638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M11-M7</f>
        <v>78613.81</v>
      </c>
      <c r="N13" s="3"/>
      <c r="O13" s="3"/>
      <c r="XFA13"/>
      <c r="XFB13"/>
      <c r="XFC13"/>
      <c r="XFD13"/>
    </row>
    <row r="15" spans="13:13">
      <c r="M15" s="3">
        <f>M11-M7-M13</f>
        <v>0</v>
      </c>
    </row>
  </sheetData>
  <mergeCells count="3">
    <mergeCell ref="A1:P1"/>
    <mergeCell ref="A7:C7"/>
    <mergeCell ref="A8:P8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小时工</vt:lpstr>
      <vt:lpstr>同工同酬-湖南诚展</vt:lpstr>
      <vt:lpstr>同工同酬-深圳诚展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2024-10-11T08:28:00Z</dcterms:created>
  <dcterms:modified xsi:type="dcterms:W3CDTF">2024-12-11T13:48:11Z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0EA0EA9AFAB24ED7AC41BB1CF1F3E826</vt:lpwstr>
  </property>
  <property fmtid="{D5CDD505-2E9C-101B-9397-08002B2CF9AE}" pid="3" name="KSOProductBuildVer">
    <vt:lpwstr>2052-11.8.2.12011</vt:lpwstr>
  </property>
</Properties>
</file>