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77"/>
  </bookViews>
  <sheets>
    <sheet name="报价汇总" sheetId="77" r:id="rId1"/>
    <sheet name="K1中改面料2" sheetId="61" r:id="rId2"/>
    <sheet name="K1中改面料3" sheetId="62" r:id="rId3"/>
    <sheet name="中改面料窄车分项报价" sheetId="70" r:id="rId4"/>
    <sheet name="MPK黑色面料" sheetId="73" r:id="rId5"/>
    <sheet name="MPK黑面料1" sheetId="74" r:id="rId6"/>
    <sheet name="中改面料460背垫" sheetId="78" r:id="rId7"/>
    <sheet name="标准面料四分联体背垫" sheetId="80" r:id="rId8"/>
    <sheet name="中期面料跨背跨座" sheetId="82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<sst xmlns="http://schemas.openxmlformats.org/spreadsheetml/2006/main" count="618" uniqueCount="238">
  <si>
    <t>序号</t>
  </si>
  <si>
    <t>代码</t>
  </si>
  <si>
    <t>材料名称</t>
  </si>
  <si>
    <t>未税价格</t>
  </si>
  <si>
    <t>SBS0010402</t>
  </si>
  <si>
    <t>K1标准头枕（黑色）</t>
  </si>
  <si>
    <t>SBS0010405</t>
  </si>
  <si>
    <t>K1标准窄车加长14人一排三人座（黑色）</t>
  </si>
  <si>
    <t>SBS0010403</t>
  </si>
  <si>
    <t>K1标准双人左背（上小背）布套（黑色）</t>
  </si>
  <si>
    <t>SBS0010404</t>
  </si>
  <si>
    <t>K1标准双人右背（中间背）布套（黑色）</t>
  </si>
  <si>
    <t>SBS0010406</t>
  </si>
  <si>
    <t>K1标准双人座布套（黑色）</t>
  </si>
  <si>
    <t>SBS0010407</t>
  </si>
  <si>
    <t>K1标准窄车三排三人背（黑色）</t>
  </si>
  <si>
    <t>SBS0010408</t>
  </si>
  <si>
    <t>K1标准窄车三排三人垫（黑色）</t>
  </si>
  <si>
    <t>SLT0010018</t>
  </si>
  <si>
    <t>K1左舵四人连体左座布套（K1主，辅）</t>
  </si>
  <si>
    <t>SLT0010016</t>
  </si>
  <si>
    <t>K1左舵四人连体左背布套（K1主，辅）</t>
  </si>
  <si>
    <t>SBS0010521</t>
  </si>
  <si>
    <t>K1跨背中期布套（K1升级主，辅）</t>
  </si>
  <si>
    <t>SBS0010522</t>
  </si>
  <si>
    <t>K1跨坐中期布套（K1升级主，辅）</t>
  </si>
  <si>
    <t>SBS0010670</t>
  </si>
  <si>
    <t>K1窄车双人座布套（中期面料）</t>
  </si>
  <si>
    <t>SBS0010669</t>
  </si>
  <si>
    <t>K1窄车双人背布套（中期面料）</t>
  </si>
  <si>
    <t>SBS0010685</t>
  </si>
  <si>
    <t>K1窄车三排单人座布套（中期面料）</t>
  </si>
  <si>
    <t>SBS0010684</t>
  </si>
  <si>
    <t>K1窄车三排单人背布套（中期面料）</t>
  </si>
  <si>
    <t>SBS0010667</t>
  </si>
  <si>
    <t>K1窄车左侧翻背布套（中期面料）</t>
  </si>
  <si>
    <t>SBS0010675</t>
  </si>
  <si>
    <t>K1窄车一排三人座布套（中期面料）</t>
  </si>
  <si>
    <t>SBS0010674</t>
  </si>
  <si>
    <t>K1窄车一排三人背布套（中期面料）</t>
  </si>
  <si>
    <t>SBS0010652</t>
  </si>
  <si>
    <t>K1窄车460司机座布套-中期</t>
  </si>
  <si>
    <t>SBS0010653</t>
  </si>
  <si>
    <t>K1窄车460司机背布套-中期</t>
  </si>
  <si>
    <t>SBS0010654</t>
  </si>
  <si>
    <t>K1窄车460副司机背布套-中期</t>
  </si>
  <si>
    <t>SBS0010743</t>
  </si>
  <si>
    <t>K1窄车右舵乘客第一排三人连体座垫护面-中期</t>
  </si>
  <si>
    <t>SBS0010742</t>
  </si>
  <si>
    <t>K1窄车右舵一排三人背-中期</t>
  </si>
  <si>
    <t>SBS0010745</t>
  </si>
  <si>
    <t>K1窄车右舵双人座垫护面-中期</t>
  </si>
  <si>
    <t>SBS0010744</t>
  </si>
  <si>
    <t>K1窄车右舵双人背-中期</t>
  </si>
  <si>
    <t>SBS0010746</t>
  </si>
  <si>
    <t>K1窄车右舵单人背-中期</t>
  </si>
  <si>
    <t>SBS0010747</t>
  </si>
  <si>
    <t>K1窄车右舵单人三排座-中期</t>
  </si>
  <si>
    <t>2024.9.3</t>
  </si>
  <si>
    <t>K1新面料面套总成报价</t>
  </si>
  <si>
    <t>k1左侧翻背布套（新面料）×</t>
  </si>
  <si>
    <t>单价</t>
  </si>
  <si>
    <t>备注</t>
  </si>
  <si>
    <t>SLT0002582</t>
  </si>
  <si>
    <t>名称</t>
  </si>
  <si>
    <t>型号</t>
  </si>
  <si>
    <t>尺寸</t>
  </si>
  <si>
    <t>单位</t>
  </si>
  <si>
    <t>用量</t>
  </si>
  <si>
    <t>价格</t>
  </si>
  <si>
    <t>面料</t>
  </si>
  <si>
    <t>VQ0318</t>
  </si>
  <si>
    <t>宽1500mm</t>
  </si>
  <si>
    <t>米</t>
  </si>
  <si>
    <t>DQ0166</t>
  </si>
  <si>
    <t>面料合计</t>
  </si>
  <si>
    <t>拉型布</t>
  </si>
  <si>
    <t>55mm</t>
  </si>
  <si>
    <t>深灰线</t>
  </si>
  <si>
    <t>K1深灰线T2</t>
  </si>
  <si>
    <t>20#3</t>
  </si>
  <si>
    <t>写字标</t>
  </si>
  <si>
    <t>50*22mm</t>
  </si>
  <si>
    <t>个</t>
  </si>
  <si>
    <t>3c标</t>
  </si>
  <si>
    <t>19*29mm</t>
  </si>
  <si>
    <t>拉链</t>
  </si>
  <si>
    <t>拉链深灰600</t>
  </si>
  <si>
    <t>根</t>
  </si>
  <si>
    <t>拉链深灰500</t>
  </si>
  <si>
    <t>500mm</t>
  </si>
  <si>
    <t>拉链深灰70</t>
  </si>
  <si>
    <t>700mm</t>
  </si>
  <si>
    <t>搭扣</t>
  </si>
  <si>
    <t>黑色搭扣（软）</t>
  </si>
  <si>
    <t>250mm</t>
  </si>
  <si>
    <t xml:space="preserve">黑色搭扣（硬） </t>
  </si>
  <si>
    <t>卡条</t>
  </si>
  <si>
    <t>箭型条</t>
  </si>
  <si>
    <t>勾条</t>
  </si>
  <si>
    <t>芽子条</t>
  </si>
  <si>
    <t>辅料合计</t>
  </si>
  <si>
    <t>缝纫费用</t>
  </si>
  <si>
    <t>裁剪费用</t>
  </si>
  <si>
    <t>综合费用</t>
  </si>
  <si>
    <t>利润</t>
  </si>
  <si>
    <t>运费包装</t>
  </si>
  <si>
    <t>工费合计</t>
  </si>
  <si>
    <t>总合计</t>
  </si>
  <si>
    <t>K1中改面料面套总成报价</t>
  </si>
  <si>
    <t>K1窄车一排三人垫布套（中期面料）</t>
  </si>
  <si>
    <t>深灰拉锁</t>
  </si>
  <si>
    <t>黑线</t>
  </si>
  <si>
    <t>23#</t>
  </si>
  <si>
    <t>软搭扣</t>
  </si>
  <si>
    <t>硬搭扣</t>
  </si>
  <si>
    <t>J 型条</t>
  </si>
  <si>
    <t>规格型号</t>
  </si>
  <si>
    <t>单价（未税）</t>
  </si>
  <si>
    <t>左侧翻座*1</t>
  </si>
  <si>
    <t>三排单人背</t>
  </si>
  <si>
    <t>三排单人座</t>
  </si>
  <si>
    <t>双人背</t>
  </si>
  <si>
    <t>一排三人背</t>
  </si>
  <si>
    <t>双人座</t>
  </si>
  <si>
    <t>主料</t>
  </si>
  <si>
    <t>辅料</t>
  </si>
  <si>
    <t>拉锁</t>
  </si>
  <si>
    <t>线</t>
  </si>
  <si>
    <t>产品标</t>
  </si>
  <si>
    <t>3C标</t>
  </si>
  <si>
    <t>件</t>
  </si>
  <si>
    <t>K1黑色面料面套总成报价</t>
  </si>
  <si>
    <t>K1黑米花窄车加长14人一排三人垫</t>
  </si>
  <si>
    <t>K1标准双人左背（上小背）</t>
  </si>
  <si>
    <t>K1标准双人右背（中间背）</t>
  </si>
  <si>
    <t>K1标准双人座</t>
  </si>
  <si>
    <t>未税单价</t>
  </si>
  <si>
    <t>MPK</t>
  </si>
  <si>
    <t>顾客提供</t>
  </si>
  <si>
    <t>K1黑面料面套总成报价</t>
  </si>
  <si>
    <t>K1窄车黑面布套报价表</t>
  </si>
  <si>
    <t>k1头枕布套</t>
  </si>
  <si>
    <t>物料代码</t>
  </si>
  <si>
    <t>材质/料号</t>
  </si>
  <si>
    <t>K1标准三排三人背</t>
  </si>
  <si>
    <t>K1标准三排三人垫</t>
  </si>
  <si>
    <t>宽1500</t>
  </si>
  <si>
    <t>黑色涤纶线</t>
  </si>
  <si>
    <t>50*22</t>
  </si>
  <si>
    <t>搭扣（对米）</t>
  </si>
  <si>
    <t>19*29</t>
  </si>
  <si>
    <t>KT-30-390</t>
  </si>
  <si>
    <t>KT-30-300</t>
  </si>
  <si>
    <t>KT-30-290</t>
  </si>
  <si>
    <t>KT-30-140</t>
  </si>
  <si>
    <t>KT-30-1275</t>
  </si>
  <si>
    <t>KT-30-375</t>
  </si>
  <si>
    <t>KT-30-190</t>
  </si>
  <si>
    <t>KT-30-100</t>
  </si>
  <si>
    <t>KT-30-230</t>
  </si>
  <si>
    <t>KT-30-260</t>
  </si>
  <si>
    <t>未税料费合计</t>
  </si>
  <si>
    <t>未税合计</t>
  </si>
  <si>
    <t>460窄车（中改面料）</t>
  </si>
  <si>
    <t>2023.6.23</t>
  </si>
  <si>
    <t>项次</t>
  </si>
  <si>
    <t>物料名称</t>
  </si>
  <si>
    <t>材质/料 号</t>
  </si>
  <si>
    <t>K1窄车460正司机背（SBS0010653）</t>
  </si>
  <si>
    <t>K1窄车460司机座（SBS0010652）</t>
  </si>
  <si>
    <t>K1窄车460副司机背（SBS0010654）</t>
  </si>
  <si>
    <t>中改主料</t>
  </si>
  <si>
    <t>中改辅料</t>
  </si>
  <si>
    <t>KT-158-970</t>
  </si>
  <si>
    <t>970mm</t>
  </si>
  <si>
    <t>K1灰线T2（深灰）</t>
  </si>
  <si>
    <t>KT27*200</t>
  </si>
  <si>
    <t>KT27*315</t>
  </si>
  <si>
    <t>KT27*140</t>
  </si>
  <si>
    <t>KT27*255</t>
  </si>
  <si>
    <t>KT27*240</t>
  </si>
  <si>
    <t>KT27*295</t>
  </si>
  <si>
    <t>钢丝</t>
  </si>
  <si>
    <t>400mm</t>
  </si>
  <si>
    <t>白松紧带</t>
  </si>
  <si>
    <t>绝缘纸板</t>
  </si>
  <si>
    <t>40*460mm</t>
  </si>
  <si>
    <t>合计</t>
  </si>
  <si>
    <t>父零件描述</t>
  </si>
  <si>
    <t>子零件</t>
  </si>
  <si>
    <t xml:space="preserve">子零件描述 </t>
  </si>
  <si>
    <t>数量</t>
  </si>
  <si>
    <t>材料费</t>
  </si>
  <si>
    <t>辅料费</t>
  </si>
  <si>
    <t>加工费</t>
  </si>
  <si>
    <t>K1左舵四人联体右背布套SLT0010018</t>
  </si>
  <si>
    <t>TSY0000298</t>
  </si>
  <si>
    <t>K1主料VQ0318-60-20</t>
  </si>
  <si>
    <t>02.12.01.291</t>
  </si>
  <si>
    <t>TSY0000297</t>
  </si>
  <si>
    <t>K1辅料DQ0166-60-20</t>
  </si>
  <si>
    <t>02.12.01.292</t>
  </si>
  <si>
    <t>TSY0000324</t>
  </si>
  <si>
    <t>02.12.01.101</t>
  </si>
  <si>
    <t>TSY0000334</t>
  </si>
  <si>
    <t>02.12.01.019</t>
  </si>
  <si>
    <t>卡条KT-27-250-2</t>
  </si>
  <si>
    <t>卡条KT-27-300-2</t>
  </si>
  <si>
    <t>卡条KT-27-710-2</t>
  </si>
  <si>
    <t>K1左舵四人联体右座垫布套SLT0010016</t>
  </si>
  <si>
    <t>黑色涤纶线（890CM）</t>
  </si>
  <si>
    <t>写字标（未发现）</t>
  </si>
  <si>
    <t>TSY0000030</t>
  </si>
  <si>
    <t>3C标识I140327</t>
  </si>
  <si>
    <t>02.13.02.338</t>
  </si>
  <si>
    <t>TSY0000318</t>
  </si>
  <si>
    <t>卡条KT-32-300</t>
  </si>
  <si>
    <t>02.12.01.135</t>
  </si>
  <si>
    <t>300mm</t>
  </si>
  <si>
    <t>TSY0000320</t>
  </si>
  <si>
    <t>卡条KT-32-320 实：330</t>
  </si>
  <si>
    <t>02.12.01.133</t>
  </si>
  <si>
    <t>320mm</t>
  </si>
  <si>
    <t>卡条KT-27-250-4</t>
  </si>
  <si>
    <t>卡条KT-27-300-1</t>
  </si>
  <si>
    <t>卡条KT-27-130-4</t>
  </si>
  <si>
    <t>卡条KT-27-260-2</t>
  </si>
  <si>
    <t>卡条KT-27-240-1</t>
  </si>
  <si>
    <t>2024.9.2</t>
  </si>
  <si>
    <t>K1窄车右舵座椅布套未税报价表（新面料）</t>
  </si>
  <si>
    <t>跨背SBS0010521</t>
  </si>
  <si>
    <t>跨坐SBS0010522</t>
  </si>
  <si>
    <t>布料合计</t>
  </si>
  <si>
    <t>宽550mm</t>
  </si>
  <si>
    <t>搭扣硬</t>
  </si>
  <si>
    <t>搭扣软</t>
  </si>
  <si>
    <t>辅料小计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</si>
</sst>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</numFmts>
  <fonts count="79">
    <font>
      <sz val="11"/>
      <color theme="1"/>
      <name val="宋体"/>
      <charset val="134"/>
      <scheme val="minor"/>
    </font>
    <font>
      <b/>
      <sz val="18"/>
      <name val="微软雅黑"/>
      <charset val="134"/>
    </font>
    <font>
      <b/>
      <u/>
      <sz val="18"/>
      <name val="微软雅黑"/>
      <charset val="134"/>
    </font>
    <font>
      <b/>
      <sz val="9"/>
      <name val="微软雅黑"/>
      <charset val="134"/>
    </font>
    <font>
      <b/>
      <sz val="11"/>
      <name val="微软雅黑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8"/>
      <name val="微软雅黑"/>
      <charset val="134"/>
    </font>
    <font>
      <b/>
      <sz val="8"/>
      <color theme="1"/>
      <name val="宋体"/>
      <charset val="134"/>
      <scheme val="minor"/>
    </font>
    <font>
      <b/>
      <sz val="8"/>
      <color rgb="FFFF0000"/>
      <name val="宋体"/>
      <charset val="134"/>
    </font>
    <font>
      <b/>
      <sz val="9"/>
      <color rgb="FFFF0000"/>
      <name val="宋体"/>
      <charset val="134"/>
    </font>
    <font>
      <b/>
      <sz val="8"/>
      <color rgb="FFFF0000"/>
      <name val="微软雅黑"/>
      <charset val="134"/>
    </font>
    <font>
      <b/>
      <sz val="8"/>
      <color theme="1"/>
      <name val="微软雅黑"/>
      <charset val="134"/>
    </font>
    <font>
      <b/>
      <sz val="8"/>
      <name val="Times New Roman"/>
      <charset val="134"/>
    </font>
    <font>
      <b/>
      <sz val="12"/>
      <name val="微软雅黑"/>
      <charset val="134"/>
    </font>
    <font>
      <b/>
      <sz val="11"/>
      <color indexed="8"/>
      <name val="微软雅黑"/>
      <charset val="134"/>
    </font>
    <font>
      <b/>
      <sz val="10"/>
      <color indexed="8"/>
      <name val="微软雅黑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9"/>
      <color theme="1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b/>
      <sz val="14"/>
      <color theme="1"/>
      <name val="新宋体"/>
      <charset val="134"/>
    </font>
    <font>
      <sz val="12"/>
      <name val="新宋体"/>
      <charset val="134"/>
    </font>
    <font>
      <sz val="10"/>
      <name val="宋体"/>
      <charset val="134"/>
      <scheme val="minor"/>
    </font>
    <font>
      <sz val="12"/>
      <color theme="1"/>
      <name val="新宋体"/>
      <charset val="134"/>
    </font>
    <font>
      <sz val="11"/>
      <color theme="1"/>
      <name val="Calibri"/>
      <charset val="134"/>
    </font>
    <font>
      <b/>
      <sz val="12"/>
      <color theme="1"/>
      <name val="新宋体"/>
      <charset val="134"/>
    </font>
    <font>
      <b/>
      <sz val="9"/>
      <name val="宋体"/>
      <charset val="134"/>
      <scheme val="minor"/>
    </font>
    <font>
      <b/>
      <sz val="8"/>
      <name val="宋体"/>
      <charset val="134"/>
      <scheme val="minor"/>
    </font>
    <font>
      <b/>
      <sz val="10"/>
      <name val="宋体"/>
      <charset val="134"/>
      <scheme val="minor"/>
    </font>
    <font>
      <b/>
      <sz val="9"/>
      <color indexed="8"/>
      <name val="宋体"/>
      <charset val="134"/>
      <scheme val="minor"/>
    </font>
    <font>
      <sz val="12"/>
      <name val="微软雅黑"/>
      <charset val="134"/>
    </font>
    <font>
      <sz val="11"/>
      <color indexed="8"/>
      <name val="微软雅黑"/>
      <charset val="134"/>
    </font>
    <font>
      <sz val="11"/>
      <name val="微软雅黑"/>
      <charset val="134"/>
    </font>
    <font>
      <b/>
      <sz val="12"/>
      <color indexed="8"/>
      <name val="微软雅黑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color indexed="10"/>
      <name val="宋体"/>
      <charset val="134"/>
    </font>
    <font>
      <sz val="12"/>
      <name val="宋体"/>
      <charset val="134"/>
      <scheme val="major"/>
    </font>
    <font>
      <sz val="14"/>
      <color indexed="8"/>
      <name val="微软雅黑"/>
      <charset val="134"/>
    </font>
    <font>
      <sz val="12"/>
      <color indexed="8"/>
      <name val="宋体"/>
      <charset val="134"/>
    </font>
    <font>
      <sz val="24"/>
      <name val="微软雅黑"/>
      <charset val="134"/>
    </font>
    <font>
      <u/>
      <sz val="24"/>
      <name val="微软雅黑"/>
      <charset val="134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sz val="12"/>
      <color theme="1"/>
      <name val="微软雅黑"/>
      <charset val="134"/>
    </font>
    <font>
      <sz val="12"/>
      <name val="Times New Roman"/>
      <charset val="134"/>
    </font>
    <font>
      <sz val="12"/>
      <color indexed="8"/>
      <name val="微软雅黑"/>
      <charset val="134"/>
    </font>
    <font>
      <b/>
      <sz val="12"/>
      <name val="宋体"/>
      <charset val="134"/>
    </font>
    <font>
      <b/>
      <sz val="18"/>
      <color theme="1"/>
      <name val="微软雅黑"/>
      <charset val="134"/>
    </font>
    <font>
      <b/>
      <sz val="12"/>
      <name val="Times New Roman"/>
      <charset val="134"/>
    </font>
    <font>
      <b/>
      <sz val="12"/>
      <color theme="1"/>
      <name val="微软雅黑"/>
      <charset val="134"/>
    </font>
    <font>
      <sz val="14"/>
      <color theme="1"/>
      <name val="微软雅黑"/>
      <charset val="134"/>
    </font>
    <font>
      <sz val="14"/>
      <name val="微软雅黑"/>
      <charset val="134"/>
    </font>
    <font>
      <b/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1"/>
      <color indexed="8"/>
      <name val="宋体"/>
      <charset val="134"/>
    </font>
    <font>
      <sz val="10"/>
      <name val="MS Sans Serif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17" applyNumberFormat="0" applyFill="0" applyAlignment="0" applyProtection="0">
      <alignment vertical="center"/>
    </xf>
    <xf numFmtId="0" fontId="63" fillId="0" borderId="17" applyNumberFormat="0" applyFill="0" applyAlignment="0" applyProtection="0">
      <alignment vertical="center"/>
    </xf>
    <xf numFmtId="0" fontId="64" fillId="0" borderId="18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10" borderId="19" applyNumberFormat="0" applyAlignment="0" applyProtection="0">
      <alignment vertical="center"/>
    </xf>
    <xf numFmtId="0" fontId="66" fillId="11" borderId="20" applyNumberFormat="0" applyAlignment="0" applyProtection="0">
      <alignment vertical="center"/>
    </xf>
    <xf numFmtId="0" fontId="67" fillId="11" borderId="19" applyNumberFormat="0" applyAlignment="0" applyProtection="0">
      <alignment vertical="center"/>
    </xf>
    <xf numFmtId="0" fontId="68" fillId="12" borderId="21" applyNumberFormat="0" applyAlignment="0" applyProtection="0">
      <alignment vertical="center"/>
    </xf>
    <xf numFmtId="0" fontId="69" fillId="0" borderId="22" applyNumberFormat="0" applyFill="0" applyAlignment="0" applyProtection="0">
      <alignment vertical="center"/>
    </xf>
    <xf numFmtId="0" fontId="70" fillId="0" borderId="23" applyNumberFormat="0" applyFill="0" applyAlignment="0" applyProtection="0">
      <alignment vertical="center"/>
    </xf>
    <xf numFmtId="0" fontId="71" fillId="13" borderId="0" applyNumberFormat="0" applyBorder="0" applyAlignment="0" applyProtection="0">
      <alignment vertical="center"/>
    </xf>
    <xf numFmtId="0" fontId="72" fillId="14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5" fillId="17" borderId="0" applyNumberFormat="0" applyBorder="0" applyAlignment="0" applyProtection="0">
      <alignment vertical="center"/>
    </xf>
    <xf numFmtId="0" fontId="75" fillId="18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74" fillId="20" borderId="0" applyNumberFormat="0" applyBorder="0" applyAlignment="0" applyProtection="0">
      <alignment vertical="center"/>
    </xf>
    <xf numFmtId="0" fontId="75" fillId="21" borderId="0" applyNumberFormat="0" applyBorder="0" applyAlignment="0" applyProtection="0">
      <alignment vertical="center"/>
    </xf>
    <xf numFmtId="0" fontId="75" fillId="22" borderId="0" applyNumberFormat="0" applyBorder="0" applyAlignment="0" applyProtection="0">
      <alignment vertical="center"/>
    </xf>
    <xf numFmtId="0" fontId="74" fillId="23" borderId="0" applyNumberFormat="0" applyBorder="0" applyAlignment="0" applyProtection="0">
      <alignment vertical="center"/>
    </xf>
    <xf numFmtId="0" fontId="74" fillId="24" borderId="0" applyNumberFormat="0" applyBorder="0" applyAlignment="0" applyProtection="0">
      <alignment vertical="center"/>
    </xf>
    <xf numFmtId="0" fontId="75" fillId="25" borderId="0" applyNumberFormat="0" applyBorder="0" applyAlignment="0" applyProtection="0">
      <alignment vertical="center"/>
    </xf>
    <xf numFmtId="0" fontId="75" fillId="26" borderId="0" applyNumberFormat="0" applyBorder="0" applyAlignment="0" applyProtection="0">
      <alignment vertical="center"/>
    </xf>
    <xf numFmtId="0" fontId="74" fillId="27" borderId="0" applyNumberFormat="0" applyBorder="0" applyAlignment="0" applyProtection="0">
      <alignment vertical="center"/>
    </xf>
    <xf numFmtId="0" fontId="74" fillId="28" borderId="0" applyNumberFormat="0" applyBorder="0" applyAlignment="0" applyProtection="0">
      <alignment vertical="center"/>
    </xf>
    <xf numFmtId="0" fontId="75" fillId="29" borderId="0" applyNumberFormat="0" applyBorder="0" applyAlignment="0" applyProtection="0">
      <alignment vertical="center"/>
    </xf>
    <xf numFmtId="0" fontId="75" fillId="30" borderId="0" applyNumberFormat="0" applyBorder="0" applyAlignment="0" applyProtection="0">
      <alignment vertical="center"/>
    </xf>
    <xf numFmtId="0" fontId="74" fillId="31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75" fillId="33" borderId="0" applyNumberFormat="0" applyBorder="0" applyAlignment="0" applyProtection="0">
      <alignment vertical="center"/>
    </xf>
    <xf numFmtId="0" fontId="75" fillId="34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75" fillId="36" borderId="0" applyNumberFormat="0" applyBorder="0" applyAlignment="0" applyProtection="0">
      <alignment vertical="center"/>
    </xf>
    <xf numFmtId="0" fontId="75" fillId="37" borderId="0" applyNumberFormat="0" applyBorder="0" applyAlignment="0" applyProtection="0">
      <alignment vertical="center"/>
    </xf>
    <xf numFmtId="0" fontId="74" fillId="38" borderId="0" applyNumberFormat="0" applyBorder="0" applyAlignment="0" applyProtection="0">
      <alignment vertical="center"/>
    </xf>
    <xf numFmtId="0" fontId="37" fillId="0" borderId="0">
      <alignment vertical="center"/>
    </xf>
    <xf numFmtId="0" fontId="76" fillId="0" borderId="4" applyNumberFormat="0" applyFill="0" applyBorder="0" applyAlignment="0" applyProtection="0">
      <alignment vertical="center"/>
    </xf>
    <xf numFmtId="0" fontId="37" fillId="0" borderId="0">
      <alignment vertical="center"/>
    </xf>
    <xf numFmtId="0" fontId="77" fillId="0" borderId="0">
      <alignment vertical="center"/>
    </xf>
    <xf numFmtId="0" fontId="37" fillId="0" borderId="0">
      <alignment vertical="center"/>
    </xf>
    <xf numFmtId="0" fontId="37" fillId="0" borderId="0" applyFill="0" applyBorder="0"/>
    <xf numFmtId="0" fontId="37" fillId="0" borderId="0" applyFill="0" applyBorder="0"/>
    <xf numFmtId="0" fontId="78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77" fillId="0" borderId="0">
      <alignment vertical="center"/>
    </xf>
    <xf numFmtId="0" fontId="37" fillId="0" borderId="0">
      <alignment vertical="center"/>
    </xf>
    <xf numFmtId="0" fontId="77" fillId="0" borderId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>
      <alignment vertical="center"/>
    </xf>
  </cellStyleXfs>
  <cellXfs count="34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4" borderId="4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176" fontId="6" fillId="4" borderId="2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176" fontId="6" fillId="4" borderId="9" xfId="0" applyNumberFormat="1" applyFont="1" applyFill="1" applyBorder="1" applyAlignment="1">
      <alignment horizontal="center" vertical="center"/>
    </xf>
    <xf numFmtId="176" fontId="6" fillId="4" borderId="7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76" fontId="9" fillId="4" borderId="9" xfId="0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176" fontId="9" fillId="4" borderId="2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6" fontId="6" fillId="4" borderId="11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15" fillId="4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6" fillId="0" borderId="4" xfId="67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176" fontId="16" fillId="4" borderId="4" xfId="67" applyNumberFormat="1" applyFont="1" applyFill="1" applyBorder="1" applyAlignment="1">
      <alignment horizontal="center" vertical="center"/>
    </xf>
    <xf numFmtId="176" fontId="16" fillId="5" borderId="4" xfId="67" applyNumberFormat="1" applyFont="1" applyFill="1" applyBorder="1" applyAlignment="1">
      <alignment horizontal="center" vertical="center"/>
    </xf>
    <xf numFmtId="0" fontId="16" fillId="0" borderId="4" xfId="67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176" fontId="18" fillId="4" borderId="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76" fontId="5" fillId="4" borderId="4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176" fontId="20" fillId="0" borderId="4" xfId="0" applyNumberFormat="1" applyFont="1" applyBorder="1" applyAlignment="1">
      <alignment horizontal="center" vertical="center" wrapText="1"/>
    </xf>
    <xf numFmtId="176" fontId="21" fillId="0" borderId="4" xfId="0" applyNumberFormat="1" applyFont="1" applyBorder="1" applyAlignment="1">
      <alignment horizontal="center" vertical="center" wrapText="1"/>
    </xf>
    <xf numFmtId="176" fontId="6" fillId="4" borderId="12" xfId="0" applyNumberFormat="1" applyFont="1" applyFill="1" applyBorder="1" applyAlignment="1">
      <alignment horizontal="center" vertical="center"/>
    </xf>
    <xf numFmtId="176" fontId="20" fillId="0" borderId="10" xfId="0" applyNumberFormat="1" applyFont="1" applyBorder="1" applyAlignment="1">
      <alignment horizontal="center" vertical="center" wrapText="1"/>
    </xf>
    <xf numFmtId="176" fontId="15" fillId="0" borderId="4" xfId="0" applyNumberFormat="1" applyFon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 wrapText="1"/>
    </xf>
    <xf numFmtId="176" fontId="0" fillId="4" borderId="4" xfId="0" applyNumberForma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left" vertical="center" wrapText="1"/>
    </xf>
    <xf numFmtId="0" fontId="23" fillId="4" borderId="4" xfId="0" applyFont="1" applyFill="1" applyBorder="1" applyAlignment="1">
      <alignment horizontal="left" vertical="center"/>
    </xf>
    <xf numFmtId="0" fontId="23" fillId="4" borderId="4" xfId="0" applyFont="1" applyFill="1" applyBorder="1" applyAlignment="1">
      <alignment horizontal="left"/>
    </xf>
    <xf numFmtId="0" fontId="24" fillId="4" borderId="9" xfId="0" applyFont="1" applyFill="1" applyBorder="1" applyAlignment="1">
      <alignment horizontal="left"/>
    </xf>
    <xf numFmtId="176" fontId="25" fillId="0" borderId="4" xfId="0" applyNumberFormat="1" applyFont="1" applyFill="1" applyBorder="1" applyAlignment="1">
      <alignment horizontal="left" vertical="center"/>
    </xf>
    <xf numFmtId="0" fontId="25" fillId="0" borderId="4" xfId="0" applyFont="1" applyFill="1" applyBorder="1" applyAlignment="1">
      <alignment horizontal="left"/>
    </xf>
    <xf numFmtId="0" fontId="23" fillId="2" borderId="4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left"/>
    </xf>
    <xf numFmtId="0" fontId="23" fillId="2" borderId="4" xfId="0" applyFont="1" applyFill="1" applyBorder="1" applyAlignment="1">
      <alignment horizontal="left"/>
    </xf>
    <xf numFmtId="176" fontId="22" fillId="0" borderId="4" xfId="0" applyNumberFormat="1" applyFont="1" applyFill="1" applyBorder="1" applyAlignment="1">
      <alignment horizontal="center" vertical="center" wrapText="1"/>
    </xf>
    <xf numFmtId="176" fontId="25" fillId="0" borderId="4" xfId="0" applyNumberFormat="1" applyFont="1" applyFill="1" applyBorder="1" applyAlignment="1">
      <alignment horizontal="left"/>
    </xf>
    <xf numFmtId="0" fontId="26" fillId="4" borderId="4" xfId="0" applyFont="1" applyFill="1" applyBorder="1" applyAlignment="1">
      <alignment horizontal="center" vertical="center"/>
    </xf>
    <xf numFmtId="176" fontId="27" fillId="0" borderId="4" xfId="0" applyNumberFormat="1" applyFont="1" applyFill="1" applyBorder="1" applyAlignment="1">
      <alignment horizontal="left"/>
    </xf>
    <xf numFmtId="0" fontId="0" fillId="4" borderId="0" xfId="0" applyFill="1">
      <alignment vertical="center"/>
    </xf>
    <xf numFmtId="176" fontId="25" fillId="4" borderId="4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 wrapText="1"/>
    </xf>
    <xf numFmtId="176" fontId="5" fillId="0" borderId="10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 wrapText="1"/>
    </xf>
    <xf numFmtId="0" fontId="31" fillId="0" borderId="14" xfId="0" applyNumberFormat="1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center" vertical="center" wrapText="1"/>
    </xf>
    <xf numFmtId="176" fontId="3" fillId="0" borderId="14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16" fillId="0" borderId="4" xfId="67" applyFont="1" applyFill="1" applyBorder="1" applyAlignment="1">
      <alignment horizontal="center" vertical="center" wrapText="1"/>
    </xf>
    <xf numFmtId="0" fontId="35" fillId="0" borderId="4" xfId="67" applyFont="1" applyFill="1" applyBorder="1" applyAlignment="1">
      <alignment horizontal="center" vertical="center" wrapText="1"/>
    </xf>
    <xf numFmtId="0" fontId="36" fillId="0" borderId="4" xfId="0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76" fontId="38" fillId="0" borderId="4" xfId="0" applyNumberFormat="1" applyFont="1" applyFill="1" applyBorder="1" applyAlignment="1">
      <alignment horizontal="center" vertical="center"/>
    </xf>
    <xf numFmtId="0" fontId="39" fillId="0" borderId="4" xfId="0" applyFont="1" applyFill="1" applyBorder="1" applyAlignment="1">
      <alignment horizontal="center" vertical="center"/>
    </xf>
    <xf numFmtId="0" fontId="40" fillId="0" borderId="4" xfId="0" applyFont="1" applyFill="1" applyBorder="1" applyAlignment="1">
      <alignment horizontal="center" vertical="center"/>
    </xf>
    <xf numFmtId="0" fontId="36" fillId="0" borderId="4" xfId="0" applyNumberFormat="1" applyFont="1" applyFill="1" applyBorder="1" applyAlignment="1">
      <alignment horizontal="center" vertical="center"/>
    </xf>
    <xf numFmtId="0" fontId="16" fillId="0" borderId="4" xfId="67" applyFont="1" applyFill="1" applyBorder="1" applyAlignment="1">
      <alignment horizontal="center" vertical="center"/>
    </xf>
    <xf numFmtId="0" fontId="35" fillId="0" borderId="4" xfId="67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6" fillId="0" borderId="0" xfId="0" applyFont="1">
      <alignment vertical="center"/>
    </xf>
    <xf numFmtId="0" fontId="0" fillId="0" borderId="5" xfId="0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6" fontId="6" fillId="4" borderId="3" xfId="0" applyNumberFormat="1" applyFont="1" applyFill="1" applyBorder="1" applyAlignment="1">
      <alignment horizontal="center" vertical="center"/>
    </xf>
    <xf numFmtId="176" fontId="5" fillId="0" borderId="15" xfId="0" applyNumberFormat="1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176" fontId="6" fillId="0" borderId="9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horizontal="center" vertical="center"/>
    </xf>
    <xf numFmtId="0" fontId="42" fillId="0" borderId="4" xfId="0" applyFont="1" applyFill="1" applyBorder="1" applyAlignment="1">
      <alignment horizontal="center" vertical="center"/>
    </xf>
    <xf numFmtId="0" fontId="43" fillId="0" borderId="4" xfId="0" applyFont="1" applyFill="1" applyBorder="1" applyAlignment="1">
      <alignment horizontal="center" vertical="center"/>
    </xf>
    <xf numFmtId="0" fontId="44" fillId="0" borderId="4" xfId="0" applyFont="1" applyFill="1" applyBorder="1" applyAlignment="1">
      <alignment horizontal="center" vertical="center"/>
    </xf>
    <xf numFmtId="176" fontId="44" fillId="0" borderId="4" xfId="0" applyNumberFormat="1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 wrapText="1"/>
    </xf>
    <xf numFmtId="176" fontId="32" fillId="0" borderId="9" xfId="0" applyNumberFormat="1" applyFont="1" applyFill="1" applyBorder="1" applyAlignment="1">
      <alignment horizontal="center" vertical="center" wrapText="1"/>
    </xf>
    <xf numFmtId="176" fontId="32" fillId="0" borderId="5" xfId="0" applyNumberFormat="1" applyFont="1" applyFill="1" applyBorder="1" applyAlignment="1">
      <alignment horizontal="center" vertical="center" wrapText="1"/>
    </xf>
    <xf numFmtId="176" fontId="32" fillId="0" borderId="4" xfId="0" applyNumberFormat="1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/>
    </xf>
    <xf numFmtId="176" fontId="37" fillId="0" borderId="4" xfId="0" applyNumberFormat="1" applyFont="1" applyFill="1" applyBorder="1" applyAlignment="1">
      <alignment horizontal="center" vertical="center"/>
    </xf>
    <xf numFmtId="176" fontId="18" fillId="0" borderId="4" xfId="0" applyNumberFormat="1" applyFont="1" applyBorder="1">
      <alignment vertical="center"/>
    </xf>
    <xf numFmtId="0" fontId="36" fillId="0" borderId="4" xfId="0" applyFont="1" applyFill="1" applyBorder="1" applyAlignment="1">
      <alignment horizontal="center" vertical="center" wrapText="1"/>
    </xf>
    <xf numFmtId="0" fontId="37" fillId="6" borderId="4" xfId="0" applyFont="1" applyFill="1" applyBorder="1" applyAlignment="1">
      <alignment horizontal="center" vertical="center"/>
    </xf>
    <xf numFmtId="0" fontId="36" fillId="6" borderId="4" xfId="0" applyFont="1" applyFill="1" applyBorder="1" applyAlignment="1">
      <alignment horizontal="center" vertical="center" wrapText="1"/>
    </xf>
    <xf numFmtId="0" fontId="32" fillId="6" borderId="4" xfId="0" applyFont="1" applyFill="1" applyBorder="1" applyAlignment="1">
      <alignment horizontal="center"/>
    </xf>
    <xf numFmtId="0" fontId="37" fillId="6" borderId="4" xfId="0" applyFont="1" applyFill="1" applyBorder="1" applyAlignment="1">
      <alignment horizontal="center" vertical="center" wrapText="1"/>
    </xf>
    <xf numFmtId="176" fontId="37" fillId="6" borderId="4" xfId="0" applyNumberFormat="1" applyFont="1" applyFill="1" applyBorder="1" applyAlignment="1">
      <alignment horizontal="center" vertical="center"/>
    </xf>
    <xf numFmtId="176" fontId="36" fillId="6" borderId="4" xfId="0" applyNumberFormat="1" applyFont="1" applyFill="1" applyBorder="1" applyAlignment="1">
      <alignment horizontal="center" vertical="center"/>
    </xf>
    <xf numFmtId="0" fontId="45" fillId="0" borderId="4" xfId="0" applyFont="1" applyFill="1" applyBorder="1" applyAlignment="1">
      <alignment horizontal="center" vertical="center" wrapText="1"/>
    </xf>
    <xf numFmtId="0" fontId="45" fillId="0" borderId="4" xfId="0" applyFont="1" applyFill="1" applyBorder="1" applyAlignment="1">
      <alignment horizontal="center" vertical="center"/>
    </xf>
    <xf numFmtId="176" fontId="37" fillId="0" borderId="15" xfId="0" applyNumberFormat="1" applyFont="1" applyFill="1" applyBorder="1" applyAlignment="1">
      <alignment horizontal="center" vertical="center"/>
    </xf>
    <xf numFmtId="0" fontId="45" fillId="0" borderId="10" xfId="0" applyFont="1" applyFill="1" applyBorder="1" applyAlignment="1">
      <alignment horizontal="center" vertical="center"/>
    </xf>
    <xf numFmtId="0" fontId="46" fillId="0" borderId="4" xfId="0" applyFont="1" applyFill="1" applyBorder="1" applyAlignment="1">
      <alignment horizontal="center" vertical="center" wrapText="1"/>
    </xf>
    <xf numFmtId="0" fontId="45" fillId="0" borderId="8" xfId="0" applyFont="1" applyFill="1" applyBorder="1" applyAlignment="1">
      <alignment horizontal="center" vertical="center"/>
    </xf>
    <xf numFmtId="0" fontId="45" fillId="0" borderId="7" xfId="0" applyFont="1" applyFill="1" applyBorder="1" applyAlignment="1">
      <alignment horizontal="center" vertical="center"/>
    </xf>
    <xf numFmtId="176" fontId="37" fillId="0" borderId="6" xfId="0" applyNumberFormat="1" applyFont="1" applyFill="1" applyBorder="1" applyAlignment="1">
      <alignment horizontal="center" vertical="center"/>
    </xf>
    <xf numFmtId="0" fontId="47" fillId="0" borderId="10" xfId="0" applyFont="1" applyFill="1" applyBorder="1" applyAlignment="1">
      <alignment horizontal="center" vertical="center"/>
    </xf>
    <xf numFmtId="0" fontId="48" fillId="0" borderId="4" xfId="0" applyFont="1" applyFill="1" applyBorder="1" applyAlignment="1">
      <alignment horizontal="center" vertical="center"/>
    </xf>
    <xf numFmtId="176" fontId="37" fillId="0" borderId="9" xfId="0" applyNumberFormat="1" applyFont="1" applyFill="1" applyBorder="1" applyAlignment="1">
      <alignment horizontal="center" vertical="center"/>
    </xf>
    <xf numFmtId="0" fontId="47" fillId="0" borderId="8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47" fillId="0" borderId="4" xfId="0" applyFont="1" applyFill="1" applyBorder="1" applyAlignment="1">
      <alignment horizontal="center" vertical="center"/>
    </xf>
    <xf numFmtId="0" fontId="47" fillId="6" borderId="4" xfId="0" applyFont="1" applyFill="1" applyBorder="1" applyAlignment="1">
      <alignment horizontal="center" vertical="center"/>
    </xf>
    <xf numFmtId="0" fontId="47" fillId="6" borderId="4" xfId="0" applyNumberFormat="1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center" vertical="center"/>
    </xf>
    <xf numFmtId="0" fontId="49" fillId="0" borderId="4" xfId="67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vertical="center"/>
    </xf>
    <xf numFmtId="0" fontId="36" fillId="0" borderId="4" xfId="0" applyFont="1" applyFill="1" applyBorder="1" applyAlignment="1">
      <alignment vertical="center"/>
    </xf>
    <xf numFmtId="176" fontId="49" fillId="0" borderId="4" xfId="67" applyNumberFormat="1" applyFont="1" applyFill="1" applyBorder="1" applyAlignment="1">
      <alignment horizontal="center" vertical="center"/>
    </xf>
    <xf numFmtId="176" fontId="36" fillId="0" borderId="4" xfId="0" applyNumberFormat="1" applyFont="1" applyFill="1" applyBorder="1" applyAlignment="1">
      <alignment vertical="center"/>
    </xf>
    <xf numFmtId="0" fontId="36" fillId="6" borderId="4" xfId="0" applyFont="1" applyFill="1" applyBorder="1" applyAlignment="1">
      <alignment horizontal="center" vertical="center"/>
    </xf>
    <xf numFmtId="0" fontId="49" fillId="6" borderId="4" xfId="67" applyFont="1" applyFill="1" applyBorder="1" applyAlignment="1">
      <alignment horizontal="center" vertical="center"/>
    </xf>
    <xf numFmtId="0" fontId="37" fillId="6" borderId="4" xfId="0" applyFont="1" applyFill="1" applyBorder="1" applyAlignment="1">
      <alignment vertical="center"/>
    </xf>
    <xf numFmtId="0" fontId="36" fillId="6" borderId="4" xfId="0" applyFont="1" applyFill="1" applyBorder="1" applyAlignment="1">
      <alignment vertical="center"/>
    </xf>
    <xf numFmtId="176" fontId="49" fillId="6" borderId="4" xfId="67" applyNumberFormat="1" applyFont="1" applyFill="1" applyBorder="1" applyAlignment="1">
      <alignment vertical="center"/>
    </xf>
    <xf numFmtId="176" fontId="49" fillId="6" borderId="4" xfId="67" applyNumberFormat="1" applyFont="1" applyFill="1" applyBorder="1" applyAlignment="1">
      <alignment horizontal="center" vertical="center"/>
    </xf>
    <xf numFmtId="176" fontId="36" fillId="6" borderId="4" xfId="0" applyNumberFormat="1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7" fontId="2" fillId="2" borderId="4" xfId="0" applyNumberFormat="1" applyFont="1" applyFill="1" applyBorder="1" applyAlignment="1">
      <alignment horizontal="center" vertical="center"/>
    </xf>
    <xf numFmtId="177" fontId="38" fillId="0" borderId="9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177" fontId="4" fillId="2" borderId="4" xfId="0" applyNumberFormat="1" applyFont="1" applyFill="1" applyBorder="1" applyAlignment="1">
      <alignment horizontal="center" vertical="center" wrapText="1"/>
    </xf>
    <xf numFmtId="0" fontId="50" fillId="0" borderId="7" xfId="0" applyFont="1" applyBorder="1" applyAlignment="1">
      <alignment horizontal="center" vertical="center"/>
    </xf>
    <xf numFmtId="0" fontId="50" fillId="0" borderId="8" xfId="0" applyFont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/>
    </xf>
    <xf numFmtId="0" fontId="50" fillId="0" borderId="7" xfId="0" applyFont="1" applyBorder="1" applyAlignment="1">
      <alignment horizontal="center" vertical="center" wrapText="1"/>
    </xf>
    <xf numFmtId="0" fontId="50" fillId="4" borderId="7" xfId="0" applyNumberFormat="1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vertical="center" wrapText="1"/>
    </xf>
    <xf numFmtId="0" fontId="50" fillId="0" borderId="4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 wrapText="1"/>
    </xf>
    <xf numFmtId="0" fontId="50" fillId="0" borderId="4" xfId="0" applyFont="1" applyBorder="1" applyAlignment="1">
      <alignment horizontal="center" vertical="center" wrapText="1"/>
    </xf>
    <xf numFmtId="0" fontId="50" fillId="4" borderId="4" xfId="0" applyNumberFormat="1" applyFont="1" applyFill="1" applyBorder="1" applyAlignment="1">
      <alignment horizontal="center" vertical="center"/>
    </xf>
    <xf numFmtId="0" fontId="37" fillId="6" borderId="4" xfId="0" applyFont="1" applyFill="1" applyBorder="1" applyAlignment="1">
      <alignment vertical="center" wrapText="1"/>
    </xf>
    <xf numFmtId="0" fontId="14" fillId="0" borderId="4" xfId="0" applyFont="1" applyBorder="1" applyAlignment="1">
      <alignment horizontal="center" vertical="center"/>
    </xf>
    <xf numFmtId="177" fontId="50" fillId="4" borderId="4" xfId="0" applyNumberFormat="1" applyFont="1" applyFill="1" applyBorder="1" applyAlignment="1">
      <alignment horizontal="center" vertical="center"/>
    </xf>
    <xf numFmtId="0" fontId="51" fillId="0" borderId="4" xfId="0" applyFont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52" fillId="0" borderId="4" xfId="0" applyFont="1" applyBorder="1" applyAlignment="1">
      <alignment horizontal="center" vertical="center"/>
    </xf>
    <xf numFmtId="0" fontId="53" fillId="0" borderId="4" xfId="0" applyFont="1" applyBorder="1" applyAlignment="1">
      <alignment horizontal="center" vertical="center"/>
    </xf>
    <xf numFmtId="0" fontId="53" fillId="4" borderId="4" xfId="0" applyNumberFormat="1" applyFont="1" applyFill="1" applyBorder="1" applyAlignment="1">
      <alignment horizontal="center" vertical="center"/>
    </xf>
    <xf numFmtId="0" fontId="36" fillId="0" borderId="4" xfId="0" applyFont="1" applyFill="1" applyBorder="1" applyAlignment="1">
      <alignment vertical="center" wrapText="1"/>
    </xf>
    <xf numFmtId="0" fontId="52" fillId="4" borderId="4" xfId="0" applyFont="1" applyFill="1" applyBorder="1" applyAlignment="1">
      <alignment horizontal="center" vertical="center"/>
    </xf>
    <xf numFmtId="177" fontId="50" fillId="4" borderId="7" xfId="0" applyNumberFormat="1" applyFont="1" applyFill="1" applyBorder="1" applyAlignment="1">
      <alignment horizontal="center" vertical="center"/>
    </xf>
    <xf numFmtId="0" fontId="53" fillId="4" borderId="4" xfId="0" applyFont="1" applyFill="1" applyBorder="1" applyAlignment="1">
      <alignment horizontal="center" vertical="center"/>
    </xf>
    <xf numFmtId="0" fontId="53" fillId="0" borderId="10" xfId="0" applyFont="1" applyBorder="1" applyAlignment="1">
      <alignment horizontal="center" vertical="center"/>
    </xf>
    <xf numFmtId="0" fontId="53" fillId="4" borderId="10" xfId="0" applyFont="1" applyFill="1" applyBorder="1" applyAlignment="1">
      <alignment horizontal="center" vertical="center"/>
    </xf>
    <xf numFmtId="0" fontId="52" fillId="0" borderId="10" xfId="0" applyFont="1" applyBorder="1" applyAlignment="1">
      <alignment horizontal="center" vertical="center"/>
    </xf>
    <xf numFmtId="0" fontId="50" fillId="0" borderId="10" xfId="0" applyFont="1" applyBorder="1" applyAlignment="1">
      <alignment horizontal="center" vertical="center"/>
    </xf>
    <xf numFmtId="177" fontId="50" fillId="4" borderId="12" xfId="0" applyNumberFormat="1" applyFont="1" applyFill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177" fontId="35" fillId="4" borderId="4" xfId="0" applyNumberFormat="1" applyFont="1" applyFill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5" fillId="0" borderId="4" xfId="67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/>
    </xf>
    <xf numFmtId="177" fontId="35" fillId="5" borderId="4" xfId="67" applyNumberFormat="1" applyFont="1" applyFill="1" applyBorder="1" applyAlignment="1">
      <alignment horizontal="center" vertical="center"/>
    </xf>
    <xf numFmtId="0" fontId="36" fillId="6" borderId="4" xfId="0" applyFont="1" applyFill="1" applyBorder="1" applyAlignment="1">
      <alignment vertical="center" wrapText="1"/>
    </xf>
    <xf numFmtId="0" fontId="35" fillId="0" borderId="4" xfId="67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177" fontId="35" fillId="4" borderId="4" xfId="67" applyNumberFormat="1" applyFont="1" applyFill="1" applyBorder="1" applyAlignment="1">
      <alignment horizontal="center" vertical="center"/>
    </xf>
    <xf numFmtId="0" fontId="18" fillId="4" borderId="4" xfId="0" applyFont="1" applyFill="1" applyBorder="1">
      <alignment vertical="center"/>
    </xf>
    <xf numFmtId="0" fontId="18" fillId="0" borderId="4" xfId="0" applyFont="1" applyBorder="1">
      <alignment vertical="center"/>
    </xf>
    <xf numFmtId="0" fontId="19" fillId="4" borderId="4" xfId="57" applyFont="1" applyFill="1" applyBorder="1" applyAlignment="1"/>
    <xf numFmtId="177" fontId="38" fillId="0" borderId="5" xfId="0" applyNumberFormat="1" applyFont="1" applyFill="1" applyBorder="1" applyAlignment="1">
      <alignment horizontal="center" vertical="center"/>
    </xf>
    <xf numFmtId="177" fontId="36" fillId="0" borderId="4" xfId="0" applyNumberFormat="1" applyFont="1" applyFill="1" applyBorder="1" applyAlignment="1">
      <alignment vertical="center"/>
    </xf>
    <xf numFmtId="177" fontId="4" fillId="4" borderId="4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18" fillId="0" borderId="9" xfId="0" applyNumberFormat="1" applyFont="1" applyBorder="1">
      <alignment vertical="center"/>
    </xf>
    <xf numFmtId="176" fontId="50" fillId="4" borderId="9" xfId="0" applyNumberFormat="1" applyFont="1" applyFill="1" applyBorder="1" applyAlignment="1">
      <alignment horizontal="center" vertical="center"/>
    </xf>
    <xf numFmtId="0" fontId="50" fillId="4" borderId="10" xfId="0" applyNumberFormat="1" applyFont="1" applyFill="1" applyBorder="1" applyAlignment="1">
      <alignment horizontal="center" vertical="center"/>
    </xf>
    <xf numFmtId="177" fontId="35" fillId="7" borderId="4" xfId="0" applyNumberFormat="1" applyFont="1" applyFill="1" applyBorder="1" applyAlignment="1">
      <alignment horizontal="center" vertical="center"/>
    </xf>
    <xf numFmtId="176" fontId="35" fillId="4" borderId="4" xfId="0" applyNumberFormat="1" applyFont="1" applyFill="1" applyBorder="1" applyAlignment="1">
      <alignment horizontal="center" vertical="center"/>
    </xf>
    <xf numFmtId="176" fontId="35" fillId="5" borderId="4" xfId="67" applyNumberFormat="1" applyFont="1" applyFill="1" applyBorder="1" applyAlignment="1">
      <alignment horizontal="center" vertical="center"/>
    </xf>
    <xf numFmtId="0" fontId="36" fillId="0" borderId="4" xfId="0" applyFont="1" applyBorder="1" applyAlignment="1">
      <alignment horizontal="center" vertical="center" wrapText="1"/>
    </xf>
    <xf numFmtId="177" fontId="35" fillId="7" borderId="4" xfId="67" applyNumberFormat="1" applyFont="1" applyFill="1" applyBorder="1" applyAlignment="1">
      <alignment horizontal="center" vertical="center"/>
    </xf>
    <xf numFmtId="176" fontId="35" fillId="4" borderId="4" xfId="67" applyNumberFormat="1" applyFont="1" applyFill="1" applyBorder="1" applyAlignment="1">
      <alignment horizontal="center" vertical="center"/>
    </xf>
    <xf numFmtId="176" fontId="32" fillId="2" borderId="9" xfId="0" applyNumberFormat="1" applyFont="1" applyFill="1" applyBorder="1" applyAlignment="1">
      <alignment horizontal="center" vertical="center" wrapText="1"/>
    </xf>
    <xf numFmtId="176" fontId="32" fillId="2" borderId="5" xfId="0" applyNumberFormat="1" applyFont="1" applyFill="1" applyBorder="1" applyAlignment="1">
      <alignment horizontal="center" vertical="center" wrapText="1"/>
    </xf>
    <xf numFmtId="0" fontId="47" fillId="0" borderId="4" xfId="0" applyNumberFormat="1" applyFont="1" applyFill="1" applyBorder="1" applyAlignment="1">
      <alignment horizontal="center" vertical="center"/>
    </xf>
    <xf numFmtId="0" fontId="54" fillId="6" borderId="4" xfId="0" applyFont="1" applyFill="1" applyBorder="1" applyAlignment="1">
      <alignment horizontal="center" vertical="center" wrapText="1"/>
    </xf>
    <xf numFmtId="0" fontId="55" fillId="6" borderId="4" xfId="0" applyFont="1" applyFill="1" applyBorder="1" applyAlignment="1">
      <alignment vertical="center" wrapText="1"/>
    </xf>
    <xf numFmtId="0" fontId="54" fillId="6" borderId="4" xfId="0" applyFont="1" applyFill="1" applyBorder="1" applyAlignment="1">
      <alignment vertical="center" wrapText="1"/>
    </xf>
    <xf numFmtId="176" fontId="54" fillId="6" borderId="4" xfId="0" applyNumberFormat="1" applyFont="1" applyFill="1" applyBorder="1" applyAlignment="1">
      <alignment vertical="center" wrapText="1"/>
    </xf>
    <xf numFmtId="176" fontId="54" fillId="6" borderId="4" xfId="0" applyNumberFormat="1" applyFont="1" applyFill="1" applyBorder="1" applyAlignment="1">
      <alignment horizontal="center" vertical="center" wrapText="1"/>
    </xf>
    <xf numFmtId="176" fontId="32" fillId="2" borderId="4" xfId="0" applyNumberFormat="1" applyFont="1" applyFill="1" applyBorder="1" applyAlignment="1">
      <alignment horizontal="center" vertical="center" wrapText="1"/>
    </xf>
    <xf numFmtId="176" fontId="37" fillId="2" borderId="4" xfId="0" applyNumberFormat="1" applyFont="1" applyFill="1" applyBorder="1" applyAlignment="1">
      <alignment horizontal="center" vertical="center"/>
    </xf>
    <xf numFmtId="176" fontId="15" fillId="0" borderId="4" xfId="67" applyNumberFormat="1" applyFont="1" applyFill="1" applyBorder="1" applyAlignment="1">
      <alignment horizontal="center" vertical="center"/>
    </xf>
    <xf numFmtId="176" fontId="49" fillId="2" borderId="4" xfId="67" applyNumberFormat="1" applyFont="1" applyFill="1" applyBorder="1" applyAlignment="1">
      <alignment horizontal="center" vertical="center"/>
    </xf>
    <xf numFmtId="0" fontId="16" fillId="0" borderId="4" xfId="67" applyNumberFormat="1" applyFont="1" applyFill="1" applyBorder="1" applyAlignment="1">
      <alignment horizontal="center" vertical="center"/>
    </xf>
    <xf numFmtId="176" fontId="49" fillId="2" borderId="4" xfId="67" applyNumberFormat="1" applyFont="1" applyFill="1" applyBorder="1" applyAlignment="1">
      <alignment vertical="center"/>
    </xf>
    <xf numFmtId="176" fontId="54" fillId="2" borderId="4" xfId="0" applyNumberFormat="1" applyFont="1" applyFill="1" applyBorder="1" applyAlignment="1">
      <alignment horizontal="center" vertical="center" wrapText="1"/>
    </xf>
    <xf numFmtId="0" fontId="56" fillId="8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15" fillId="0" borderId="4" xfId="0" applyFont="1" applyFill="1" applyBorder="1" applyAlignment="1">
      <alignment vertical="center"/>
    </xf>
    <xf numFmtId="0" fontId="15" fillId="4" borderId="4" xfId="0" applyFont="1" applyFill="1" applyBorder="1" applyAlignment="1">
      <alignment vertical="center"/>
    </xf>
    <xf numFmtId="0" fontId="15" fillId="4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0" fillId="4" borderId="4" xfId="0" applyFont="1" applyFill="1" applyBorder="1" applyAlignment="1">
      <alignment vertical="center"/>
    </xf>
    <xf numFmtId="0" fontId="16" fillId="5" borderId="4" xfId="67" applyNumberFormat="1" applyFont="1" applyFill="1" applyBorder="1" applyAlignment="1">
      <alignment horizontal="center" vertical="center"/>
    </xf>
    <xf numFmtId="0" fontId="16" fillId="5" borderId="4" xfId="67" applyNumberFormat="1" applyFont="1" applyFill="1" applyBorder="1" applyAlignment="1">
      <alignment vertical="center"/>
    </xf>
    <xf numFmtId="0" fontId="19" fillId="0" borderId="4" xfId="0" applyFont="1" applyFill="1" applyBorder="1" applyAlignment="1">
      <alignment vertical="center"/>
    </xf>
    <xf numFmtId="0" fontId="18" fillId="0" borderId="4" xfId="0" applyFont="1" applyFill="1" applyBorder="1" applyAlignment="1">
      <alignment vertical="center"/>
    </xf>
    <xf numFmtId="0" fontId="18" fillId="4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vertical="center" wrapText="1"/>
    </xf>
    <xf numFmtId="0" fontId="20" fillId="0" borderId="10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43" fillId="4" borderId="4" xfId="0" applyFont="1" applyFill="1" applyBorder="1" applyAlignment="1">
      <alignment horizontal="center" vertical="center"/>
    </xf>
    <xf numFmtId="0" fontId="44" fillId="4" borderId="4" xfId="0" applyFont="1" applyFill="1" applyBorder="1" applyAlignment="1">
      <alignment horizontal="center" vertical="center"/>
    </xf>
    <xf numFmtId="176" fontId="44" fillId="4" borderId="4" xfId="0" applyNumberFormat="1" applyFont="1" applyFill="1" applyBorder="1" applyAlignment="1">
      <alignment horizontal="center" vertical="center"/>
    </xf>
    <xf numFmtId="0" fontId="32" fillId="4" borderId="4" xfId="0" applyFont="1" applyFill="1" applyBorder="1" applyAlignment="1">
      <alignment horizontal="center" vertical="center" wrapText="1"/>
    </xf>
    <xf numFmtId="176" fontId="32" fillId="4" borderId="9" xfId="0" applyNumberFormat="1" applyFont="1" applyFill="1" applyBorder="1" applyAlignment="1">
      <alignment horizontal="center" vertical="center" wrapText="1"/>
    </xf>
    <xf numFmtId="176" fontId="32" fillId="4" borderId="5" xfId="0" applyNumberFormat="1" applyFont="1" applyFill="1" applyBorder="1" applyAlignment="1">
      <alignment horizontal="center" vertical="center" wrapText="1"/>
    </xf>
    <xf numFmtId="0" fontId="32" fillId="4" borderId="4" xfId="0" applyFont="1" applyFill="1" applyBorder="1" applyAlignment="1">
      <alignment horizontal="center" vertical="center"/>
    </xf>
    <xf numFmtId="176" fontId="32" fillId="4" borderId="4" xfId="0" applyNumberFormat="1" applyFont="1" applyFill="1" applyBorder="1" applyAlignment="1">
      <alignment horizontal="center" vertical="center" wrapText="1"/>
    </xf>
    <xf numFmtId="0" fontId="37" fillId="4" borderId="4" xfId="0" applyFont="1" applyFill="1" applyBorder="1" applyAlignment="1">
      <alignment horizontal="center" vertical="center"/>
    </xf>
    <xf numFmtId="0" fontId="37" fillId="4" borderId="4" xfId="0" applyFont="1" applyFill="1" applyBorder="1" applyAlignment="1">
      <alignment horizontal="center" vertical="center" wrapText="1"/>
    </xf>
    <xf numFmtId="0" fontId="32" fillId="4" borderId="4" xfId="0" applyFont="1" applyFill="1" applyBorder="1" applyAlignment="1">
      <alignment horizontal="center"/>
    </xf>
    <xf numFmtId="0" fontId="0" fillId="4" borderId="0" xfId="0" applyFill="1" applyAlignment="1">
      <alignment horizontal="center" vertical="center"/>
    </xf>
    <xf numFmtId="176" fontId="37" fillId="4" borderId="4" xfId="0" applyNumberFormat="1" applyFont="1" applyFill="1" applyBorder="1" applyAlignment="1">
      <alignment horizontal="center" vertical="center"/>
    </xf>
    <xf numFmtId="0" fontId="36" fillId="4" borderId="4" xfId="0" applyFont="1" applyFill="1" applyBorder="1" applyAlignment="1">
      <alignment horizontal="center" vertical="center" wrapText="1"/>
    </xf>
    <xf numFmtId="0" fontId="47" fillId="4" borderId="10" xfId="0" applyFont="1" applyFill="1" applyBorder="1" applyAlignment="1">
      <alignment horizontal="center" vertical="center"/>
    </xf>
    <xf numFmtId="0" fontId="47" fillId="4" borderId="4" xfId="0" applyNumberFormat="1" applyFont="1" applyFill="1" applyBorder="1" applyAlignment="1">
      <alignment horizontal="center" vertical="center"/>
    </xf>
    <xf numFmtId="0" fontId="48" fillId="4" borderId="4" xfId="0" applyFont="1" applyFill="1" applyBorder="1" applyAlignment="1">
      <alignment horizontal="center" vertical="center"/>
    </xf>
    <xf numFmtId="0" fontId="47" fillId="4" borderId="8" xfId="0" applyFont="1" applyFill="1" applyBorder="1" applyAlignment="1">
      <alignment horizontal="center" vertical="center"/>
    </xf>
    <xf numFmtId="0" fontId="47" fillId="4" borderId="4" xfId="0" applyFont="1" applyFill="1" applyBorder="1" applyAlignment="1">
      <alignment horizontal="center" vertical="center"/>
    </xf>
    <xf numFmtId="0" fontId="36" fillId="4" borderId="4" xfId="0" applyFont="1" applyFill="1" applyBorder="1" applyAlignment="1">
      <alignment horizontal="center" vertical="center"/>
    </xf>
    <xf numFmtId="0" fontId="49" fillId="4" borderId="4" xfId="67" applyFont="1" applyFill="1" applyBorder="1" applyAlignment="1">
      <alignment horizontal="center" vertical="center" wrapText="1"/>
    </xf>
    <xf numFmtId="0" fontId="49" fillId="4" borderId="4" xfId="0" applyFont="1" applyFill="1" applyBorder="1" applyAlignment="1">
      <alignment horizontal="center" vertical="center"/>
    </xf>
    <xf numFmtId="0" fontId="37" fillId="4" borderId="4" xfId="0" applyFont="1" applyFill="1" applyBorder="1" applyAlignment="1">
      <alignment vertical="center"/>
    </xf>
    <xf numFmtId="0" fontId="36" fillId="4" borderId="4" xfId="0" applyFont="1" applyFill="1" applyBorder="1" applyAlignment="1">
      <alignment vertical="center"/>
    </xf>
    <xf numFmtId="176" fontId="36" fillId="4" borderId="4" xfId="0" applyNumberFormat="1" applyFont="1" applyFill="1" applyBorder="1" applyAlignment="1">
      <alignment vertical="center"/>
    </xf>
    <xf numFmtId="176" fontId="49" fillId="4" borderId="4" xfId="67" applyNumberFormat="1" applyFont="1" applyFill="1" applyBorder="1" applyAlignment="1">
      <alignment horizontal="center" vertical="center"/>
    </xf>
    <xf numFmtId="0" fontId="49" fillId="4" borderId="4" xfId="67" applyFont="1" applyFill="1" applyBorder="1" applyAlignment="1">
      <alignment horizontal="center" vertical="center"/>
    </xf>
    <xf numFmtId="176" fontId="49" fillId="4" borderId="4" xfId="67" applyNumberFormat="1" applyFont="1" applyFill="1" applyBorder="1" applyAlignment="1">
      <alignment vertical="center"/>
    </xf>
    <xf numFmtId="0" fontId="54" fillId="4" borderId="4" xfId="0" applyFont="1" applyFill="1" applyBorder="1" applyAlignment="1">
      <alignment horizontal="center" vertical="center" wrapText="1"/>
    </xf>
    <xf numFmtId="0" fontId="55" fillId="4" borderId="4" xfId="0" applyFont="1" applyFill="1" applyBorder="1" applyAlignment="1">
      <alignment vertical="center" wrapText="1"/>
    </xf>
    <xf numFmtId="0" fontId="54" fillId="4" borderId="4" xfId="0" applyFont="1" applyFill="1" applyBorder="1" applyAlignment="1">
      <alignment vertical="center" wrapText="1"/>
    </xf>
    <xf numFmtId="176" fontId="54" fillId="4" borderId="4" xfId="0" applyNumberFormat="1" applyFont="1" applyFill="1" applyBorder="1" applyAlignment="1">
      <alignment vertical="center" wrapText="1"/>
    </xf>
    <xf numFmtId="176" fontId="18" fillId="4" borderId="4" xfId="0" applyNumberFormat="1" applyFont="1" applyFill="1" applyBorder="1">
      <alignment vertical="center"/>
    </xf>
    <xf numFmtId="0" fontId="37" fillId="4" borderId="4" xfId="0" applyFont="1" applyFill="1" applyBorder="1" applyAlignment="1">
      <alignment vertical="center" wrapText="1"/>
    </xf>
    <xf numFmtId="0" fontId="36" fillId="4" borderId="4" xfId="0" applyFont="1" applyFill="1" applyBorder="1" applyAlignment="1">
      <alignment vertical="center" wrapText="1"/>
    </xf>
    <xf numFmtId="176" fontId="36" fillId="2" borderId="4" xfId="0" applyNumberFormat="1" applyFont="1" applyFill="1" applyBorder="1" applyAlignment="1">
      <alignment vertical="center"/>
    </xf>
    <xf numFmtId="0" fontId="18" fillId="4" borderId="4" xfId="0" applyFont="1" applyFill="1" applyBorder="1" applyAlignment="1">
      <alignment horizontal="center" vertical="center"/>
    </xf>
    <xf numFmtId="0" fontId="50" fillId="4" borderId="4" xfId="0" applyFont="1" applyFill="1" applyBorder="1" applyAlignment="1">
      <alignment horizontal="center" vertical="center"/>
    </xf>
    <xf numFmtId="176" fontId="50" fillId="4" borderId="4" xfId="0" applyNumberFormat="1" applyFont="1" applyFill="1" applyBorder="1" applyAlignment="1">
      <alignment horizontal="center" vertical="center"/>
    </xf>
    <xf numFmtId="0" fontId="38" fillId="4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8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BOM_Level_Below3" xfId="50"/>
    <cellStyle name="常规 6" xfId="51"/>
    <cellStyle name="常规 5 2" xfId="52"/>
    <cellStyle name="常规 12" xfId="53"/>
    <cellStyle name="常规 2 2 2" xfId="54"/>
    <cellStyle name="常规 2 2" xfId="55"/>
    <cellStyle name="常规 2 3" xfId="56"/>
    <cellStyle name="常规 10" xfId="57"/>
    <cellStyle name="常规 10 2" xfId="58"/>
    <cellStyle name="常规 2 4" xfId="59"/>
    <cellStyle name="常规 11" xfId="60"/>
    <cellStyle name="常规 13" xfId="61"/>
    <cellStyle name="常规 11 2" xfId="62"/>
    <cellStyle name="常规 12 2" xfId="63"/>
    <cellStyle name="常规 14" xfId="64"/>
    <cellStyle name="常规 14 2" xfId="65"/>
    <cellStyle name="常规 15" xfId="66"/>
    <cellStyle name="常规 2" xfId="67"/>
    <cellStyle name="常规 2 5" xfId="68"/>
    <cellStyle name="常规 3" xfId="69"/>
    <cellStyle name="常规 3 2" xfId="70"/>
    <cellStyle name="常规 3 3" xfId="71"/>
    <cellStyle name="常规 4" xfId="72"/>
    <cellStyle name="常规 4 2" xfId="73"/>
    <cellStyle name="常规 5" xfId="74"/>
    <cellStyle name="常规 6 2" xfId="75"/>
    <cellStyle name="常规 7" xfId="76"/>
    <cellStyle name="常规 7 2" xfId="77"/>
    <cellStyle name="常规 8" xfId="78"/>
    <cellStyle name="常规 9" xfId="79"/>
    <cellStyle name="常规 9 2" xfId="80"/>
    <cellStyle name="样式 1 10 2" xfId="81"/>
    <cellStyle name="样式 1 10" xfId="82"/>
    <cellStyle name="Normal" xfId="83"/>
    <cellStyle name="常规 45" xfId="84"/>
    <cellStyle name="常规_陕汽气囊" xfId="85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workbookViewId="0">
      <selection activeCell="F35" sqref="F35"/>
    </sheetView>
  </sheetViews>
  <sheetFormatPr defaultColWidth="9" defaultRowHeight="13.5" outlineLevelCol="7"/>
  <cols>
    <col min="1" max="1" width="6.875" customWidth="1"/>
    <col min="2" max="2" width="21.75" customWidth="1"/>
    <col min="3" max="3" width="43.75" customWidth="1"/>
    <col min="4" max="4" width="14.625" customWidth="1"/>
    <col min="5" max="5" width="13.625" customWidth="1"/>
    <col min="6" max="6" width="13.25" customWidth="1"/>
    <col min="7" max="7" width="14.125" customWidth="1"/>
    <col min="8" max="8" width="13.25" customWidth="1"/>
    <col min="9" max="9" width="10.875" customWidth="1"/>
  </cols>
  <sheetData>
    <row r="1" ht="14.25" spans="1:4">
      <c r="A1" s="342" t="s">
        <v>0</v>
      </c>
      <c r="B1" s="343" t="s">
        <v>1</v>
      </c>
      <c r="C1" s="343" t="s">
        <v>2</v>
      </c>
      <c r="D1" s="343" t="s">
        <v>3</v>
      </c>
    </row>
    <row r="2" ht="14.25" spans="1:4">
      <c r="A2" s="342">
        <v>1</v>
      </c>
      <c r="B2" s="343" t="s">
        <v>4</v>
      </c>
      <c r="C2" s="343" t="s">
        <v>5</v>
      </c>
      <c r="D2" s="344">
        <v>3.56485</v>
      </c>
    </row>
    <row r="3" ht="14.25" spans="1:4">
      <c r="A3" s="342">
        <v>2</v>
      </c>
      <c r="B3" s="343" t="s">
        <v>6</v>
      </c>
      <c r="C3" s="343" t="s">
        <v>7</v>
      </c>
      <c r="D3" s="344">
        <v>36.0372</v>
      </c>
    </row>
    <row r="4" ht="14.25" spans="1:4">
      <c r="A4" s="342">
        <v>3</v>
      </c>
      <c r="B4" s="343" t="s">
        <v>8</v>
      </c>
      <c r="C4" s="343" t="s">
        <v>9</v>
      </c>
      <c r="D4" s="344">
        <v>16.310275</v>
      </c>
    </row>
    <row r="5" ht="14.25" spans="1:4">
      <c r="A5" s="342">
        <v>4</v>
      </c>
      <c r="B5" s="343" t="s">
        <v>10</v>
      </c>
      <c r="C5" s="343" t="s">
        <v>11</v>
      </c>
      <c r="D5" s="344">
        <v>16.506275</v>
      </c>
    </row>
    <row r="6" ht="14.25" spans="1:4">
      <c r="A6" s="342">
        <v>5</v>
      </c>
      <c r="B6" s="343" t="s">
        <v>12</v>
      </c>
      <c r="C6" s="343" t="s">
        <v>13</v>
      </c>
      <c r="D6" s="344">
        <v>24.80314</v>
      </c>
    </row>
    <row r="7" ht="14.25" spans="1:4">
      <c r="A7" s="342">
        <v>6</v>
      </c>
      <c r="B7" s="343" t="s">
        <v>14</v>
      </c>
      <c r="C7" s="343" t="s">
        <v>15</v>
      </c>
      <c r="D7" s="344">
        <v>38.1877738</v>
      </c>
    </row>
    <row r="8" ht="14.25" spans="1:4">
      <c r="A8" s="342">
        <v>7</v>
      </c>
      <c r="B8" s="343" t="s">
        <v>16</v>
      </c>
      <c r="C8" s="343" t="s">
        <v>17</v>
      </c>
      <c r="D8" s="344">
        <v>35.3311774</v>
      </c>
    </row>
    <row r="9" ht="14.25" spans="1:4">
      <c r="A9" s="342">
        <v>8</v>
      </c>
      <c r="B9" s="343" t="s">
        <v>18</v>
      </c>
      <c r="C9" s="343" t="s">
        <v>19</v>
      </c>
      <c r="D9" s="344">
        <v>30.8562</v>
      </c>
    </row>
    <row r="10" ht="14.25" spans="1:4">
      <c r="A10" s="342">
        <v>9</v>
      </c>
      <c r="B10" s="343" t="s">
        <v>20</v>
      </c>
      <c r="C10" s="343" t="s">
        <v>21</v>
      </c>
      <c r="D10" s="344">
        <v>31.2972</v>
      </c>
    </row>
    <row r="11" ht="14.25" spans="1:4">
      <c r="A11" s="342">
        <v>10</v>
      </c>
      <c r="B11" s="345" t="s">
        <v>22</v>
      </c>
      <c r="C11" s="345" t="s">
        <v>23</v>
      </c>
      <c r="D11" s="344">
        <v>13.3190975</v>
      </c>
    </row>
    <row r="12" ht="14.25" spans="1:4">
      <c r="A12" s="342">
        <v>11</v>
      </c>
      <c r="B12" s="345" t="s">
        <v>24</v>
      </c>
      <c r="C12" s="345" t="s">
        <v>25</v>
      </c>
      <c r="D12" s="344">
        <v>17.15251232</v>
      </c>
    </row>
    <row r="13" ht="14.25" spans="1:8">
      <c r="A13" s="342">
        <v>12</v>
      </c>
      <c r="B13" s="345" t="s">
        <v>26</v>
      </c>
      <c r="C13" s="345" t="s">
        <v>27</v>
      </c>
      <c r="D13" s="344">
        <v>37.1792</v>
      </c>
      <c r="H13" s="346"/>
    </row>
    <row r="14" ht="14.25" spans="1:8">
      <c r="A14" s="342">
        <v>13</v>
      </c>
      <c r="B14" s="345" t="s">
        <v>28</v>
      </c>
      <c r="C14" s="345" t="s">
        <v>29</v>
      </c>
      <c r="D14" s="344">
        <v>41.175</v>
      </c>
      <c r="H14" s="346"/>
    </row>
    <row r="15" ht="14.25" spans="1:4">
      <c r="A15" s="342">
        <v>14</v>
      </c>
      <c r="B15" s="345" t="s">
        <v>30</v>
      </c>
      <c r="C15" s="345" t="s">
        <v>31</v>
      </c>
      <c r="D15" s="344">
        <v>22.0781</v>
      </c>
    </row>
    <row r="16" ht="14.25" spans="1:4">
      <c r="A16" s="342">
        <v>15</v>
      </c>
      <c r="B16" s="345" t="s">
        <v>32</v>
      </c>
      <c r="C16" s="345" t="s">
        <v>33</v>
      </c>
      <c r="D16" s="344">
        <v>25.81838</v>
      </c>
    </row>
    <row r="17" ht="14.25" spans="1:4">
      <c r="A17" s="342">
        <v>16</v>
      </c>
      <c r="B17" s="345" t="s">
        <v>34</v>
      </c>
      <c r="C17" s="345" t="s">
        <v>35</v>
      </c>
      <c r="D17" s="344">
        <v>43.01192688</v>
      </c>
    </row>
    <row r="18" ht="14.25" spans="1:4">
      <c r="A18" s="342">
        <v>17</v>
      </c>
      <c r="B18" s="345" t="s">
        <v>36</v>
      </c>
      <c r="C18" s="345" t="s">
        <v>37</v>
      </c>
      <c r="D18" s="344">
        <v>55.82708</v>
      </c>
    </row>
    <row r="19" ht="14.25" spans="1:4">
      <c r="A19" s="342">
        <v>18</v>
      </c>
      <c r="B19" s="345" t="s">
        <v>38</v>
      </c>
      <c r="C19" s="345" t="s">
        <v>39</v>
      </c>
      <c r="D19" s="344">
        <v>49.43514</v>
      </c>
    </row>
    <row r="20" ht="14.25" spans="1:4">
      <c r="A20" s="342">
        <v>19</v>
      </c>
      <c r="B20" s="345" t="s">
        <v>40</v>
      </c>
      <c r="C20" s="345" t="s">
        <v>41</v>
      </c>
      <c r="D20" s="344">
        <v>21.8412683</v>
      </c>
    </row>
    <row r="21" ht="14.25" spans="1:4">
      <c r="A21" s="342">
        <v>20</v>
      </c>
      <c r="B21" s="345" t="s">
        <v>42</v>
      </c>
      <c r="C21" s="345" t="s">
        <v>43</v>
      </c>
      <c r="D21" s="344">
        <v>28.6364573</v>
      </c>
    </row>
    <row r="22" ht="14.25" spans="1:4">
      <c r="A22" s="342">
        <v>21</v>
      </c>
      <c r="B22" s="345" t="s">
        <v>44</v>
      </c>
      <c r="C22" s="345" t="s">
        <v>45</v>
      </c>
      <c r="D22" s="344">
        <v>33.75895796</v>
      </c>
    </row>
    <row r="23" ht="14.25" spans="1:4">
      <c r="A23" s="342">
        <v>22</v>
      </c>
      <c r="B23" s="345" t="s">
        <v>46</v>
      </c>
      <c r="C23" s="345" t="s">
        <v>47</v>
      </c>
      <c r="D23" s="344">
        <v>49.43514</v>
      </c>
    </row>
    <row r="24" ht="14.25" spans="1:4">
      <c r="A24" s="342">
        <v>23</v>
      </c>
      <c r="B24" s="345" t="s">
        <v>48</v>
      </c>
      <c r="C24" s="345" t="s">
        <v>49</v>
      </c>
      <c r="D24" s="344">
        <v>49.43514</v>
      </c>
    </row>
    <row r="25" ht="14.25" spans="1:4">
      <c r="A25" s="342">
        <v>24</v>
      </c>
      <c r="B25" s="345" t="s">
        <v>50</v>
      </c>
      <c r="C25" s="345" t="s">
        <v>51</v>
      </c>
      <c r="D25" s="344">
        <v>37.1792</v>
      </c>
    </row>
    <row r="26" ht="14.25" spans="1:4">
      <c r="A26" s="342">
        <v>25</v>
      </c>
      <c r="B26" s="345" t="s">
        <v>52</v>
      </c>
      <c r="C26" s="345" t="s">
        <v>53</v>
      </c>
      <c r="D26" s="344">
        <v>41.175</v>
      </c>
    </row>
    <row r="27" ht="14.25" spans="1:4">
      <c r="A27" s="342">
        <v>26</v>
      </c>
      <c r="B27" s="345" t="s">
        <v>54</v>
      </c>
      <c r="C27" s="345" t="s">
        <v>55</v>
      </c>
      <c r="D27" s="344">
        <v>25.81838</v>
      </c>
    </row>
    <row r="28" ht="14.25" spans="1:4">
      <c r="A28" s="342">
        <v>27</v>
      </c>
      <c r="B28" s="345" t="s">
        <v>56</v>
      </c>
      <c r="C28" s="345" t="s">
        <v>57</v>
      </c>
      <c r="D28" s="344">
        <v>22.0781</v>
      </c>
    </row>
    <row r="30" spans="4:4">
      <c r="D30" t="s">
        <v>58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workbookViewId="0">
      <selection activeCell="G36" sqref="G36"/>
    </sheetView>
  </sheetViews>
  <sheetFormatPr defaultColWidth="9" defaultRowHeight="13.5"/>
  <cols>
    <col min="2" max="2" width="13.625" customWidth="1"/>
    <col min="3" max="3" width="14.75" customWidth="1"/>
    <col min="6" max="7" width="9.375"/>
    <col min="8" max="8" width="11.875" customWidth="1"/>
  </cols>
  <sheetData>
    <row r="1" ht="32.25" spans="1:9">
      <c r="A1" s="143" t="s">
        <v>59</v>
      </c>
      <c r="B1" s="144"/>
      <c r="C1" s="144"/>
      <c r="D1" s="144"/>
      <c r="E1" s="144"/>
      <c r="F1" s="145"/>
      <c r="G1" s="145"/>
      <c r="H1" s="145"/>
      <c r="I1" s="144"/>
    </row>
    <row r="2" ht="17.25" spans="1:9">
      <c r="A2" s="146"/>
      <c r="B2" s="146"/>
      <c r="C2" s="146"/>
      <c r="D2" s="146"/>
      <c r="E2" s="146"/>
      <c r="F2" s="251" t="s">
        <v>60</v>
      </c>
      <c r="G2" s="252"/>
      <c r="H2" s="149" t="s">
        <v>61</v>
      </c>
      <c r="I2" s="146" t="s">
        <v>62</v>
      </c>
    </row>
    <row r="3" ht="17.25" spans="1:9">
      <c r="A3" s="146"/>
      <c r="B3" s="146"/>
      <c r="C3" s="146"/>
      <c r="D3" s="146"/>
      <c r="E3" s="146"/>
      <c r="F3" s="251" t="s">
        <v>63</v>
      </c>
      <c r="G3" s="252"/>
      <c r="H3" s="149"/>
      <c r="I3" s="146"/>
    </row>
    <row r="4" ht="17.25" spans="1:9">
      <c r="A4" s="146" t="s">
        <v>0</v>
      </c>
      <c r="B4" s="146" t="s">
        <v>64</v>
      </c>
      <c r="C4" s="150" t="s">
        <v>65</v>
      </c>
      <c r="D4" s="150" t="s">
        <v>66</v>
      </c>
      <c r="E4" s="150" t="s">
        <v>67</v>
      </c>
      <c r="F4" s="259" t="s">
        <v>68</v>
      </c>
      <c r="G4" s="259" t="s">
        <v>69</v>
      </c>
      <c r="H4" s="149"/>
      <c r="I4" s="146"/>
    </row>
    <row r="5" ht="17.25" spans="1:9">
      <c r="A5" s="119">
        <v>1</v>
      </c>
      <c r="B5" s="151" t="s">
        <v>70</v>
      </c>
      <c r="C5" s="152" t="s">
        <v>71</v>
      </c>
      <c r="D5" s="151" t="s">
        <v>72</v>
      </c>
      <c r="E5" s="119" t="s">
        <v>73</v>
      </c>
      <c r="F5" s="260">
        <v>0.514</v>
      </c>
      <c r="G5" s="260">
        <f t="shared" ref="G5:G28" si="0">F5*H5</f>
        <v>13.18924</v>
      </c>
      <c r="H5" s="154">
        <v>25.66</v>
      </c>
      <c r="I5" s="203"/>
    </row>
    <row r="6" ht="17.25" spans="1:9">
      <c r="A6" s="119">
        <v>2</v>
      </c>
      <c r="B6" s="155"/>
      <c r="C6" s="152" t="s">
        <v>74</v>
      </c>
      <c r="D6" s="151" t="s">
        <v>72</v>
      </c>
      <c r="E6" s="119" t="s">
        <v>73</v>
      </c>
      <c r="F6" s="260">
        <v>0.703</v>
      </c>
      <c r="G6" s="260">
        <f t="shared" si="0"/>
        <v>16.92824</v>
      </c>
      <c r="H6" s="154">
        <v>24.08</v>
      </c>
      <c r="I6" s="203"/>
    </row>
    <row r="7" ht="17.25" spans="1:9">
      <c r="A7" s="156"/>
      <c r="B7" s="157" t="s">
        <v>75</v>
      </c>
      <c r="C7" s="158"/>
      <c r="D7" s="159"/>
      <c r="E7" s="156"/>
      <c r="F7" s="260"/>
      <c r="G7" s="260">
        <f>G5+G6</f>
        <v>30.11748</v>
      </c>
      <c r="H7" s="161"/>
      <c r="I7" s="208"/>
    </row>
    <row r="8" ht="14.25" spans="1:9">
      <c r="A8" s="119">
        <v>1</v>
      </c>
      <c r="B8" s="162" t="s">
        <v>76</v>
      </c>
      <c r="C8" s="163"/>
      <c r="D8" s="162" t="s">
        <v>77</v>
      </c>
      <c r="E8" s="163" t="s">
        <v>73</v>
      </c>
      <c r="F8" s="260"/>
      <c r="G8" s="260">
        <f t="shared" si="0"/>
        <v>0</v>
      </c>
      <c r="H8" s="164">
        <v>0.3</v>
      </c>
      <c r="I8" s="203"/>
    </row>
    <row r="9" ht="14.25" spans="1:9">
      <c r="A9" s="119">
        <v>2</v>
      </c>
      <c r="B9" s="162" t="s">
        <v>78</v>
      </c>
      <c r="C9" s="163" t="s">
        <v>79</v>
      </c>
      <c r="D9" s="162" t="s">
        <v>80</v>
      </c>
      <c r="E9" s="163" t="s">
        <v>73</v>
      </c>
      <c r="F9" s="260">
        <v>24</v>
      </c>
      <c r="G9" s="260">
        <f t="shared" si="0"/>
        <v>0.22167888</v>
      </c>
      <c r="H9" s="164">
        <v>0.00923662</v>
      </c>
      <c r="I9" s="155"/>
    </row>
    <row r="10" ht="14.25" spans="1:9">
      <c r="A10" s="119">
        <v>3</v>
      </c>
      <c r="B10" s="162" t="s">
        <v>81</v>
      </c>
      <c r="C10" s="163"/>
      <c r="D10" s="162" t="s">
        <v>82</v>
      </c>
      <c r="E10" s="163" t="s">
        <v>83</v>
      </c>
      <c r="F10" s="260">
        <v>1</v>
      </c>
      <c r="G10" s="260">
        <f t="shared" si="0"/>
        <v>0.032883</v>
      </c>
      <c r="H10" s="164">
        <v>0.032883</v>
      </c>
      <c r="I10" s="155"/>
    </row>
    <row r="11" ht="14.25" spans="1:9">
      <c r="A11" s="119">
        <v>4</v>
      </c>
      <c r="B11" s="162" t="s">
        <v>84</v>
      </c>
      <c r="C11" s="163"/>
      <c r="D11" s="162" t="s">
        <v>85</v>
      </c>
      <c r="E11" s="163" t="s">
        <v>83</v>
      </c>
      <c r="F11" s="260">
        <v>1</v>
      </c>
      <c r="G11" s="260">
        <f t="shared" si="0"/>
        <v>0.08701</v>
      </c>
      <c r="H11" s="164">
        <v>0.08701</v>
      </c>
      <c r="I11" s="155"/>
    </row>
    <row r="12" ht="18.75" spans="1:9">
      <c r="A12" s="119">
        <v>5</v>
      </c>
      <c r="B12" s="165" t="s">
        <v>86</v>
      </c>
      <c r="C12" s="163" t="s">
        <v>87</v>
      </c>
      <c r="D12" s="166">
        <v>880</v>
      </c>
      <c r="E12" s="163" t="s">
        <v>88</v>
      </c>
      <c r="F12" s="260"/>
      <c r="G12" s="260">
        <f t="shared" si="0"/>
        <v>0</v>
      </c>
      <c r="H12" s="164">
        <v>1.5</v>
      </c>
      <c r="I12" s="155"/>
    </row>
    <row r="13" ht="14.25" spans="1:9">
      <c r="A13" s="119">
        <v>6</v>
      </c>
      <c r="B13" s="167"/>
      <c r="C13" s="163" t="s">
        <v>89</v>
      </c>
      <c r="D13" s="162" t="s">
        <v>90</v>
      </c>
      <c r="E13" s="163" t="s">
        <v>88</v>
      </c>
      <c r="F13" s="260"/>
      <c r="G13" s="260">
        <f t="shared" si="0"/>
        <v>0</v>
      </c>
      <c r="H13" s="164">
        <v>0.8</v>
      </c>
      <c r="I13" s="155"/>
    </row>
    <row r="14" ht="14.25" spans="1:9">
      <c r="A14" s="119">
        <v>7</v>
      </c>
      <c r="B14" s="167"/>
      <c r="C14" s="163">
        <v>1100</v>
      </c>
      <c r="D14" s="162">
        <v>1100</v>
      </c>
      <c r="E14" s="163" t="s">
        <v>88</v>
      </c>
      <c r="F14" s="260">
        <v>1</v>
      </c>
      <c r="G14" s="260">
        <f t="shared" si="0"/>
        <v>1.35</v>
      </c>
      <c r="H14" s="164">
        <v>1.35</v>
      </c>
      <c r="I14" s="155"/>
    </row>
    <row r="15" ht="14.25" spans="1:9">
      <c r="A15" s="119">
        <v>8</v>
      </c>
      <c r="B15" s="168"/>
      <c r="C15" s="163" t="s">
        <v>91</v>
      </c>
      <c r="D15" s="162" t="s">
        <v>92</v>
      </c>
      <c r="E15" s="163" t="s">
        <v>88</v>
      </c>
      <c r="F15" s="260"/>
      <c r="G15" s="260">
        <f t="shared" si="0"/>
        <v>0</v>
      </c>
      <c r="H15" s="164">
        <v>1.15</v>
      </c>
      <c r="I15" s="216"/>
    </row>
    <row r="16" ht="14.25" spans="1:9">
      <c r="A16" s="119">
        <v>9</v>
      </c>
      <c r="B16" s="118" t="s">
        <v>93</v>
      </c>
      <c r="C16" s="163" t="s">
        <v>94</v>
      </c>
      <c r="D16" s="163" t="s">
        <v>95</v>
      </c>
      <c r="E16" s="163" t="s">
        <v>73</v>
      </c>
      <c r="F16" s="260"/>
      <c r="G16" s="260">
        <f t="shared" si="0"/>
        <v>0</v>
      </c>
      <c r="H16" s="169">
        <v>0.4</v>
      </c>
      <c r="I16" s="216"/>
    </row>
    <row r="17" ht="14.25" spans="1:9">
      <c r="A17" s="119">
        <v>10</v>
      </c>
      <c r="B17" s="118"/>
      <c r="C17" s="163" t="s">
        <v>96</v>
      </c>
      <c r="D17" s="163" t="s">
        <v>95</v>
      </c>
      <c r="E17" s="163" t="s">
        <v>73</v>
      </c>
      <c r="F17" s="260"/>
      <c r="G17" s="260">
        <f t="shared" si="0"/>
        <v>0</v>
      </c>
      <c r="H17" s="169">
        <v>0.4</v>
      </c>
      <c r="I17" s="216"/>
    </row>
    <row r="18" ht="15.75" spans="1:9">
      <c r="A18" s="119">
        <v>11</v>
      </c>
      <c r="B18" s="170" t="s">
        <v>97</v>
      </c>
      <c r="C18" s="171"/>
      <c r="D18" s="171">
        <v>255</v>
      </c>
      <c r="E18" s="119" t="s">
        <v>88</v>
      </c>
      <c r="F18" s="260">
        <v>2</v>
      </c>
      <c r="G18" s="260">
        <f t="shared" si="0"/>
        <v>0.3825</v>
      </c>
      <c r="H18" s="172">
        <f>D18*0.75/1000</f>
        <v>0.19125</v>
      </c>
      <c r="I18" s="216"/>
    </row>
    <row r="19" ht="15.75" spans="1:9">
      <c r="A19" s="119">
        <v>12</v>
      </c>
      <c r="B19" s="173"/>
      <c r="C19" s="171"/>
      <c r="D19" s="171">
        <v>280</v>
      </c>
      <c r="E19" s="119" t="s">
        <v>88</v>
      </c>
      <c r="F19" s="260"/>
      <c r="G19" s="260">
        <f t="shared" si="0"/>
        <v>0</v>
      </c>
      <c r="H19" s="172">
        <f>D19*0.75/1000</f>
        <v>0.21</v>
      </c>
      <c r="I19" s="216"/>
    </row>
    <row r="20" ht="15.75" spans="1:9">
      <c r="A20" s="119">
        <v>13</v>
      </c>
      <c r="B20" s="173"/>
      <c r="C20" s="171"/>
      <c r="D20" s="171">
        <v>330</v>
      </c>
      <c r="E20" s="119"/>
      <c r="F20" s="260"/>
      <c r="G20" s="260">
        <f t="shared" si="0"/>
        <v>0</v>
      </c>
      <c r="H20" s="172">
        <f>D20*0.75/1000</f>
        <v>0.2475</v>
      </c>
      <c r="I20" s="216"/>
    </row>
    <row r="21" ht="15.75" spans="1:9">
      <c r="A21" s="119">
        <v>14</v>
      </c>
      <c r="B21" s="173"/>
      <c r="C21" s="171"/>
      <c r="D21" s="171">
        <v>200</v>
      </c>
      <c r="E21" s="119"/>
      <c r="F21" s="260"/>
      <c r="G21" s="260">
        <f t="shared" si="0"/>
        <v>0</v>
      </c>
      <c r="H21" s="172">
        <f>D21*0.75/1000</f>
        <v>0.15</v>
      </c>
      <c r="I21" s="216"/>
    </row>
    <row r="22" ht="14.25" spans="1:9">
      <c r="A22" s="119">
        <v>15</v>
      </c>
      <c r="B22" s="173"/>
      <c r="C22" s="174"/>
      <c r="D22" s="174">
        <v>160</v>
      </c>
      <c r="E22" s="119"/>
      <c r="F22" s="260"/>
      <c r="G22" s="260">
        <f t="shared" si="0"/>
        <v>0</v>
      </c>
      <c r="H22" s="172">
        <f>D22*0.75/1000</f>
        <v>0.12</v>
      </c>
      <c r="I22" s="216"/>
    </row>
    <row r="23" ht="15.75" spans="1:9">
      <c r="A23" s="119">
        <v>16</v>
      </c>
      <c r="B23" s="175" t="s">
        <v>98</v>
      </c>
      <c r="C23" s="171"/>
      <c r="D23" s="171">
        <v>650</v>
      </c>
      <c r="E23" s="119"/>
      <c r="F23" s="260"/>
      <c r="G23" s="260">
        <f t="shared" si="0"/>
        <v>0</v>
      </c>
      <c r="H23" s="172">
        <f t="shared" ref="H23:H25" si="1">D23*1.5/1000</f>
        <v>0.975</v>
      </c>
      <c r="I23" s="216"/>
    </row>
    <row r="24" ht="15.75" spans="1:9">
      <c r="A24" s="119">
        <v>17</v>
      </c>
      <c r="B24" s="175"/>
      <c r="C24" s="171"/>
      <c r="D24" s="171">
        <v>1000</v>
      </c>
      <c r="E24" s="119"/>
      <c r="F24" s="260"/>
      <c r="G24" s="260">
        <f t="shared" si="0"/>
        <v>0</v>
      </c>
      <c r="H24" s="172">
        <f t="shared" si="1"/>
        <v>1.5</v>
      </c>
      <c r="I24" s="216"/>
    </row>
    <row r="25" ht="15.75" spans="1:9">
      <c r="A25" s="119">
        <v>18</v>
      </c>
      <c r="B25" s="175"/>
      <c r="C25" s="171"/>
      <c r="D25" s="171">
        <v>260</v>
      </c>
      <c r="E25" s="119"/>
      <c r="F25" s="260"/>
      <c r="G25" s="260">
        <f t="shared" si="0"/>
        <v>0</v>
      </c>
      <c r="H25" s="172">
        <f t="shared" si="1"/>
        <v>0.39</v>
      </c>
      <c r="I25" s="216"/>
    </row>
    <row r="26" ht="15.75" spans="1:9">
      <c r="A26" s="119">
        <v>19</v>
      </c>
      <c r="B26" s="175" t="s">
        <v>99</v>
      </c>
      <c r="C26" s="171"/>
      <c r="D26" s="171">
        <v>970</v>
      </c>
      <c r="E26" s="119"/>
      <c r="F26" s="260"/>
      <c r="G26" s="260">
        <f t="shared" si="0"/>
        <v>0</v>
      </c>
      <c r="H26" s="172">
        <f>D26*2.5/1000</f>
        <v>2.425</v>
      </c>
      <c r="I26" s="216"/>
    </row>
    <row r="27" ht="15.75" spans="1:9">
      <c r="A27" s="119">
        <v>20</v>
      </c>
      <c r="B27" s="175"/>
      <c r="C27" s="171"/>
      <c r="D27" s="171">
        <v>20</v>
      </c>
      <c r="E27" s="119"/>
      <c r="F27" s="260"/>
      <c r="G27" s="260">
        <f t="shared" si="0"/>
        <v>0</v>
      </c>
      <c r="H27" s="172">
        <f>D27*2.5/1000</f>
        <v>0.05</v>
      </c>
      <c r="I27" s="216"/>
    </row>
    <row r="28" ht="17.25" spans="1:9">
      <c r="A28" s="119">
        <v>21</v>
      </c>
      <c r="B28" s="175" t="s">
        <v>100</v>
      </c>
      <c r="C28" s="171"/>
      <c r="D28" s="171">
        <v>140</v>
      </c>
      <c r="E28" s="119"/>
      <c r="F28" s="260"/>
      <c r="G28" s="260">
        <f t="shared" si="0"/>
        <v>0</v>
      </c>
      <c r="H28" s="172">
        <f>D28*0.5/1000</f>
        <v>0.07</v>
      </c>
      <c r="I28" s="216"/>
    </row>
    <row r="29" ht="17.25" spans="1:9">
      <c r="A29" s="156"/>
      <c r="B29" s="176" t="s">
        <v>101</v>
      </c>
      <c r="C29" s="177"/>
      <c r="D29" s="178"/>
      <c r="E29" s="156"/>
      <c r="F29" s="260"/>
      <c r="G29" s="260">
        <f>SUM(G8:G28)</f>
        <v>2.07407188</v>
      </c>
      <c r="H29" s="160"/>
      <c r="I29" s="231"/>
    </row>
    <row r="30" ht="17.25" spans="1:9">
      <c r="A30" s="118">
        <v>1</v>
      </c>
      <c r="B30" s="179" t="s">
        <v>102</v>
      </c>
      <c r="C30" s="180"/>
      <c r="D30" s="181"/>
      <c r="E30" s="182"/>
      <c r="F30" s="262"/>
      <c r="G30" s="262">
        <v>5.75</v>
      </c>
      <c r="H30" s="183"/>
      <c r="I30" s="155"/>
    </row>
    <row r="31" ht="17.25" spans="1:9">
      <c r="A31" s="118">
        <v>2</v>
      </c>
      <c r="B31" s="179" t="s">
        <v>103</v>
      </c>
      <c r="C31" s="118"/>
      <c r="D31" s="181"/>
      <c r="E31" s="182"/>
      <c r="F31" s="262"/>
      <c r="G31" s="262">
        <f>G30*0.15</f>
        <v>0.8625</v>
      </c>
      <c r="H31" s="183"/>
      <c r="I31" s="155"/>
    </row>
    <row r="32" ht="17.25" spans="1:9">
      <c r="A32" s="118">
        <v>3</v>
      </c>
      <c r="B32" s="179" t="s">
        <v>104</v>
      </c>
      <c r="C32" s="118"/>
      <c r="D32" s="181"/>
      <c r="E32" s="182"/>
      <c r="F32" s="262"/>
      <c r="G32" s="262">
        <f>(G30+G31)*0.4</f>
        <v>2.645</v>
      </c>
      <c r="H32" s="183"/>
      <c r="I32" s="155"/>
    </row>
    <row r="33" ht="17.25" spans="1:9">
      <c r="A33" s="118">
        <v>4</v>
      </c>
      <c r="B33" s="179" t="s">
        <v>105</v>
      </c>
      <c r="C33" s="118"/>
      <c r="D33" s="181"/>
      <c r="E33" s="182"/>
      <c r="F33" s="262"/>
      <c r="G33" s="262">
        <f>(G30+G31+G32)*0.05</f>
        <v>0.462875</v>
      </c>
      <c r="H33" s="183"/>
      <c r="I33" s="155"/>
    </row>
    <row r="34" ht="17.25" spans="1:9">
      <c r="A34" s="118">
        <v>5</v>
      </c>
      <c r="B34" s="179" t="s">
        <v>106</v>
      </c>
      <c r="C34" s="118"/>
      <c r="D34" s="181"/>
      <c r="E34" s="182"/>
      <c r="F34" s="262"/>
      <c r="G34" s="262">
        <v>1.1</v>
      </c>
      <c r="H34" s="183"/>
      <c r="I34" s="155"/>
    </row>
    <row r="35" ht="17.25" spans="1:9">
      <c r="A35" s="185"/>
      <c r="B35" s="186" t="s">
        <v>107</v>
      </c>
      <c r="C35" s="185"/>
      <c r="D35" s="187"/>
      <c r="E35" s="188"/>
      <c r="F35" s="264"/>
      <c r="G35" s="264">
        <f>SUM(G30:G34)</f>
        <v>10.820375</v>
      </c>
      <c r="H35" s="190"/>
      <c r="I35" s="157"/>
    </row>
    <row r="36" ht="14.25" spans="1:9">
      <c r="A36" s="185"/>
      <c r="B36" s="185" t="s">
        <v>108</v>
      </c>
      <c r="C36" s="185"/>
      <c r="D36" s="187"/>
      <c r="E36" s="188"/>
      <c r="F36" s="341"/>
      <c r="G36" s="341">
        <f>G35+G29+G7</f>
        <v>43.01192688</v>
      </c>
      <c r="H36" s="161"/>
      <c r="I36" s="157"/>
    </row>
  </sheetData>
  <mergeCells count="10">
    <mergeCell ref="A1:I1"/>
    <mergeCell ref="A2:E2"/>
    <mergeCell ref="F2:G2"/>
    <mergeCell ref="F3:G3"/>
    <mergeCell ref="B5:B6"/>
    <mergeCell ref="B12:B15"/>
    <mergeCell ref="B16:B17"/>
    <mergeCell ref="B18:B22"/>
    <mergeCell ref="B23:B25"/>
    <mergeCell ref="B26:B2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3"/>
  <sheetViews>
    <sheetView workbookViewId="0">
      <selection activeCell="N5" sqref="N5:N6"/>
    </sheetView>
  </sheetViews>
  <sheetFormatPr defaultColWidth="9" defaultRowHeight="13.5"/>
  <cols>
    <col min="6" max="6" width="9.375"/>
    <col min="7" max="7" width="10.25" customWidth="1"/>
    <col min="8" max="8" width="9.875"/>
    <col min="9" max="9" width="11.625" customWidth="1"/>
    <col min="10" max="10" width="11.125" customWidth="1"/>
    <col min="11" max="11" width="12.5" customWidth="1"/>
    <col min="12" max="12" width="10.625" customWidth="1"/>
    <col min="13" max="13" width="11.75" customWidth="1"/>
    <col min="14" max="14" width="13.625" customWidth="1"/>
    <col min="17" max="17" width="15" customWidth="1"/>
  </cols>
  <sheetData>
    <row r="1" ht="32.25" spans="1:15">
      <c r="A1" s="306" t="s">
        <v>109</v>
      </c>
      <c r="B1" s="307"/>
      <c r="C1" s="307"/>
      <c r="D1" s="307"/>
      <c r="E1" s="307"/>
      <c r="F1" s="308"/>
      <c r="G1" s="308"/>
      <c r="H1" s="308"/>
      <c r="I1" s="308"/>
      <c r="J1" s="308"/>
      <c r="K1" s="308"/>
      <c r="L1" s="308"/>
      <c r="M1" s="308"/>
      <c r="N1" s="308"/>
      <c r="O1" s="307"/>
    </row>
    <row r="2" ht="41" customHeight="1" spans="1:15">
      <c r="A2" s="309"/>
      <c r="B2" s="309"/>
      <c r="C2" s="309"/>
      <c r="D2" s="309"/>
      <c r="E2" s="309"/>
      <c r="F2" s="310" t="s">
        <v>39</v>
      </c>
      <c r="G2" s="311"/>
      <c r="H2" s="310" t="s">
        <v>110</v>
      </c>
      <c r="I2" s="311"/>
      <c r="J2" s="310" t="s">
        <v>31</v>
      </c>
      <c r="K2" s="311"/>
      <c r="L2" s="310" t="s">
        <v>27</v>
      </c>
      <c r="M2" s="311"/>
      <c r="N2" s="313" t="s">
        <v>61</v>
      </c>
      <c r="O2" s="309" t="s">
        <v>62</v>
      </c>
    </row>
    <row r="3" ht="17.25" spans="1:15">
      <c r="A3" s="309"/>
      <c r="B3" s="309"/>
      <c r="C3" s="309"/>
      <c r="D3" s="309"/>
      <c r="E3" s="309"/>
      <c r="F3" s="310" t="s">
        <v>32</v>
      </c>
      <c r="G3" s="311"/>
      <c r="H3" s="310" t="s">
        <v>36</v>
      </c>
      <c r="I3" s="311"/>
      <c r="J3" s="310" t="s">
        <v>30</v>
      </c>
      <c r="K3" s="311"/>
      <c r="L3" s="310" t="s">
        <v>26</v>
      </c>
      <c r="M3" s="311"/>
      <c r="N3" s="313"/>
      <c r="O3" s="309"/>
    </row>
    <row r="4" ht="17.25" spans="1:15">
      <c r="A4" s="309" t="s">
        <v>0</v>
      </c>
      <c r="B4" s="309" t="s">
        <v>64</v>
      </c>
      <c r="C4" s="312" t="s">
        <v>65</v>
      </c>
      <c r="D4" s="312" t="s">
        <v>66</v>
      </c>
      <c r="E4" s="312" t="s">
        <v>67</v>
      </c>
      <c r="F4" s="313" t="s">
        <v>68</v>
      </c>
      <c r="G4" s="313" t="s">
        <v>69</v>
      </c>
      <c r="H4" s="313" t="s">
        <v>68</v>
      </c>
      <c r="I4" s="313" t="s">
        <v>69</v>
      </c>
      <c r="J4" s="313" t="s">
        <v>68</v>
      </c>
      <c r="K4" s="313" t="s">
        <v>69</v>
      </c>
      <c r="L4" s="313" t="s">
        <v>68</v>
      </c>
      <c r="M4" s="313" t="s">
        <v>69</v>
      </c>
      <c r="N4" s="313"/>
      <c r="O4" s="309"/>
    </row>
    <row r="5" ht="17.25" spans="1:15">
      <c r="A5" s="314">
        <v>1</v>
      </c>
      <c r="B5" s="315" t="s">
        <v>70</v>
      </c>
      <c r="C5" s="316" t="s">
        <v>71</v>
      </c>
      <c r="D5" s="315" t="s">
        <v>72</v>
      </c>
      <c r="E5" s="314" t="s">
        <v>73</v>
      </c>
      <c r="F5" s="317">
        <v>0.714</v>
      </c>
      <c r="G5" s="318">
        <f>F5*N5</f>
        <v>18.32124</v>
      </c>
      <c r="H5" s="318">
        <v>0.63</v>
      </c>
      <c r="I5" s="318">
        <f>H5*N5</f>
        <v>16.1658</v>
      </c>
      <c r="J5" s="318">
        <v>0.208</v>
      </c>
      <c r="K5" s="318">
        <f>J5*N5</f>
        <v>5.33728</v>
      </c>
      <c r="L5" s="318">
        <v>0.343</v>
      </c>
      <c r="M5" s="318">
        <f>L5*N5</f>
        <v>8.80138</v>
      </c>
      <c r="N5" s="338">
        <v>25.66</v>
      </c>
      <c r="O5" s="339"/>
    </row>
    <row r="6" ht="17.25" spans="1:15">
      <c r="A6" s="314">
        <v>2</v>
      </c>
      <c r="B6" s="319"/>
      <c r="C6" s="316" t="s">
        <v>74</v>
      </c>
      <c r="D6" s="315" t="s">
        <v>72</v>
      </c>
      <c r="E6" s="314" t="s">
        <v>73</v>
      </c>
      <c r="F6" s="318">
        <v>0.682</v>
      </c>
      <c r="G6" s="318">
        <f>F6*N6</f>
        <v>16.42256</v>
      </c>
      <c r="H6" s="318">
        <v>0.816</v>
      </c>
      <c r="I6" s="318">
        <f>H6*N6</f>
        <v>19.64928</v>
      </c>
      <c r="J6" s="318">
        <v>0.338</v>
      </c>
      <c r="K6" s="318">
        <f>J6*N6</f>
        <v>8.13904</v>
      </c>
      <c r="L6" s="318">
        <v>0.572</v>
      </c>
      <c r="M6" s="318">
        <f>L6*N6</f>
        <v>13.77376</v>
      </c>
      <c r="N6" s="338">
        <v>24.08</v>
      </c>
      <c r="O6" s="339"/>
    </row>
    <row r="7" ht="17.25" spans="1:15">
      <c r="A7" s="314"/>
      <c r="B7" s="319" t="s">
        <v>75</v>
      </c>
      <c r="C7" s="316"/>
      <c r="D7" s="315"/>
      <c r="E7" s="314"/>
      <c r="F7" s="318"/>
      <c r="G7" s="318">
        <f t="shared" ref="G7:K7" si="0">G5+G6</f>
        <v>34.7438</v>
      </c>
      <c r="H7" s="318"/>
      <c r="I7" s="318">
        <f>I5+I6</f>
        <v>35.81508</v>
      </c>
      <c r="J7" s="318"/>
      <c r="K7" s="318">
        <f t="shared" si="0"/>
        <v>13.47632</v>
      </c>
      <c r="L7" s="318"/>
      <c r="M7" s="318">
        <f>M5+M6</f>
        <v>22.57514</v>
      </c>
      <c r="N7" s="330"/>
      <c r="O7" s="339"/>
    </row>
    <row r="8" ht="17.25" spans="1:15">
      <c r="A8" s="314">
        <v>2</v>
      </c>
      <c r="B8" s="309" t="s">
        <v>111</v>
      </c>
      <c r="C8" s="316"/>
      <c r="D8" s="315">
        <v>880</v>
      </c>
      <c r="E8" s="312" t="s">
        <v>88</v>
      </c>
      <c r="F8" s="318"/>
      <c r="G8" s="318">
        <f t="shared" ref="G8:G31" si="1">F8*N8</f>
        <v>0</v>
      </c>
      <c r="H8" s="318"/>
      <c r="I8" s="318">
        <f t="shared" ref="I8:I31" si="2">H8*N8</f>
        <v>0</v>
      </c>
      <c r="J8" s="318"/>
      <c r="K8" s="318">
        <f t="shared" ref="K8:K31" si="3">J8*N8</f>
        <v>0</v>
      </c>
      <c r="L8" s="318"/>
      <c r="M8" s="318">
        <f t="shared" ref="M8:M31" si="4">L8*N8</f>
        <v>0</v>
      </c>
      <c r="N8" s="318">
        <v>1.25</v>
      </c>
      <c r="O8" s="319"/>
    </row>
    <row r="9" ht="17.25" spans="1:15">
      <c r="A9" s="314">
        <v>3</v>
      </c>
      <c r="B9" s="309" t="s">
        <v>111</v>
      </c>
      <c r="C9" s="316"/>
      <c r="D9" s="315">
        <v>1100</v>
      </c>
      <c r="E9" s="312" t="s">
        <v>88</v>
      </c>
      <c r="F9" s="318"/>
      <c r="G9" s="318">
        <f t="shared" si="1"/>
        <v>0</v>
      </c>
      <c r="H9" s="318"/>
      <c r="I9" s="318">
        <f t="shared" si="2"/>
        <v>0</v>
      </c>
      <c r="J9" s="318"/>
      <c r="K9" s="318">
        <f t="shared" si="3"/>
        <v>0</v>
      </c>
      <c r="L9" s="318"/>
      <c r="M9" s="318">
        <f t="shared" si="4"/>
        <v>0</v>
      </c>
      <c r="N9" s="318">
        <v>1.35</v>
      </c>
      <c r="O9" s="319"/>
    </row>
    <row r="10" ht="17.25" spans="1:15">
      <c r="A10" s="314">
        <v>4</v>
      </c>
      <c r="B10" s="309" t="s">
        <v>86</v>
      </c>
      <c r="C10" s="316"/>
      <c r="D10" s="315">
        <v>500</v>
      </c>
      <c r="E10" s="312" t="s">
        <v>88</v>
      </c>
      <c r="F10" s="318"/>
      <c r="G10" s="318">
        <f t="shared" si="1"/>
        <v>0</v>
      </c>
      <c r="H10" s="318"/>
      <c r="I10" s="318">
        <f t="shared" si="2"/>
        <v>0</v>
      </c>
      <c r="J10" s="318"/>
      <c r="K10" s="318">
        <f t="shared" si="3"/>
        <v>0</v>
      </c>
      <c r="L10" s="318"/>
      <c r="M10" s="318">
        <f t="shared" si="4"/>
        <v>0</v>
      </c>
      <c r="N10" s="318">
        <v>0.84</v>
      </c>
      <c r="O10" s="319"/>
    </row>
    <row r="11" ht="17.25" spans="1:15">
      <c r="A11" s="314">
        <v>5</v>
      </c>
      <c r="B11" s="309" t="s">
        <v>112</v>
      </c>
      <c r="C11" s="316"/>
      <c r="D11" s="315" t="s">
        <v>113</v>
      </c>
      <c r="E11" s="312" t="s">
        <v>73</v>
      </c>
      <c r="F11" s="318">
        <v>26</v>
      </c>
      <c r="G11" s="318">
        <f t="shared" si="1"/>
        <v>0.156</v>
      </c>
      <c r="H11" s="318">
        <v>36</v>
      </c>
      <c r="I11" s="318">
        <f t="shared" si="2"/>
        <v>0.216</v>
      </c>
      <c r="J11" s="318">
        <v>16</v>
      </c>
      <c r="K11" s="318">
        <f t="shared" si="3"/>
        <v>0.096</v>
      </c>
      <c r="L11" s="318">
        <v>23</v>
      </c>
      <c r="M11" s="318">
        <f t="shared" si="4"/>
        <v>0.138</v>
      </c>
      <c r="N11" s="318">
        <v>0.006</v>
      </c>
      <c r="O11" s="319"/>
    </row>
    <row r="12" ht="17.25" spans="1:15">
      <c r="A12" s="314">
        <v>6</v>
      </c>
      <c r="B12" s="309" t="s">
        <v>114</v>
      </c>
      <c r="C12" s="316"/>
      <c r="D12" s="315"/>
      <c r="E12" s="312" t="s">
        <v>73</v>
      </c>
      <c r="F12" s="318"/>
      <c r="G12" s="318">
        <f t="shared" si="1"/>
        <v>0</v>
      </c>
      <c r="H12" s="318"/>
      <c r="I12" s="318">
        <f t="shared" si="2"/>
        <v>0</v>
      </c>
      <c r="J12" s="318"/>
      <c r="K12" s="318">
        <f t="shared" si="3"/>
        <v>0</v>
      </c>
      <c r="L12" s="318"/>
      <c r="M12" s="318">
        <f t="shared" si="4"/>
        <v>0</v>
      </c>
      <c r="N12" s="318">
        <v>0.3</v>
      </c>
      <c r="O12" s="319"/>
    </row>
    <row r="13" ht="17.25" spans="1:15">
      <c r="A13" s="314">
        <v>7</v>
      </c>
      <c r="B13" s="309" t="s">
        <v>115</v>
      </c>
      <c r="C13" s="316"/>
      <c r="D13" s="315"/>
      <c r="E13" s="312" t="s">
        <v>73</v>
      </c>
      <c r="F13" s="318"/>
      <c r="G13" s="318">
        <f t="shared" si="1"/>
        <v>0</v>
      </c>
      <c r="H13" s="318"/>
      <c r="I13" s="318">
        <f t="shared" si="2"/>
        <v>0</v>
      </c>
      <c r="J13" s="318"/>
      <c r="K13" s="318">
        <f t="shared" si="3"/>
        <v>0</v>
      </c>
      <c r="L13" s="318"/>
      <c r="M13" s="318">
        <f t="shared" si="4"/>
        <v>0</v>
      </c>
      <c r="N13" s="318">
        <v>0.3</v>
      </c>
      <c r="O13" s="319"/>
    </row>
    <row r="14" ht="17.25" spans="1:15">
      <c r="A14" s="314">
        <v>8</v>
      </c>
      <c r="B14" s="309" t="s">
        <v>81</v>
      </c>
      <c r="C14" s="316"/>
      <c r="D14" s="315" t="s">
        <v>82</v>
      </c>
      <c r="E14" s="312" t="s">
        <v>83</v>
      </c>
      <c r="F14" s="318">
        <v>1</v>
      </c>
      <c r="G14" s="318">
        <f t="shared" si="1"/>
        <v>0.04</v>
      </c>
      <c r="H14" s="318">
        <v>1</v>
      </c>
      <c r="I14" s="318">
        <f t="shared" si="2"/>
        <v>0.04</v>
      </c>
      <c r="J14" s="318">
        <v>1</v>
      </c>
      <c r="K14" s="318">
        <f t="shared" si="3"/>
        <v>0.04</v>
      </c>
      <c r="L14" s="318">
        <v>1</v>
      </c>
      <c r="M14" s="318">
        <f t="shared" si="4"/>
        <v>0.04</v>
      </c>
      <c r="N14" s="318">
        <v>0.04</v>
      </c>
      <c r="O14" s="340"/>
    </row>
    <row r="15" ht="17.25" spans="1:15">
      <c r="A15" s="314">
        <v>9</v>
      </c>
      <c r="B15" s="309" t="s">
        <v>84</v>
      </c>
      <c r="C15" s="316"/>
      <c r="D15" s="315" t="s">
        <v>85</v>
      </c>
      <c r="E15" s="312" t="s">
        <v>83</v>
      </c>
      <c r="F15" s="318"/>
      <c r="G15" s="318">
        <f t="shared" si="1"/>
        <v>0</v>
      </c>
      <c r="H15" s="318">
        <v>1</v>
      </c>
      <c r="I15" s="318">
        <f t="shared" si="2"/>
        <v>0.04</v>
      </c>
      <c r="J15" s="318">
        <v>1</v>
      </c>
      <c r="K15" s="318">
        <f t="shared" si="3"/>
        <v>0.04</v>
      </c>
      <c r="L15" s="318">
        <v>1</v>
      </c>
      <c r="M15" s="318">
        <f t="shared" si="4"/>
        <v>0.04</v>
      </c>
      <c r="N15" s="318">
        <v>0.04</v>
      </c>
      <c r="O15" s="340"/>
    </row>
    <row r="16" ht="17.25" spans="1:15">
      <c r="A16" s="314">
        <v>10</v>
      </c>
      <c r="B16" s="320" t="s">
        <v>97</v>
      </c>
      <c r="C16" s="321"/>
      <c r="D16" s="322">
        <v>250</v>
      </c>
      <c r="E16" s="314" t="s">
        <v>88</v>
      </c>
      <c r="F16" s="318">
        <v>3</v>
      </c>
      <c r="G16" s="318">
        <f t="shared" si="1"/>
        <v>0.5625</v>
      </c>
      <c r="H16" s="318"/>
      <c r="I16" s="318">
        <f t="shared" si="2"/>
        <v>0</v>
      </c>
      <c r="J16" s="318">
        <v>2</v>
      </c>
      <c r="K16" s="318">
        <f t="shared" si="3"/>
        <v>0.375</v>
      </c>
      <c r="L16" s="318">
        <v>3</v>
      </c>
      <c r="M16" s="318">
        <f t="shared" si="4"/>
        <v>0.5625</v>
      </c>
      <c r="N16" s="318">
        <f>D16/1000*0.75</f>
        <v>0.1875</v>
      </c>
      <c r="O16" s="340"/>
    </row>
    <row r="17" ht="17.25" spans="1:15">
      <c r="A17" s="314">
        <v>11</v>
      </c>
      <c r="B17" s="323"/>
      <c r="C17" s="321"/>
      <c r="D17" s="322">
        <v>270</v>
      </c>
      <c r="E17" s="314" t="s">
        <v>88</v>
      </c>
      <c r="F17" s="318"/>
      <c r="G17" s="318">
        <f t="shared" si="1"/>
        <v>0</v>
      </c>
      <c r="H17" s="318">
        <v>6</v>
      </c>
      <c r="I17" s="318">
        <f t="shared" si="2"/>
        <v>1.215</v>
      </c>
      <c r="J17" s="318"/>
      <c r="K17" s="318">
        <f t="shared" si="3"/>
        <v>0</v>
      </c>
      <c r="L17" s="318"/>
      <c r="M17" s="318">
        <f t="shared" si="4"/>
        <v>0</v>
      </c>
      <c r="N17" s="318">
        <f t="shared" ref="N17:N29" si="5">D17/1000*0.75</f>
        <v>0.2025</v>
      </c>
      <c r="O17" s="340"/>
    </row>
    <row r="18" ht="17.25" spans="1:15">
      <c r="A18" s="314">
        <v>12</v>
      </c>
      <c r="B18" s="323"/>
      <c r="C18" s="321"/>
      <c r="D18" s="322">
        <v>320</v>
      </c>
      <c r="E18" s="314" t="s">
        <v>88</v>
      </c>
      <c r="F18" s="318"/>
      <c r="G18" s="318">
        <f t="shared" si="1"/>
        <v>0</v>
      </c>
      <c r="H18" s="318">
        <v>1</v>
      </c>
      <c r="I18" s="318">
        <f t="shared" si="2"/>
        <v>0.24</v>
      </c>
      <c r="J18" s="318"/>
      <c r="K18" s="318">
        <f t="shared" si="3"/>
        <v>0</v>
      </c>
      <c r="L18" s="318">
        <v>1</v>
      </c>
      <c r="M18" s="318">
        <f t="shared" si="4"/>
        <v>0.24</v>
      </c>
      <c r="N18" s="318">
        <f t="shared" si="5"/>
        <v>0.24</v>
      </c>
      <c r="O18" s="340"/>
    </row>
    <row r="19" ht="17.25" spans="1:15">
      <c r="A19" s="314">
        <v>13</v>
      </c>
      <c r="B19" s="323"/>
      <c r="C19" s="321"/>
      <c r="D19" s="322">
        <v>240</v>
      </c>
      <c r="E19" s="314" t="s">
        <v>88</v>
      </c>
      <c r="F19" s="318"/>
      <c r="G19" s="318">
        <f t="shared" si="1"/>
        <v>0</v>
      </c>
      <c r="H19" s="318">
        <v>2</v>
      </c>
      <c r="I19" s="318">
        <f t="shared" si="2"/>
        <v>0.36</v>
      </c>
      <c r="J19" s="318"/>
      <c r="K19" s="318">
        <f t="shared" si="3"/>
        <v>0</v>
      </c>
      <c r="L19" s="318">
        <v>1</v>
      </c>
      <c r="M19" s="318">
        <f t="shared" si="4"/>
        <v>0.18</v>
      </c>
      <c r="N19" s="318">
        <f t="shared" si="5"/>
        <v>0.18</v>
      </c>
      <c r="O19" s="340"/>
    </row>
    <row r="20" ht="17.25" spans="1:15">
      <c r="A20" s="314">
        <v>14</v>
      </c>
      <c r="B20" s="323"/>
      <c r="C20" s="321"/>
      <c r="D20" s="322">
        <v>140</v>
      </c>
      <c r="E20" s="314"/>
      <c r="F20" s="318"/>
      <c r="G20" s="318">
        <f t="shared" si="1"/>
        <v>0</v>
      </c>
      <c r="H20" s="318">
        <v>6</v>
      </c>
      <c r="I20" s="318">
        <f t="shared" si="2"/>
        <v>0.63</v>
      </c>
      <c r="J20" s="318">
        <v>2</v>
      </c>
      <c r="K20" s="318">
        <f t="shared" si="3"/>
        <v>0.21</v>
      </c>
      <c r="L20" s="318">
        <v>6</v>
      </c>
      <c r="M20" s="318">
        <f t="shared" si="4"/>
        <v>0.63</v>
      </c>
      <c r="N20" s="318">
        <f t="shared" si="5"/>
        <v>0.105</v>
      </c>
      <c r="O20" s="340"/>
    </row>
    <row r="21" ht="17.25" spans="1:15">
      <c r="A21" s="314">
        <v>15</v>
      </c>
      <c r="B21" s="323"/>
      <c r="C21" s="321"/>
      <c r="D21" s="322">
        <v>1160</v>
      </c>
      <c r="E21" s="314"/>
      <c r="F21" s="318">
        <v>1</v>
      </c>
      <c r="G21" s="318">
        <f t="shared" si="1"/>
        <v>0.87</v>
      </c>
      <c r="H21" s="318"/>
      <c r="I21" s="318">
        <f t="shared" si="2"/>
        <v>0</v>
      </c>
      <c r="J21" s="318"/>
      <c r="K21" s="318">
        <f t="shared" si="3"/>
        <v>0</v>
      </c>
      <c r="L21" s="318"/>
      <c r="M21" s="318">
        <f t="shared" si="4"/>
        <v>0</v>
      </c>
      <c r="N21" s="318">
        <f t="shared" si="5"/>
        <v>0.87</v>
      </c>
      <c r="O21" s="340"/>
    </row>
    <row r="22" ht="17.25" spans="1:15">
      <c r="A22" s="314">
        <v>16</v>
      </c>
      <c r="B22" s="323"/>
      <c r="C22" s="321"/>
      <c r="D22" s="322">
        <v>1180</v>
      </c>
      <c r="E22" s="314"/>
      <c r="F22" s="318">
        <v>1</v>
      </c>
      <c r="G22" s="318">
        <f t="shared" si="1"/>
        <v>0.885</v>
      </c>
      <c r="H22" s="318"/>
      <c r="I22" s="318">
        <f t="shared" si="2"/>
        <v>0</v>
      </c>
      <c r="J22" s="318"/>
      <c r="K22" s="318">
        <f t="shared" si="3"/>
        <v>0</v>
      </c>
      <c r="L22" s="318"/>
      <c r="M22" s="318">
        <f t="shared" si="4"/>
        <v>0</v>
      </c>
      <c r="N22" s="318">
        <f t="shared" si="5"/>
        <v>0.885</v>
      </c>
      <c r="O22" s="340"/>
    </row>
    <row r="23" ht="17.25" spans="1:15">
      <c r="A23" s="314">
        <v>17</v>
      </c>
      <c r="B23" s="323"/>
      <c r="C23" s="321"/>
      <c r="D23" s="322">
        <v>240</v>
      </c>
      <c r="E23" s="314"/>
      <c r="F23" s="318"/>
      <c r="G23" s="318">
        <f t="shared" si="1"/>
        <v>0</v>
      </c>
      <c r="H23" s="318"/>
      <c r="I23" s="318">
        <f t="shared" si="2"/>
        <v>0</v>
      </c>
      <c r="J23" s="318"/>
      <c r="K23" s="318">
        <f t="shared" si="3"/>
        <v>0</v>
      </c>
      <c r="L23" s="318">
        <v>1</v>
      </c>
      <c r="M23" s="318">
        <f t="shared" si="4"/>
        <v>0.18</v>
      </c>
      <c r="N23" s="318">
        <f t="shared" si="5"/>
        <v>0.18</v>
      </c>
      <c r="O23" s="340"/>
    </row>
    <row r="24" ht="17.25" spans="1:15">
      <c r="A24" s="314">
        <v>18</v>
      </c>
      <c r="B24" s="323"/>
      <c r="C24" s="321"/>
      <c r="D24" s="322">
        <v>220</v>
      </c>
      <c r="E24" s="314"/>
      <c r="F24" s="318"/>
      <c r="G24" s="318">
        <f t="shared" si="1"/>
        <v>0</v>
      </c>
      <c r="H24" s="318"/>
      <c r="I24" s="318">
        <f t="shared" si="2"/>
        <v>0</v>
      </c>
      <c r="J24" s="318"/>
      <c r="K24" s="318">
        <f t="shared" si="3"/>
        <v>0</v>
      </c>
      <c r="L24" s="318">
        <v>1</v>
      </c>
      <c r="M24" s="318">
        <f t="shared" si="4"/>
        <v>0.165</v>
      </c>
      <c r="N24" s="318">
        <f t="shared" si="5"/>
        <v>0.165</v>
      </c>
      <c r="O24" s="340"/>
    </row>
    <row r="25" ht="17.25" spans="1:15">
      <c r="A25" s="314"/>
      <c r="B25" s="323"/>
      <c r="C25" s="321"/>
      <c r="D25" s="322">
        <v>360</v>
      </c>
      <c r="E25" s="314"/>
      <c r="F25" s="318"/>
      <c r="G25" s="318"/>
      <c r="H25" s="318">
        <v>1</v>
      </c>
      <c r="I25" s="318">
        <f t="shared" si="2"/>
        <v>0.27</v>
      </c>
      <c r="J25" s="318"/>
      <c r="K25" s="318"/>
      <c r="L25" s="318"/>
      <c r="M25" s="318"/>
      <c r="N25" s="318">
        <f t="shared" si="5"/>
        <v>0.27</v>
      </c>
      <c r="O25" s="340"/>
    </row>
    <row r="26" ht="17.25" spans="1:15">
      <c r="A26" s="314"/>
      <c r="B26" s="323"/>
      <c r="C26" s="321"/>
      <c r="D26" s="322">
        <v>350</v>
      </c>
      <c r="E26" s="314"/>
      <c r="F26" s="318"/>
      <c r="G26" s="318"/>
      <c r="H26" s="318">
        <v>1</v>
      </c>
      <c r="I26" s="318">
        <f t="shared" si="2"/>
        <v>0.2625</v>
      </c>
      <c r="J26" s="318"/>
      <c r="K26" s="318"/>
      <c r="L26" s="318"/>
      <c r="M26" s="318"/>
      <c r="N26" s="318">
        <f t="shared" si="5"/>
        <v>0.2625</v>
      </c>
      <c r="O26" s="340"/>
    </row>
    <row r="27" ht="17.25" spans="1:15">
      <c r="A27" s="314"/>
      <c r="B27" s="323"/>
      <c r="C27" s="321"/>
      <c r="D27" s="322">
        <v>260</v>
      </c>
      <c r="E27" s="314"/>
      <c r="F27" s="318"/>
      <c r="G27" s="318"/>
      <c r="H27" s="318">
        <v>1</v>
      </c>
      <c r="I27" s="318">
        <f t="shared" si="2"/>
        <v>0.195</v>
      </c>
      <c r="J27" s="318"/>
      <c r="K27" s="318"/>
      <c r="L27" s="318"/>
      <c r="M27" s="318"/>
      <c r="N27" s="318">
        <f t="shared" si="5"/>
        <v>0.195</v>
      </c>
      <c r="O27" s="340"/>
    </row>
    <row r="28" ht="17.25" spans="1:15">
      <c r="A28" s="314"/>
      <c r="B28" s="323"/>
      <c r="C28" s="321"/>
      <c r="D28" s="322">
        <v>760</v>
      </c>
      <c r="E28" s="314"/>
      <c r="F28" s="318"/>
      <c r="G28" s="318"/>
      <c r="H28" s="318">
        <v>1</v>
      </c>
      <c r="I28" s="318">
        <f t="shared" si="2"/>
        <v>0.57</v>
      </c>
      <c r="J28" s="318"/>
      <c r="K28" s="318"/>
      <c r="L28" s="318"/>
      <c r="M28" s="318"/>
      <c r="N28" s="318">
        <f t="shared" si="5"/>
        <v>0.57</v>
      </c>
      <c r="O28" s="340"/>
    </row>
    <row r="29" ht="17.25" spans="1:15">
      <c r="A29" s="314">
        <v>19</v>
      </c>
      <c r="B29" s="323"/>
      <c r="C29" s="321"/>
      <c r="D29" s="322">
        <v>640</v>
      </c>
      <c r="E29" s="314"/>
      <c r="F29" s="318"/>
      <c r="G29" s="318">
        <f t="shared" ref="G29:G35" si="6">F29*N29</f>
        <v>0</v>
      </c>
      <c r="H29" s="318"/>
      <c r="I29" s="318">
        <f t="shared" ref="I29:I43" si="7">H29*N29</f>
        <v>0</v>
      </c>
      <c r="J29" s="318"/>
      <c r="K29" s="318">
        <f t="shared" ref="K29:K35" si="8">J29*N29</f>
        <v>0</v>
      </c>
      <c r="L29" s="318">
        <v>1</v>
      </c>
      <c r="M29" s="318">
        <f t="shared" ref="M29:M35" si="9">L29*N29</f>
        <v>0.48</v>
      </c>
      <c r="N29" s="318">
        <f t="shared" si="5"/>
        <v>0.48</v>
      </c>
      <c r="O29" s="340"/>
    </row>
    <row r="30" ht="17.25" spans="1:15">
      <c r="A30" s="314">
        <v>20</v>
      </c>
      <c r="B30" s="320" t="s">
        <v>116</v>
      </c>
      <c r="C30" s="321"/>
      <c r="D30" s="322">
        <v>80</v>
      </c>
      <c r="E30" s="314"/>
      <c r="F30" s="318"/>
      <c r="G30" s="318">
        <f t="shared" si="6"/>
        <v>0</v>
      </c>
      <c r="H30" s="318"/>
      <c r="I30" s="318">
        <f t="shared" si="7"/>
        <v>0</v>
      </c>
      <c r="J30" s="318"/>
      <c r="K30" s="318">
        <f t="shared" si="8"/>
        <v>0</v>
      </c>
      <c r="L30" s="318"/>
      <c r="M30" s="318">
        <f t="shared" si="9"/>
        <v>0</v>
      </c>
      <c r="N30" s="318">
        <f t="shared" ref="N30:N32" si="10">D30*1.25/1000</f>
        <v>0.1</v>
      </c>
      <c r="O30" s="340"/>
    </row>
    <row r="31" ht="17.25" spans="1:15">
      <c r="A31" s="314">
        <v>21</v>
      </c>
      <c r="B31" s="323"/>
      <c r="C31" s="321"/>
      <c r="D31" s="322">
        <v>125</v>
      </c>
      <c r="E31" s="314"/>
      <c r="F31" s="318"/>
      <c r="G31" s="318">
        <f t="shared" si="6"/>
        <v>0</v>
      </c>
      <c r="H31" s="318"/>
      <c r="I31" s="318">
        <f t="shared" si="7"/>
        <v>0</v>
      </c>
      <c r="J31" s="318"/>
      <c r="K31" s="318">
        <f t="shared" si="8"/>
        <v>0</v>
      </c>
      <c r="L31" s="318"/>
      <c r="M31" s="318">
        <f t="shared" si="9"/>
        <v>0</v>
      </c>
      <c r="N31" s="318">
        <f t="shared" si="10"/>
        <v>0.15625</v>
      </c>
      <c r="O31" s="340"/>
    </row>
    <row r="32" ht="17.25" spans="1:15">
      <c r="A32" s="314">
        <v>22</v>
      </c>
      <c r="B32" s="323"/>
      <c r="C32" s="321"/>
      <c r="D32" s="322">
        <v>290</v>
      </c>
      <c r="E32" s="314"/>
      <c r="F32" s="318"/>
      <c r="G32" s="318">
        <f t="shared" si="6"/>
        <v>0</v>
      </c>
      <c r="H32" s="318"/>
      <c r="I32" s="318">
        <f t="shared" si="7"/>
        <v>0</v>
      </c>
      <c r="J32" s="318">
        <v>1</v>
      </c>
      <c r="K32" s="318">
        <f t="shared" si="8"/>
        <v>0.3625</v>
      </c>
      <c r="L32" s="318"/>
      <c r="M32" s="318">
        <f t="shared" si="9"/>
        <v>0</v>
      </c>
      <c r="N32" s="318">
        <f t="shared" si="10"/>
        <v>0.3625</v>
      </c>
      <c r="O32" s="340"/>
    </row>
    <row r="33" ht="17.25" spans="1:15">
      <c r="A33" s="314">
        <v>23</v>
      </c>
      <c r="B33" s="324" t="s">
        <v>100</v>
      </c>
      <c r="C33" s="321"/>
      <c r="D33" s="322">
        <v>2600</v>
      </c>
      <c r="E33" s="314"/>
      <c r="F33" s="318"/>
      <c r="G33" s="318">
        <f t="shared" si="6"/>
        <v>0</v>
      </c>
      <c r="H33" s="318"/>
      <c r="I33" s="318">
        <f t="shared" si="7"/>
        <v>0</v>
      </c>
      <c r="J33" s="318"/>
      <c r="K33" s="318">
        <f t="shared" si="8"/>
        <v>0</v>
      </c>
      <c r="L33" s="318"/>
      <c r="M33" s="318">
        <f t="shared" si="9"/>
        <v>0</v>
      </c>
      <c r="N33" s="318">
        <f t="shared" ref="N33:N35" si="11">D33*0.5/1000</f>
        <v>1.3</v>
      </c>
      <c r="O33" s="340"/>
    </row>
    <row r="34" ht="17.25" spans="1:15">
      <c r="A34" s="314">
        <v>24</v>
      </c>
      <c r="B34" s="324"/>
      <c r="C34" s="321"/>
      <c r="D34" s="322">
        <v>1000</v>
      </c>
      <c r="E34" s="314"/>
      <c r="F34" s="318"/>
      <c r="G34" s="318">
        <f t="shared" si="6"/>
        <v>0</v>
      </c>
      <c r="H34" s="318"/>
      <c r="I34" s="318">
        <f t="shared" si="7"/>
        <v>0</v>
      </c>
      <c r="J34" s="318"/>
      <c r="K34" s="318">
        <f t="shared" si="8"/>
        <v>0</v>
      </c>
      <c r="L34" s="318"/>
      <c r="M34" s="318">
        <f t="shared" si="9"/>
        <v>0</v>
      </c>
      <c r="N34" s="318">
        <f t="shared" si="11"/>
        <v>0.5</v>
      </c>
      <c r="O34" s="340"/>
    </row>
    <row r="35" ht="17.25" spans="1:15">
      <c r="A35" s="314">
        <v>25</v>
      </c>
      <c r="B35" s="324"/>
      <c r="C35" s="321"/>
      <c r="D35" s="322">
        <v>750</v>
      </c>
      <c r="E35" s="314"/>
      <c r="F35" s="318"/>
      <c r="G35" s="318">
        <f t="shared" si="6"/>
        <v>0</v>
      </c>
      <c r="H35" s="318"/>
      <c r="I35" s="318">
        <f t="shared" si="7"/>
        <v>0</v>
      </c>
      <c r="J35" s="318">
        <v>1</v>
      </c>
      <c r="K35" s="318">
        <f t="shared" si="8"/>
        <v>0.375</v>
      </c>
      <c r="L35" s="318"/>
      <c r="M35" s="318">
        <f t="shared" si="9"/>
        <v>0</v>
      </c>
      <c r="N35" s="318">
        <f t="shared" si="11"/>
        <v>0.375</v>
      </c>
      <c r="O35" s="340"/>
    </row>
    <row r="36" ht="17.25" spans="1:15">
      <c r="A36" s="314"/>
      <c r="B36" s="324" t="s">
        <v>101</v>
      </c>
      <c r="C36" s="321"/>
      <c r="D36" s="322"/>
      <c r="E36" s="314"/>
      <c r="F36" s="318"/>
      <c r="G36" s="318">
        <f>SUM(G8:G35)</f>
        <v>2.5135</v>
      </c>
      <c r="H36" s="318"/>
      <c r="I36" s="318">
        <f>SUM(I8:I35)</f>
        <v>4.0385</v>
      </c>
      <c r="J36" s="318"/>
      <c r="K36" s="318">
        <f>SUM(K8:K35)</f>
        <v>1.4985</v>
      </c>
      <c r="L36" s="318"/>
      <c r="M36" s="318">
        <f>SUM(M8:M35)</f>
        <v>2.6555</v>
      </c>
      <c r="N36" s="318"/>
      <c r="O36" s="340"/>
    </row>
    <row r="37" ht="17.25" spans="1:15">
      <c r="A37" s="325">
        <v>1</v>
      </c>
      <c r="B37" s="326" t="s">
        <v>102</v>
      </c>
      <c r="C37" s="327"/>
      <c r="D37" s="328"/>
      <c r="E37" s="329"/>
      <c r="F37" s="330"/>
      <c r="G37" s="331">
        <v>6.85</v>
      </c>
      <c r="H37" s="331"/>
      <c r="I37" s="318">
        <v>8.85</v>
      </c>
      <c r="J37" s="331"/>
      <c r="K37" s="331">
        <v>3.95</v>
      </c>
      <c r="L37" s="331"/>
      <c r="M37" s="331">
        <v>6.65</v>
      </c>
      <c r="N37" s="331"/>
      <c r="O37" s="319"/>
    </row>
    <row r="38" ht="17.25" spans="1:15">
      <c r="A38" s="325">
        <v>2</v>
      </c>
      <c r="B38" s="326" t="s">
        <v>103</v>
      </c>
      <c r="C38" s="325"/>
      <c r="D38" s="328"/>
      <c r="E38" s="329"/>
      <c r="F38" s="331"/>
      <c r="G38" s="331">
        <f>G37*0.12</f>
        <v>0.822</v>
      </c>
      <c r="H38" s="331"/>
      <c r="I38" s="318">
        <v>1.2</v>
      </c>
      <c r="J38" s="331"/>
      <c r="K38" s="331">
        <f>K37*0.12</f>
        <v>0.474</v>
      </c>
      <c r="L38" s="331"/>
      <c r="M38" s="331">
        <f>M37*0.12</f>
        <v>0.798</v>
      </c>
      <c r="N38" s="331"/>
      <c r="O38" s="319"/>
    </row>
    <row r="39" ht="17.25" spans="1:15">
      <c r="A39" s="325">
        <v>3</v>
      </c>
      <c r="B39" s="326" t="s">
        <v>104</v>
      </c>
      <c r="C39" s="325"/>
      <c r="D39" s="328"/>
      <c r="E39" s="329"/>
      <c r="F39" s="331"/>
      <c r="G39" s="331">
        <f>(G37+G38)*0.4</f>
        <v>3.0688</v>
      </c>
      <c r="H39" s="331"/>
      <c r="I39" s="331">
        <f>(I37+I38)*0.4</f>
        <v>4.02</v>
      </c>
      <c r="J39" s="331"/>
      <c r="K39" s="331">
        <f>(K37+K38)*0.4</f>
        <v>1.7696</v>
      </c>
      <c r="L39" s="331"/>
      <c r="M39" s="331">
        <f>(M37+M38)*0.4</f>
        <v>2.9792</v>
      </c>
      <c r="N39" s="331"/>
      <c r="O39" s="319"/>
    </row>
    <row r="40" ht="17.25" spans="1:15">
      <c r="A40" s="325">
        <v>4</v>
      </c>
      <c r="B40" s="326" t="s">
        <v>105</v>
      </c>
      <c r="C40" s="325"/>
      <c r="D40" s="328"/>
      <c r="E40" s="329"/>
      <c r="F40" s="331"/>
      <c r="G40" s="331">
        <f>(G37+G38+G39)*0.05</f>
        <v>0.53704</v>
      </c>
      <c r="H40" s="331"/>
      <c r="I40" s="331">
        <f>(I37+I38+I39)*0.05</f>
        <v>0.7035</v>
      </c>
      <c r="J40" s="331"/>
      <c r="K40" s="331">
        <f>(K37+K38+K39)*0.05</f>
        <v>0.30968</v>
      </c>
      <c r="L40" s="331"/>
      <c r="M40" s="331">
        <f>(M37+M38+M39)*0.05</f>
        <v>0.52136</v>
      </c>
      <c r="N40" s="331"/>
      <c r="O40" s="319"/>
    </row>
    <row r="41" ht="17.25" spans="1:15">
      <c r="A41" s="325">
        <v>5</v>
      </c>
      <c r="B41" s="326" t="s">
        <v>106</v>
      </c>
      <c r="C41" s="325"/>
      <c r="D41" s="328"/>
      <c r="E41" s="329"/>
      <c r="F41" s="330"/>
      <c r="G41" s="331">
        <v>0.9</v>
      </c>
      <c r="H41" s="331"/>
      <c r="I41" s="318">
        <v>1.2</v>
      </c>
      <c r="J41" s="331"/>
      <c r="K41" s="331">
        <v>0.6</v>
      </c>
      <c r="L41" s="331"/>
      <c r="M41" s="331">
        <v>1</v>
      </c>
      <c r="N41" s="331"/>
      <c r="O41" s="319"/>
    </row>
    <row r="42" ht="17.25" spans="1:15">
      <c r="A42" s="325"/>
      <c r="B42" s="332" t="s">
        <v>107</v>
      </c>
      <c r="C42" s="325"/>
      <c r="D42" s="328"/>
      <c r="E42" s="329"/>
      <c r="F42" s="333"/>
      <c r="G42" s="333">
        <f>SUM(G37:G41)</f>
        <v>12.17784</v>
      </c>
      <c r="H42" s="333"/>
      <c r="I42" s="318">
        <f>SUM(I37:I41)</f>
        <v>15.9735</v>
      </c>
      <c r="J42" s="333"/>
      <c r="K42" s="333">
        <f>SUM(K37:K41)</f>
        <v>7.10328</v>
      </c>
      <c r="L42" s="333"/>
      <c r="M42" s="333">
        <f>SUM(M37:M41)</f>
        <v>11.94856</v>
      </c>
      <c r="N42" s="333"/>
      <c r="O42" s="319"/>
    </row>
    <row r="43" ht="20.25" spans="1:15">
      <c r="A43" s="334"/>
      <c r="B43" s="334" t="s">
        <v>108</v>
      </c>
      <c r="C43" s="334"/>
      <c r="D43" s="335"/>
      <c r="E43" s="336"/>
      <c r="F43" s="337"/>
      <c r="G43" s="337">
        <f t="shared" ref="G43:K43" si="12">G42+G36+G7</f>
        <v>49.43514</v>
      </c>
      <c r="H43" s="337"/>
      <c r="I43" s="337">
        <f>I42+I36+I7</f>
        <v>55.82708</v>
      </c>
      <c r="J43" s="337"/>
      <c r="K43" s="337">
        <f t="shared" si="12"/>
        <v>22.0781</v>
      </c>
      <c r="L43" s="337"/>
      <c r="M43" s="337">
        <f>M42+M36+M7</f>
        <v>37.1792</v>
      </c>
      <c r="N43" s="337"/>
      <c r="O43" s="334"/>
    </row>
  </sheetData>
  <mergeCells count="14">
    <mergeCell ref="A1:O1"/>
    <mergeCell ref="A2:E2"/>
    <mergeCell ref="F2:G2"/>
    <mergeCell ref="H2:I2"/>
    <mergeCell ref="J2:K2"/>
    <mergeCell ref="L2:M2"/>
    <mergeCell ref="F3:G3"/>
    <mergeCell ref="H3:I3"/>
    <mergeCell ref="J3:K3"/>
    <mergeCell ref="L3:M3"/>
    <mergeCell ref="B5:B6"/>
    <mergeCell ref="B16:B29"/>
    <mergeCell ref="B30:B32"/>
    <mergeCell ref="B33:B3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7"/>
  <sheetViews>
    <sheetView workbookViewId="0">
      <selection activeCell="Q4" sqref="Q4:Q5"/>
    </sheetView>
  </sheetViews>
  <sheetFormatPr defaultColWidth="9" defaultRowHeight="13.5"/>
  <cols>
    <col min="9" max="9" width="9.25"/>
    <col min="15" max="15" width="9.375"/>
    <col min="19" max="19" width="15.5" customWidth="1"/>
    <col min="20" max="20" width="25" customWidth="1"/>
  </cols>
  <sheetData>
    <row r="1" ht="14.25" spans="2:18">
      <c r="B1" s="267" t="s">
        <v>117</v>
      </c>
      <c r="C1" s="267" t="s">
        <v>67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0"/>
      <c r="O1" s="10"/>
      <c r="P1" s="10"/>
      <c r="Q1" s="53" t="s">
        <v>118</v>
      </c>
      <c r="R1" s="91" t="s">
        <v>62</v>
      </c>
    </row>
    <row r="2" ht="14.25" spans="1:18">
      <c r="A2" s="268" t="s">
        <v>64</v>
      </c>
      <c r="B2" s="267"/>
      <c r="C2" s="267"/>
      <c r="D2" s="11" t="s">
        <v>109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53"/>
      <c r="R2" s="91"/>
    </row>
    <row r="3" ht="14.25" spans="1:18">
      <c r="A3" s="268"/>
      <c r="B3" s="267"/>
      <c r="C3" s="267"/>
      <c r="D3" s="53" t="s">
        <v>119</v>
      </c>
      <c r="E3" s="53"/>
      <c r="F3" s="53" t="s">
        <v>120</v>
      </c>
      <c r="G3" s="53"/>
      <c r="H3" s="53" t="s">
        <v>121</v>
      </c>
      <c r="I3" s="53"/>
      <c r="J3" s="294" t="s">
        <v>122</v>
      </c>
      <c r="K3" s="294"/>
      <c r="L3" s="294" t="s">
        <v>123</v>
      </c>
      <c r="M3" s="53"/>
      <c r="N3" s="53" t="s">
        <v>124</v>
      </c>
      <c r="O3" s="53"/>
      <c r="P3" s="53"/>
      <c r="Q3" s="53"/>
      <c r="R3" s="91"/>
    </row>
    <row r="4" spans="1:18">
      <c r="A4" s="268" t="s">
        <v>125</v>
      </c>
      <c r="B4" s="269" t="s">
        <v>72</v>
      </c>
      <c r="C4" s="270" t="s">
        <v>73</v>
      </c>
      <c r="D4" s="271">
        <v>0.41</v>
      </c>
      <c r="E4" s="271">
        <f>D4*Q4</f>
        <v>10.5206</v>
      </c>
      <c r="F4" s="271">
        <v>0.32</v>
      </c>
      <c r="G4" s="271">
        <f>F4*Q4</f>
        <v>8.2112</v>
      </c>
      <c r="H4" s="271">
        <v>0.22</v>
      </c>
      <c r="I4" s="271">
        <f>H4*Q4</f>
        <v>5.6452</v>
      </c>
      <c r="J4" s="271">
        <v>0.527</v>
      </c>
      <c r="K4" s="271">
        <f>J4*Q4</f>
        <v>13.52282</v>
      </c>
      <c r="L4" s="271">
        <v>0.714</v>
      </c>
      <c r="M4" s="271">
        <f>L4*Q4</f>
        <v>18.32124</v>
      </c>
      <c r="N4" s="271">
        <v>0.43</v>
      </c>
      <c r="O4" s="295">
        <f>N4*Q4</f>
        <v>11.0338</v>
      </c>
      <c r="P4" s="295"/>
      <c r="Q4" s="295">
        <v>25.66</v>
      </c>
      <c r="R4" s="299"/>
    </row>
    <row r="5" spans="1:18">
      <c r="A5" s="268" t="s">
        <v>126</v>
      </c>
      <c r="B5" s="106" t="s">
        <v>72</v>
      </c>
      <c r="C5" s="272" t="s">
        <v>73</v>
      </c>
      <c r="D5" s="273">
        <v>0.36</v>
      </c>
      <c r="E5" s="271">
        <f>D5*Q5</f>
        <v>8.6688</v>
      </c>
      <c r="F5" s="273">
        <v>0.41</v>
      </c>
      <c r="G5" s="271">
        <f>F5*Q5</f>
        <v>9.8728</v>
      </c>
      <c r="H5" s="273">
        <v>0.33</v>
      </c>
      <c r="I5" s="271">
        <f>H5*Q5</f>
        <v>7.9464</v>
      </c>
      <c r="J5" s="273">
        <v>0.64</v>
      </c>
      <c r="K5" s="271">
        <f>J5*Q5</f>
        <v>15.4112</v>
      </c>
      <c r="L5" s="273">
        <v>0.682</v>
      </c>
      <c r="M5" s="271">
        <f>L5*Q5</f>
        <v>16.42256</v>
      </c>
      <c r="N5" s="273">
        <v>0.68</v>
      </c>
      <c r="O5" s="295">
        <f>N5*Q5</f>
        <v>16.3744</v>
      </c>
      <c r="P5" s="295"/>
      <c r="Q5" s="278">
        <v>24.08</v>
      </c>
      <c r="R5" s="300"/>
    </row>
    <row r="6" spans="1:18">
      <c r="A6" s="268"/>
      <c r="B6" s="106"/>
      <c r="C6" s="272"/>
      <c r="D6" s="273"/>
      <c r="E6" s="271">
        <f>SUM(E4:E5)</f>
        <v>19.1894</v>
      </c>
      <c r="F6" s="271"/>
      <c r="G6" s="271">
        <f>SUM(G4:G5)</f>
        <v>18.084</v>
      </c>
      <c r="H6" s="271"/>
      <c r="I6" s="271">
        <f>SUM(I4:I5)</f>
        <v>13.5916</v>
      </c>
      <c r="J6" s="271"/>
      <c r="K6" s="271">
        <f>SUM(K4:K5)</f>
        <v>28.93402</v>
      </c>
      <c r="L6" s="271"/>
      <c r="M6" s="271">
        <f>SUM(M4:M5)</f>
        <v>34.7438</v>
      </c>
      <c r="N6" s="271"/>
      <c r="O6" s="271">
        <f>SUM(O4:O5)</f>
        <v>27.4082</v>
      </c>
      <c r="P6" s="295"/>
      <c r="Q6" s="278"/>
      <c r="R6" s="301"/>
    </row>
    <row r="7" spans="1:18">
      <c r="A7" s="274" t="s">
        <v>127</v>
      </c>
      <c r="B7" s="106">
        <v>700</v>
      </c>
      <c r="C7" s="21"/>
      <c r="D7" s="273"/>
      <c r="E7" s="271">
        <f t="shared" ref="E7:E16" si="0">D7*Q7</f>
        <v>0</v>
      </c>
      <c r="F7" s="273">
        <v>1</v>
      </c>
      <c r="G7" s="271">
        <f t="shared" ref="G7:G12" si="1">F7*Q7</f>
        <v>1.1</v>
      </c>
      <c r="H7" s="273"/>
      <c r="I7" s="271">
        <f t="shared" ref="I7:I12" si="2">H7*Q7</f>
        <v>0</v>
      </c>
      <c r="J7" s="273">
        <v>1</v>
      </c>
      <c r="K7" s="271">
        <f t="shared" ref="K7:K15" si="3">J7*Q7</f>
        <v>1.1</v>
      </c>
      <c r="L7" s="273">
        <v>1</v>
      </c>
      <c r="M7" s="271">
        <f t="shared" ref="M7:M12" si="4">L7*Q7</f>
        <v>1.1</v>
      </c>
      <c r="N7" s="273"/>
      <c r="O7" s="295">
        <f t="shared" ref="O7:O12" si="5">N7*Q7</f>
        <v>0</v>
      </c>
      <c r="P7" s="295"/>
      <c r="Q7" s="278">
        <v>1.1</v>
      </c>
      <c r="R7" s="135"/>
    </row>
    <row r="8" spans="1:18">
      <c r="A8" s="275"/>
      <c r="B8" s="106">
        <v>1100</v>
      </c>
      <c r="C8" s="21"/>
      <c r="D8" s="273"/>
      <c r="E8" s="271">
        <f t="shared" si="0"/>
        <v>0</v>
      </c>
      <c r="F8" s="273"/>
      <c r="G8" s="271">
        <f t="shared" si="1"/>
        <v>0</v>
      </c>
      <c r="H8" s="273"/>
      <c r="I8" s="271">
        <f t="shared" si="2"/>
        <v>0</v>
      </c>
      <c r="J8" s="273"/>
      <c r="K8" s="271">
        <f t="shared" si="3"/>
        <v>0</v>
      </c>
      <c r="L8" s="273"/>
      <c r="M8" s="271">
        <f t="shared" si="4"/>
        <v>0</v>
      </c>
      <c r="N8" s="273"/>
      <c r="O8" s="295">
        <f t="shared" si="5"/>
        <v>0</v>
      </c>
      <c r="P8" s="295"/>
      <c r="Q8" s="278">
        <v>1.5</v>
      </c>
      <c r="R8" s="135"/>
    </row>
    <row r="9" spans="1:18">
      <c r="A9" s="268" t="s">
        <v>128</v>
      </c>
      <c r="B9" s="106" t="s">
        <v>113</v>
      </c>
      <c r="C9" s="21" t="s">
        <v>73</v>
      </c>
      <c r="D9" s="273">
        <v>23</v>
      </c>
      <c r="E9" s="271">
        <f t="shared" si="0"/>
        <v>0.138</v>
      </c>
      <c r="F9" s="273">
        <v>14</v>
      </c>
      <c r="G9" s="271">
        <f t="shared" si="1"/>
        <v>0.084</v>
      </c>
      <c r="H9" s="273">
        <v>16</v>
      </c>
      <c r="I9" s="271">
        <f t="shared" si="2"/>
        <v>0.096</v>
      </c>
      <c r="J9" s="273">
        <v>26</v>
      </c>
      <c r="K9" s="271">
        <f t="shared" si="3"/>
        <v>0.156</v>
      </c>
      <c r="L9" s="273">
        <v>34</v>
      </c>
      <c r="M9" s="271">
        <f t="shared" si="4"/>
        <v>0.204</v>
      </c>
      <c r="N9" s="273">
        <v>26</v>
      </c>
      <c r="O9" s="295">
        <f t="shared" si="5"/>
        <v>0.156</v>
      </c>
      <c r="P9" s="295"/>
      <c r="Q9" s="278">
        <v>0.006</v>
      </c>
      <c r="R9" s="135"/>
    </row>
    <row r="10" spans="1:18">
      <c r="A10" s="268" t="s">
        <v>129</v>
      </c>
      <c r="B10" s="106" t="s">
        <v>82</v>
      </c>
      <c r="C10" s="21" t="s">
        <v>83</v>
      </c>
      <c r="D10" s="273">
        <v>1</v>
      </c>
      <c r="E10" s="271">
        <f t="shared" si="0"/>
        <v>0.004</v>
      </c>
      <c r="F10" s="273">
        <v>1</v>
      </c>
      <c r="G10" s="271">
        <f t="shared" si="1"/>
        <v>0.004</v>
      </c>
      <c r="H10" s="273">
        <v>1</v>
      </c>
      <c r="I10" s="271">
        <f t="shared" si="2"/>
        <v>0.004</v>
      </c>
      <c r="J10" s="273">
        <v>1</v>
      </c>
      <c r="K10" s="271">
        <f t="shared" si="3"/>
        <v>0.004</v>
      </c>
      <c r="L10" s="273">
        <v>1</v>
      </c>
      <c r="M10" s="271">
        <f t="shared" si="4"/>
        <v>0.004</v>
      </c>
      <c r="N10" s="273">
        <v>1</v>
      </c>
      <c r="O10" s="295">
        <f t="shared" si="5"/>
        <v>0.004</v>
      </c>
      <c r="P10" s="295"/>
      <c r="Q10" s="278">
        <v>0.004</v>
      </c>
      <c r="R10" s="302"/>
    </row>
    <row r="11" spans="1:18">
      <c r="A11" s="268" t="s">
        <v>130</v>
      </c>
      <c r="B11" s="106" t="s">
        <v>85</v>
      </c>
      <c r="C11" s="21" t="s">
        <v>83</v>
      </c>
      <c r="D11" s="273">
        <v>1</v>
      </c>
      <c r="E11" s="271">
        <f t="shared" si="0"/>
        <v>0.04</v>
      </c>
      <c r="F11" s="273"/>
      <c r="G11" s="271">
        <f t="shared" si="1"/>
        <v>0</v>
      </c>
      <c r="H11" s="273">
        <v>1</v>
      </c>
      <c r="I11" s="271">
        <f t="shared" si="2"/>
        <v>0.04</v>
      </c>
      <c r="J11" s="273"/>
      <c r="K11" s="271">
        <f t="shared" si="3"/>
        <v>0</v>
      </c>
      <c r="L11" s="273">
        <v>1</v>
      </c>
      <c r="M11" s="271">
        <f t="shared" si="4"/>
        <v>0.04</v>
      </c>
      <c r="N11" s="273">
        <v>1</v>
      </c>
      <c r="O11" s="295">
        <f t="shared" si="5"/>
        <v>0.04</v>
      </c>
      <c r="P11" s="295"/>
      <c r="Q11" s="278">
        <v>0.04</v>
      </c>
      <c r="R11" s="302"/>
    </row>
    <row r="12" spans="1:18">
      <c r="A12" s="274" t="s">
        <v>97</v>
      </c>
      <c r="B12" s="102">
        <v>655</v>
      </c>
      <c r="C12" s="272" t="s">
        <v>131</v>
      </c>
      <c r="D12" s="273">
        <v>1</v>
      </c>
      <c r="E12" s="271">
        <f t="shared" si="0"/>
        <v>0.49125</v>
      </c>
      <c r="F12" s="273"/>
      <c r="G12" s="271">
        <f t="shared" si="1"/>
        <v>0</v>
      </c>
      <c r="H12" s="273"/>
      <c r="I12" s="271">
        <f t="shared" si="2"/>
        <v>0</v>
      </c>
      <c r="J12" s="273"/>
      <c r="K12" s="271">
        <f t="shared" si="3"/>
        <v>0</v>
      </c>
      <c r="L12" s="273"/>
      <c r="M12" s="271">
        <f t="shared" si="4"/>
        <v>0</v>
      </c>
      <c r="N12" s="273"/>
      <c r="O12" s="295">
        <f t="shared" si="5"/>
        <v>0</v>
      </c>
      <c r="P12" s="278"/>
      <c r="Q12" s="278">
        <f t="shared" ref="Q12:Q20" si="6">B12*0.75/1000</f>
        <v>0.49125</v>
      </c>
      <c r="R12" s="302"/>
    </row>
    <row r="13" spans="1:18">
      <c r="A13" s="276"/>
      <c r="B13" s="102">
        <v>770</v>
      </c>
      <c r="C13" s="272"/>
      <c r="D13" s="273"/>
      <c r="E13" s="271"/>
      <c r="F13" s="273"/>
      <c r="G13" s="271"/>
      <c r="H13" s="273"/>
      <c r="I13" s="271"/>
      <c r="J13" s="273">
        <v>2</v>
      </c>
      <c r="K13" s="271">
        <f t="shared" si="3"/>
        <v>1.155</v>
      </c>
      <c r="L13" s="273"/>
      <c r="M13" s="271"/>
      <c r="N13" s="273"/>
      <c r="O13" s="295"/>
      <c r="P13" s="278"/>
      <c r="Q13" s="278">
        <f t="shared" si="6"/>
        <v>0.5775</v>
      </c>
      <c r="R13" s="302"/>
    </row>
    <row r="14" spans="1:18">
      <c r="A14" s="276"/>
      <c r="B14" s="102">
        <v>250</v>
      </c>
      <c r="C14" s="272" t="s">
        <v>131</v>
      </c>
      <c r="D14" s="273">
        <v>1</v>
      </c>
      <c r="E14" s="271">
        <f>D14*Q14</f>
        <v>0.1875</v>
      </c>
      <c r="F14" s="273">
        <v>1</v>
      </c>
      <c r="G14" s="271">
        <f>F14*Q14</f>
        <v>0.1875</v>
      </c>
      <c r="H14" s="273">
        <v>2</v>
      </c>
      <c r="I14" s="271">
        <f>H14*Q14</f>
        <v>0.375</v>
      </c>
      <c r="J14" s="273">
        <v>2</v>
      </c>
      <c r="K14" s="271">
        <f t="shared" si="3"/>
        <v>0.375</v>
      </c>
      <c r="L14" s="273">
        <v>3</v>
      </c>
      <c r="M14" s="271">
        <f>L14*Q14</f>
        <v>0.5625</v>
      </c>
      <c r="N14" s="273">
        <v>5</v>
      </c>
      <c r="O14" s="295">
        <f t="shared" ref="O14:O24" si="7">N14*Q14</f>
        <v>0.9375</v>
      </c>
      <c r="P14" s="278"/>
      <c r="Q14" s="278">
        <f t="shared" si="6"/>
        <v>0.1875</v>
      </c>
      <c r="R14" s="302"/>
    </row>
    <row r="15" spans="1:18">
      <c r="A15" s="276"/>
      <c r="B15" s="102">
        <v>220</v>
      </c>
      <c r="C15" s="272" t="s">
        <v>131</v>
      </c>
      <c r="D15" s="273">
        <v>1</v>
      </c>
      <c r="E15" s="271">
        <f>D15*Q15</f>
        <v>0.165</v>
      </c>
      <c r="F15" s="273"/>
      <c r="G15" s="271">
        <f>F15*Q15</f>
        <v>0</v>
      </c>
      <c r="H15" s="273">
        <v>1</v>
      </c>
      <c r="I15" s="271">
        <f>H15*Q15</f>
        <v>0.165</v>
      </c>
      <c r="J15" s="273"/>
      <c r="K15" s="271">
        <f t="shared" si="3"/>
        <v>0</v>
      </c>
      <c r="L15" s="273"/>
      <c r="M15" s="271">
        <f>L15*Q15</f>
        <v>0</v>
      </c>
      <c r="N15" s="273"/>
      <c r="O15" s="295">
        <f t="shared" si="7"/>
        <v>0</v>
      </c>
      <c r="P15" s="278"/>
      <c r="Q15" s="278">
        <f t="shared" si="6"/>
        <v>0.165</v>
      </c>
      <c r="R15" s="302"/>
    </row>
    <row r="16" spans="1:18">
      <c r="A16" s="276"/>
      <c r="B16" s="102">
        <v>270</v>
      </c>
      <c r="C16" s="272" t="s">
        <v>131</v>
      </c>
      <c r="D16" s="273">
        <v>1</v>
      </c>
      <c r="E16" s="271">
        <f>D16*Q16</f>
        <v>0.2025</v>
      </c>
      <c r="F16" s="273"/>
      <c r="G16" s="271">
        <f>F16*Q16</f>
        <v>0</v>
      </c>
      <c r="H16" s="273">
        <v>1</v>
      </c>
      <c r="I16" s="271">
        <f>H16*Q16</f>
        <v>0.2025</v>
      </c>
      <c r="J16" s="273"/>
      <c r="K16" s="273"/>
      <c r="L16" s="273"/>
      <c r="M16" s="271">
        <f>L16*Q16</f>
        <v>0</v>
      </c>
      <c r="N16" s="273">
        <v>1</v>
      </c>
      <c r="O16" s="295">
        <f t="shared" si="7"/>
        <v>0.2025</v>
      </c>
      <c r="P16" s="296"/>
      <c r="Q16" s="278">
        <f t="shared" si="6"/>
        <v>0.2025</v>
      </c>
      <c r="R16" s="302"/>
    </row>
    <row r="17" spans="1:18">
      <c r="A17" s="276"/>
      <c r="B17" s="102">
        <v>160</v>
      </c>
      <c r="C17" s="272"/>
      <c r="D17" s="273"/>
      <c r="E17" s="271"/>
      <c r="F17" s="273"/>
      <c r="G17" s="271"/>
      <c r="H17" s="273"/>
      <c r="I17" s="271"/>
      <c r="J17" s="273"/>
      <c r="K17" s="273"/>
      <c r="L17" s="273"/>
      <c r="M17" s="271"/>
      <c r="N17" s="273">
        <v>1</v>
      </c>
      <c r="O17" s="295">
        <f t="shared" si="7"/>
        <v>0.12</v>
      </c>
      <c r="P17" s="296"/>
      <c r="Q17" s="278">
        <f t="shared" si="6"/>
        <v>0.12</v>
      </c>
      <c r="R17" s="302"/>
    </row>
    <row r="18" spans="1:18">
      <c r="A18" s="276"/>
      <c r="B18" s="102">
        <v>140</v>
      </c>
      <c r="C18" s="272" t="s">
        <v>131</v>
      </c>
      <c r="D18" s="273"/>
      <c r="E18" s="271">
        <f>D18*Q18</f>
        <v>0</v>
      </c>
      <c r="F18" s="273"/>
      <c r="G18" s="271">
        <f>F18*Q18</f>
        <v>0</v>
      </c>
      <c r="H18" s="273"/>
      <c r="I18" s="271">
        <f>H18*Q18</f>
        <v>0</v>
      </c>
      <c r="J18" s="273"/>
      <c r="K18" s="273"/>
      <c r="L18" s="273"/>
      <c r="M18" s="271">
        <f t="shared" ref="M18:M27" si="8">L18*Q18</f>
        <v>0</v>
      </c>
      <c r="N18" s="273">
        <v>4</v>
      </c>
      <c r="O18" s="295">
        <f t="shared" si="7"/>
        <v>0.42</v>
      </c>
      <c r="P18" s="278"/>
      <c r="Q18" s="278">
        <f t="shared" si="6"/>
        <v>0.105</v>
      </c>
      <c r="R18" s="302"/>
    </row>
    <row r="19" spans="1:18">
      <c r="A19" s="276"/>
      <c r="B19" s="102">
        <v>330</v>
      </c>
      <c r="C19" s="272" t="s">
        <v>131</v>
      </c>
      <c r="D19" s="273"/>
      <c r="E19" s="273"/>
      <c r="F19" s="273">
        <v>1</v>
      </c>
      <c r="G19" s="271">
        <f>F19*Q19</f>
        <v>0.2475</v>
      </c>
      <c r="H19" s="273"/>
      <c r="I19" s="271">
        <f>H19*Q19</f>
        <v>0</v>
      </c>
      <c r="J19" s="273"/>
      <c r="K19" s="273"/>
      <c r="L19" s="273"/>
      <c r="M19" s="271">
        <f t="shared" si="8"/>
        <v>0</v>
      </c>
      <c r="N19" s="273">
        <v>1</v>
      </c>
      <c r="O19" s="295">
        <f t="shared" si="7"/>
        <v>0.2475</v>
      </c>
      <c r="P19" s="278"/>
      <c r="Q19" s="278">
        <f t="shared" si="6"/>
        <v>0.2475</v>
      </c>
      <c r="R19" s="302"/>
    </row>
    <row r="20" spans="1:18">
      <c r="A20" s="276"/>
      <c r="B20" s="102">
        <v>360</v>
      </c>
      <c r="C20" s="272"/>
      <c r="D20" s="273"/>
      <c r="E20" s="273"/>
      <c r="F20" s="273"/>
      <c r="G20" s="271"/>
      <c r="H20" s="273"/>
      <c r="I20" s="271"/>
      <c r="J20" s="273"/>
      <c r="K20" s="273"/>
      <c r="L20" s="273">
        <v>1</v>
      </c>
      <c r="M20" s="271">
        <f t="shared" si="8"/>
        <v>0.27</v>
      </c>
      <c r="N20" s="273">
        <v>1</v>
      </c>
      <c r="O20" s="295">
        <f t="shared" si="7"/>
        <v>0.27</v>
      </c>
      <c r="P20" s="278"/>
      <c r="Q20" s="278">
        <f t="shared" si="6"/>
        <v>0.27</v>
      </c>
      <c r="R20" s="302"/>
    </row>
    <row r="21" spans="1:18">
      <c r="A21" s="276"/>
      <c r="B21" s="102">
        <v>1160</v>
      </c>
      <c r="C21" s="272" t="s">
        <v>131</v>
      </c>
      <c r="D21" s="273"/>
      <c r="E21" s="273"/>
      <c r="F21" s="273"/>
      <c r="G21" s="271">
        <f>F21*Q21</f>
        <v>0</v>
      </c>
      <c r="H21" s="273"/>
      <c r="I21" s="271">
        <f>H21*Q21</f>
        <v>0</v>
      </c>
      <c r="J21" s="273"/>
      <c r="K21" s="273"/>
      <c r="L21" s="273">
        <v>1</v>
      </c>
      <c r="M21" s="271">
        <f t="shared" si="8"/>
        <v>0.87</v>
      </c>
      <c r="N21" s="273"/>
      <c r="O21" s="295">
        <f t="shared" si="7"/>
        <v>0</v>
      </c>
      <c r="P21" s="278"/>
      <c r="Q21" s="278">
        <f t="shared" ref="Q21:Q27" si="9">B21*0.75/1000</f>
        <v>0.87</v>
      </c>
      <c r="R21" s="302"/>
    </row>
    <row r="22" spans="1:18">
      <c r="A22" s="276"/>
      <c r="B22" s="102">
        <v>300</v>
      </c>
      <c r="C22" s="272" t="s">
        <v>131</v>
      </c>
      <c r="D22" s="273"/>
      <c r="E22" s="273"/>
      <c r="F22" s="273"/>
      <c r="G22" s="271">
        <f>F22*Q22</f>
        <v>0</v>
      </c>
      <c r="H22" s="277">
        <v>1</v>
      </c>
      <c r="I22" s="271">
        <f>H22*Q22</f>
        <v>0.225</v>
      </c>
      <c r="J22" s="277"/>
      <c r="K22" s="277"/>
      <c r="L22" s="277"/>
      <c r="M22" s="271">
        <f t="shared" si="8"/>
        <v>0</v>
      </c>
      <c r="N22" s="277"/>
      <c r="O22" s="295">
        <f t="shared" si="7"/>
        <v>0</v>
      </c>
      <c r="P22" s="280"/>
      <c r="Q22" s="278">
        <f t="shared" si="9"/>
        <v>0.225</v>
      </c>
      <c r="R22" s="302"/>
    </row>
    <row r="23" spans="1:18">
      <c r="A23" s="276"/>
      <c r="B23" s="102">
        <v>290</v>
      </c>
      <c r="C23" s="272" t="s">
        <v>131</v>
      </c>
      <c r="D23" s="273"/>
      <c r="E23" s="273"/>
      <c r="F23" s="273"/>
      <c r="G23" s="271">
        <f>F23*Q23</f>
        <v>0</v>
      </c>
      <c r="H23" s="277">
        <v>1</v>
      </c>
      <c r="I23" s="271">
        <f>H23*Q23</f>
        <v>0.2175</v>
      </c>
      <c r="J23" s="277"/>
      <c r="K23" s="277"/>
      <c r="L23" s="277"/>
      <c r="M23" s="271">
        <f t="shared" si="8"/>
        <v>0</v>
      </c>
      <c r="N23" s="277"/>
      <c r="O23" s="295">
        <f t="shared" si="7"/>
        <v>0</v>
      </c>
      <c r="P23" s="280"/>
      <c r="Q23" s="278">
        <f t="shared" si="9"/>
        <v>0.2175</v>
      </c>
      <c r="R23" s="302"/>
    </row>
    <row r="24" spans="1:18">
      <c r="A24" s="276"/>
      <c r="B24" s="102">
        <v>310</v>
      </c>
      <c r="C24" s="272" t="s">
        <v>131</v>
      </c>
      <c r="D24" s="273"/>
      <c r="E24" s="273"/>
      <c r="F24" s="273">
        <v>1</v>
      </c>
      <c r="G24" s="271">
        <f>F24*Q24</f>
        <v>0.2325</v>
      </c>
      <c r="H24" s="277"/>
      <c r="I24" s="271">
        <f>H24*Q24</f>
        <v>0</v>
      </c>
      <c r="J24" s="277"/>
      <c r="K24" s="277"/>
      <c r="L24" s="277"/>
      <c r="M24" s="271">
        <f t="shared" si="8"/>
        <v>0</v>
      </c>
      <c r="N24" s="277"/>
      <c r="O24" s="295">
        <f t="shared" si="7"/>
        <v>0</v>
      </c>
      <c r="P24" s="280"/>
      <c r="Q24" s="278">
        <f t="shared" si="9"/>
        <v>0.2325</v>
      </c>
      <c r="R24" s="302"/>
    </row>
    <row r="25" spans="1:18">
      <c r="A25" s="276"/>
      <c r="B25" s="102">
        <v>130</v>
      </c>
      <c r="C25" s="272" t="s">
        <v>131</v>
      </c>
      <c r="D25" s="273"/>
      <c r="E25" s="273"/>
      <c r="F25" s="273"/>
      <c r="G25" s="271">
        <f>F25*Q25</f>
        <v>0</v>
      </c>
      <c r="H25" s="277">
        <v>2</v>
      </c>
      <c r="I25" s="271">
        <f>H25*Q25</f>
        <v>0.195</v>
      </c>
      <c r="J25" s="277"/>
      <c r="K25" s="277"/>
      <c r="L25" s="277"/>
      <c r="M25" s="271">
        <f t="shared" si="8"/>
        <v>0</v>
      </c>
      <c r="N25" s="297"/>
      <c r="O25" s="298"/>
      <c r="P25" s="298"/>
      <c r="Q25" s="278">
        <f t="shared" si="9"/>
        <v>0.0975</v>
      </c>
      <c r="R25" s="302"/>
    </row>
    <row r="26" spans="1:18">
      <c r="A26" s="276"/>
      <c r="B26" s="102">
        <v>75</v>
      </c>
      <c r="C26" s="272" t="s">
        <v>131</v>
      </c>
      <c r="D26" s="273"/>
      <c r="E26" s="278"/>
      <c r="F26" s="278"/>
      <c r="G26" s="278"/>
      <c r="H26" s="278"/>
      <c r="I26" s="278"/>
      <c r="J26" s="278"/>
      <c r="K26" s="278"/>
      <c r="L26" s="278"/>
      <c r="M26" s="271">
        <f t="shared" si="8"/>
        <v>0</v>
      </c>
      <c r="N26" s="273"/>
      <c r="O26" s="278"/>
      <c r="P26" s="278"/>
      <c r="Q26" s="278">
        <f t="shared" si="9"/>
        <v>0.05625</v>
      </c>
      <c r="R26" s="302"/>
    </row>
    <row r="27" spans="1:18">
      <c r="A27" s="275"/>
      <c r="B27" s="279">
        <v>1180</v>
      </c>
      <c r="C27" s="272" t="s">
        <v>131</v>
      </c>
      <c r="D27" s="277"/>
      <c r="E27" s="280"/>
      <c r="F27" s="280"/>
      <c r="G27" s="280"/>
      <c r="H27" s="280"/>
      <c r="I27" s="280"/>
      <c r="J27" s="280"/>
      <c r="K27" s="280"/>
      <c r="L27" s="280">
        <v>1</v>
      </c>
      <c r="M27" s="271">
        <f t="shared" si="8"/>
        <v>0.885</v>
      </c>
      <c r="N27" s="277"/>
      <c r="O27" s="280"/>
      <c r="P27" s="280"/>
      <c r="Q27" s="278">
        <f t="shared" si="9"/>
        <v>0.885</v>
      </c>
      <c r="R27" s="303"/>
    </row>
    <row r="28" spans="1:18">
      <c r="A28" s="268"/>
      <c r="B28" s="279"/>
      <c r="C28" s="281"/>
      <c r="D28" s="277"/>
      <c r="E28" s="280">
        <f>SUM(E7:E27)</f>
        <v>1.22825</v>
      </c>
      <c r="F28" s="280"/>
      <c r="G28" s="280">
        <f>SUM(G7:G27)</f>
        <v>1.8555</v>
      </c>
      <c r="H28" s="280"/>
      <c r="I28" s="280">
        <f>SUM(I7:I27)</f>
        <v>1.52</v>
      </c>
      <c r="J28" s="280"/>
      <c r="K28" s="280">
        <f>SUM(K7:K27)</f>
        <v>2.79</v>
      </c>
      <c r="L28" s="280"/>
      <c r="M28" s="280">
        <f>SUM(M7:M27)</f>
        <v>3.9355</v>
      </c>
      <c r="N28" s="280"/>
      <c r="O28" s="280">
        <f>SUM(O7:O27)</f>
        <v>2.3975</v>
      </c>
      <c r="P28" s="280"/>
      <c r="Q28" s="280"/>
      <c r="R28" s="303"/>
    </row>
    <row r="29" ht="15" spans="1:18">
      <c r="A29" s="268"/>
      <c r="B29" s="282"/>
      <c r="C29" s="283"/>
      <c r="D29" s="284"/>
      <c r="E29" s="284"/>
      <c r="F29" s="284"/>
      <c r="G29" s="284"/>
      <c r="H29" s="284"/>
      <c r="I29" s="284"/>
      <c r="J29" s="284"/>
      <c r="K29" s="284"/>
      <c r="L29" s="284"/>
      <c r="M29" s="284"/>
      <c r="N29" s="284"/>
      <c r="O29" s="284"/>
      <c r="P29" s="284">
        <f>SUM(P4:P27)</f>
        <v>0</v>
      </c>
      <c r="Q29" s="284"/>
      <c r="R29" s="304"/>
    </row>
    <row r="30" ht="15" spans="1:18">
      <c r="A30" s="268"/>
      <c r="B30" s="282"/>
      <c r="C30" s="283"/>
      <c r="D30" s="285"/>
      <c r="E30" s="285"/>
      <c r="F30" s="285"/>
      <c r="G30" s="285"/>
      <c r="H30" s="285"/>
      <c r="I30" s="285"/>
      <c r="J30" s="285"/>
      <c r="K30" s="285"/>
      <c r="L30" s="285"/>
      <c r="M30" s="285"/>
      <c r="N30" s="285"/>
      <c r="O30" s="285"/>
      <c r="P30" s="284"/>
      <c r="Q30" s="284"/>
      <c r="R30" s="304"/>
    </row>
    <row r="31" ht="16.5" spans="1:18">
      <c r="A31" s="268"/>
      <c r="B31" s="286" t="s">
        <v>102</v>
      </c>
      <c r="C31" s="287"/>
      <c r="D31" s="288"/>
      <c r="E31" s="289">
        <v>5.6</v>
      </c>
      <c r="F31" s="288"/>
      <c r="G31" s="289">
        <v>2.8</v>
      </c>
      <c r="H31" s="289"/>
      <c r="I31" s="289">
        <v>3.4</v>
      </c>
      <c r="J31" s="289"/>
      <c r="K31" s="289">
        <v>5.25</v>
      </c>
      <c r="L31" s="288"/>
      <c r="M31" s="289">
        <v>6.85</v>
      </c>
      <c r="N31" s="289"/>
      <c r="O31" s="289">
        <v>6.65</v>
      </c>
      <c r="P31" s="289"/>
      <c r="Q31" s="289"/>
      <c r="R31" s="305"/>
    </row>
    <row r="32" ht="16.5" spans="1:18">
      <c r="A32" s="268"/>
      <c r="B32" s="286" t="s">
        <v>103</v>
      </c>
      <c r="C32" s="287"/>
      <c r="D32" s="288"/>
      <c r="E32" s="289">
        <v>0.6</v>
      </c>
      <c r="F32" s="288"/>
      <c r="G32" s="289">
        <v>0.56</v>
      </c>
      <c r="H32" s="289"/>
      <c r="I32" s="289">
        <v>0.5</v>
      </c>
      <c r="J32" s="289"/>
      <c r="K32" s="289">
        <v>0.56</v>
      </c>
      <c r="L32" s="288"/>
      <c r="M32" s="289">
        <v>0.86</v>
      </c>
      <c r="N32" s="289"/>
      <c r="O32" s="289">
        <v>0.92</v>
      </c>
      <c r="P32" s="289"/>
      <c r="Q32" s="289"/>
      <c r="R32" s="305"/>
    </row>
    <row r="33" ht="16.5" spans="1:18">
      <c r="A33" s="268"/>
      <c r="B33" s="286" t="s">
        <v>104</v>
      </c>
      <c r="C33" s="287"/>
      <c r="D33" s="289"/>
      <c r="E33" s="289">
        <f>(E31+E32)*0.35</f>
        <v>2.17</v>
      </c>
      <c r="F33" s="289">
        <f>(F31+F32)*0.35</f>
        <v>0</v>
      </c>
      <c r="G33" s="289">
        <f>(G31+G32)*0.35</f>
        <v>1.176</v>
      </c>
      <c r="H33" s="289">
        <f t="shared" ref="H33:P33" si="10">(H31+H32)*0.35</f>
        <v>0</v>
      </c>
      <c r="I33" s="289">
        <f t="shared" si="10"/>
        <v>1.365</v>
      </c>
      <c r="J33" s="289">
        <f t="shared" si="10"/>
        <v>0</v>
      </c>
      <c r="K33" s="289">
        <f t="shared" si="10"/>
        <v>2.0335</v>
      </c>
      <c r="L33" s="289">
        <f t="shared" si="10"/>
        <v>0</v>
      </c>
      <c r="M33" s="289">
        <f t="shared" si="10"/>
        <v>2.6985</v>
      </c>
      <c r="N33" s="289">
        <f t="shared" si="10"/>
        <v>0</v>
      </c>
      <c r="O33" s="289">
        <v>3.0688</v>
      </c>
      <c r="P33" s="289"/>
      <c r="Q33" s="289"/>
      <c r="R33" s="305"/>
    </row>
    <row r="34" ht="16.5" spans="1:18">
      <c r="A34" s="268"/>
      <c r="B34" s="286" t="s">
        <v>105</v>
      </c>
      <c r="C34" s="287"/>
      <c r="D34" s="289"/>
      <c r="E34" s="289">
        <f>(E31+E32+E33)*0.08</f>
        <v>0.6696</v>
      </c>
      <c r="F34" s="289">
        <f>(F31+F32+F33)*0.08</f>
        <v>0</v>
      </c>
      <c r="G34" s="289">
        <f>(G31+G32+G33)*0.08</f>
        <v>0.36288</v>
      </c>
      <c r="H34" s="289">
        <f t="shared" ref="H34:O34" si="11">(H31+H32+H33)*0.08</f>
        <v>0</v>
      </c>
      <c r="I34" s="289">
        <f t="shared" si="11"/>
        <v>0.4212</v>
      </c>
      <c r="J34" s="289">
        <f t="shared" si="11"/>
        <v>0</v>
      </c>
      <c r="K34" s="289">
        <f t="shared" si="11"/>
        <v>0.62748</v>
      </c>
      <c r="L34" s="289">
        <f t="shared" si="11"/>
        <v>0</v>
      </c>
      <c r="M34" s="289">
        <f t="shared" si="11"/>
        <v>0.83268</v>
      </c>
      <c r="N34" s="289">
        <f t="shared" si="11"/>
        <v>0</v>
      </c>
      <c r="O34" s="289">
        <v>0.535325</v>
      </c>
      <c r="P34" s="289"/>
      <c r="Q34" s="289"/>
      <c r="R34" s="305"/>
    </row>
    <row r="35" ht="16.5" spans="1:18">
      <c r="A35" s="268"/>
      <c r="B35" s="286" t="s">
        <v>106</v>
      </c>
      <c r="C35" s="287"/>
      <c r="D35" s="288"/>
      <c r="E35" s="289">
        <v>1.5</v>
      </c>
      <c r="F35" s="288"/>
      <c r="G35" s="289">
        <v>0.98</v>
      </c>
      <c r="H35" s="289"/>
      <c r="I35" s="289">
        <v>0.9</v>
      </c>
      <c r="J35" s="289"/>
      <c r="K35" s="289">
        <v>0.98</v>
      </c>
      <c r="L35" s="288"/>
      <c r="M35" s="289">
        <v>0.98</v>
      </c>
      <c r="N35" s="289"/>
      <c r="O35" s="289">
        <v>0.9</v>
      </c>
      <c r="P35" s="289"/>
      <c r="Q35" s="289"/>
      <c r="R35" s="305"/>
    </row>
    <row r="36" ht="16.5" spans="1:18">
      <c r="A36" s="268"/>
      <c r="B36" s="286" t="s">
        <v>107</v>
      </c>
      <c r="C36" s="287"/>
      <c r="D36" s="288"/>
      <c r="E36" s="290">
        <f>SUM(E31:E35)</f>
        <v>10.5396</v>
      </c>
      <c r="F36" s="288"/>
      <c r="G36" s="290">
        <f>SUM(G31:G35)</f>
        <v>5.87888</v>
      </c>
      <c r="H36" s="290"/>
      <c r="I36" s="290">
        <f>SUM(I31:I35)</f>
        <v>6.5862</v>
      </c>
      <c r="J36" s="290"/>
      <c r="K36" s="290">
        <f>SUM(K31:K35)</f>
        <v>9.45098</v>
      </c>
      <c r="L36" s="288"/>
      <c r="M36" s="290">
        <f>SUM(M31:M35)</f>
        <v>12.22118</v>
      </c>
      <c r="N36" s="290"/>
      <c r="O36" s="290">
        <v>12.241825</v>
      </c>
      <c r="P36" s="290"/>
      <c r="Q36" s="290"/>
      <c r="R36" s="305"/>
    </row>
    <row r="37" spans="1:18">
      <c r="A37" s="268"/>
      <c r="B37" s="291"/>
      <c r="C37" s="292"/>
      <c r="D37" s="293"/>
      <c r="E37" s="293">
        <f>E6+E28+E36</f>
        <v>30.95725</v>
      </c>
      <c r="F37" s="293"/>
      <c r="G37" s="293">
        <f>G6+G28+G36</f>
        <v>25.81838</v>
      </c>
      <c r="H37" s="293"/>
      <c r="I37" s="293">
        <f>I6+I28+I36</f>
        <v>21.6978</v>
      </c>
      <c r="J37" s="293"/>
      <c r="K37" s="293">
        <f>K6+K28+K36</f>
        <v>41.175</v>
      </c>
      <c r="L37" s="293"/>
      <c r="M37" s="293">
        <f t="shared" ref="M37:P37" si="12">M6+M28+M36</f>
        <v>50.90048</v>
      </c>
      <c r="N37" s="293"/>
      <c r="O37" s="293">
        <f t="shared" si="12"/>
        <v>42.047525</v>
      </c>
      <c r="P37" s="293"/>
      <c r="Q37" s="288"/>
      <c r="R37" s="305"/>
    </row>
  </sheetData>
  <mergeCells count="9">
    <mergeCell ref="D1:N1"/>
    <mergeCell ref="D2:N2"/>
    <mergeCell ref="A7:A8"/>
    <mergeCell ref="A12:A27"/>
    <mergeCell ref="B1:B3"/>
    <mergeCell ref="C1:C3"/>
    <mergeCell ref="Q1:Q3"/>
    <mergeCell ref="R1:R3"/>
    <mergeCell ref="R4:R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8"/>
  <sheetViews>
    <sheetView workbookViewId="0">
      <selection activeCell="M38" sqref="M38"/>
    </sheetView>
  </sheetViews>
  <sheetFormatPr defaultColWidth="9" defaultRowHeight="13.5"/>
  <cols>
    <col min="6" max="6" width="9.375"/>
    <col min="7" max="7" width="11.125" customWidth="1"/>
    <col min="8" max="8" width="14.5" customWidth="1"/>
    <col min="9" max="9" width="12" customWidth="1"/>
    <col min="10" max="10" width="9.375"/>
    <col min="11" max="11" width="14.875" customWidth="1"/>
    <col min="12" max="12" width="12.125" customWidth="1"/>
    <col min="13" max="13" width="15.875" customWidth="1"/>
    <col min="14" max="14" width="13.5" customWidth="1"/>
    <col min="16" max="16" width="6.625" customWidth="1"/>
    <col min="17" max="17" width="9" hidden="1" customWidth="1"/>
    <col min="18" max="18" width="18.25" customWidth="1"/>
    <col min="19" max="19" width="21" customWidth="1"/>
  </cols>
  <sheetData>
    <row r="1" ht="32.25" spans="1:15">
      <c r="A1" s="143" t="s">
        <v>132</v>
      </c>
      <c r="B1" s="144"/>
      <c r="C1" s="144"/>
      <c r="D1" s="144"/>
      <c r="E1" s="144"/>
      <c r="F1" s="145"/>
      <c r="G1" s="145"/>
      <c r="H1" s="145"/>
      <c r="I1" s="145"/>
      <c r="J1" s="145"/>
      <c r="K1" s="145"/>
      <c r="L1" s="145"/>
      <c r="M1" s="145"/>
      <c r="N1" s="145"/>
      <c r="O1" s="144"/>
    </row>
    <row r="2" ht="47" customHeight="1" spans="1:15">
      <c r="A2" s="146"/>
      <c r="B2" s="146"/>
      <c r="C2" s="146"/>
      <c r="D2" s="146"/>
      <c r="E2" s="146"/>
      <c r="F2" s="251" t="s">
        <v>133</v>
      </c>
      <c r="G2" s="252"/>
      <c r="H2" s="251" t="s">
        <v>134</v>
      </c>
      <c r="I2" s="252"/>
      <c r="J2" s="251" t="s">
        <v>135</v>
      </c>
      <c r="K2" s="252"/>
      <c r="L2" s="251" t="s">
        <v>136</v>
      </c>
      <c r="M2" s="252"/>
      <c r="N2" s="149" t="s">
        <v>137</v>
      </c>
      <c r="O2" s="146" t="s">
        <v>62</v>
      </c>
    </row>
    <row r="3" ht="17.25" spans="1:15">
      <c r="A3" s="146"/>
      <c r="B3" s="146"/>
      <c r="C3" s="146"/>
      <c r="D3" s="146"/>
      <c r="E3" s="146"/>
      <c r="F3" s="147" t="s">
        <v>6</v>
      </c>
      <c r="G3" s="148"/>
      <c r="H3" s="147" t="s">
        <v>8</v>
      </c>
      <c r="I3" s="148"/>
      <c r="J3" s="147" t="s">
        <v>10</v>
      </c>
      <c r="K3" s="148"/>
      <c r="L3" s="251" t="s">
        <v>12</v>
      </c>
      <c r="M3" s="252"/>
      <c r="N3" s="149"/>
      <c r="O3" s="146"/>
    </row>
    <row r="4" ht="17.25" spans="1:15">
      <c r="A4" s="146" t="s">
        <v>0</v>
      </c>
      <c r="B4" s="146" t="s">
        <v>64</v>
      </c>
      <c r="C4" s="150" t="s">
        <v>65</v>
      </c>
      <c r="D4" s="150" t="s">
        <v>66</v>
      </c>
      <c r="E4" s="150" t="s">
        <v>67</v>
      </c>
      <c r="F4" s="149" t="s">
        <v>68</v>
      </c>
      <c r="G4" s="149" t="s">
        <v>69</v>
      </c>
      <c r="H4" s="149" t="s">
        <v>68</v>
      </c>
      <c r="I4" s="149" t="s">
        <v>69</v>
      </c>
      <c r="J4" s="149" t="s">
        <v>68</v>
      </c>
      <c r="K4" s="149" t="s">
        <v>69</v>
      </c>
      <c r="L4" s="259" t="s">
        <v>68</v>
      </c>
      <c r="M4" s="259" t="s">
        <v>69</v>
      </c>
      <c r="N4" s="149"/>
      <c r="O4" s="146"/>
    </row>
    <row r="5" ht="17.25" spans="1:17">
      <c r="A5" s="119">
        <v>1</v>
      </c>
      <c r="B5" s="151" t="s">
        <v>70</v>
      </c>
      <c r="C5" s="152" t="s">
        <v>138</v>
      </c>
      <c r="D5" s="151" t="s">
        <v>72</v>
      </c>
      <c r="E5" s="119" t="s">
        <v>73</v>
      </c>
      <c r="F5" s="153">
        <v>0.609</v>
      </c>
      <c r="G5" s="153">
        <f>F5*N5</f>
        <v>14.9205</v>
      </c>
      <c r="H5" s="153">
        <v>0.298</v>
      </c>
      <c r="I5" s="153">
        <f>H5*N5</f>
        <v>7.301</v>
      </c>
      <c r="J5" s="153">
        <v>0.306</v>
      </c>
      <c r="K5" s="153">
        <f>J5*N5</f>
        <v>7.497</v>
      </c>
      <c r="L5" s="260">
        <v>0.439</v>
      </c>
      <c r="M5" s="260">
        <f>L5*N5</f>
        <v>10.7555</v>
      </c>
      <c r="N5" s="154">
        <v>24.5</v>
      </c>
      <c r="O5" s="203"/>
      <c r="Q5" s="266"/>
    </row>
    <row r="6" ht="17.25" spans="1:17">
      <c r="A6" s="119">
        <v>2</v>
      </c>
      <c r="B6" s="155"/>
      <c r="C6" s="152">
        <v>93327</v>
      </c>
      <c r="D6" s="151" t="s">
        <v>72</v>
      </c>
      <c r="E6" s="119" t="s">
        <v>73</v>
      </c>
      <c r="F6" s="153">
        <v>0.816</v>
      </c>
      <c r="G6" s="153">
        <f>F6*N6</f>
        <v>0</v>
      </c>
      <c r="H6" s="153">
        <v>0.339</v>
      </c>
      <c r="I6" s="153">
        <f>H6*N6</f>
        <v>0</v>
      </c>
      <c r="J6" s="153">
        <v>0.337</v>
      </c>
      <c r="K6" s="153">
        <f>J6*N6</f>
        <v>0</v>
      </c>
      <c r="L6" s="260">
        <v>0.572</v>
      </c>
      <c r="M6" s="260">
        <f>L6*N6</f>
        <v>0</v>
      </c>
      <c r="N6" s="154"/>
      <c r="O6" s="233" t="s">
        <v>139</v>
      </c>
      <c r="Q6" s="266"/>
    </row>
    <row r="7" ht="17.25" spans="1:17">
      <c r="A7" s="156"/>
      <c r="B7" s="157" t="s">
        <v>75</v>
      </c>
      <c r="C7" s="158"/>
      <c r="D7" s="159"/>
      <c r="E7" s="156"/>
      <c r="F7" s="160"/>
      <c r="G7" s="160">
        <f>G5+G6</f>
        <v>14.9205</v>
      </c>
      <c r="H7" s="160"/>
      <c r="I7" s="160">
        <f>SUM(I5:I6)</f>
        <v>7.301</v>
      </c>
      <c r="J7" s="160"/>
      <c r="K7" s="160">
        <f>SUM(K5:K6)</f>
        <v>7.497</v>
      </c>
      <c r="L7" s="260"/>
      <c r="M7" s="260">
        <f>M5+M6</f>
        <v>10.7555</v>
      </c>
      <c r="N7" s="191"/>
      <c r="O7" s="208"/>
      <c r="Q7" s="266"/>
    </row>
    <row r="8" ht="17.25" spans="1:15">
      <c r="A8" s="119">
        <v>2</v>
      </c>
      <c r="B8" s="146" t="s">
        <v>111</v>
      </c>
      <c r="C8" s="152"/>
      <c r="D8" s="151">
        <v>700</v>
      </c>
      <c r="E8" s="150" t="s">
        <v>88</v>
      </c>
      <c r="F8" s="153"/>
      <c r="G8" s="153">
        <f t="shared" ref="G8:G16" si="0">F8*N8</f>
        <v>0</v>
      </c>
      <c r="H8" s="153">
        <v>1</v>
      </c>
      <c r="I8" s="153">
        <f t="shared" ref="I8:I16" si="1">H8*N8</f>
        <v>1.05</v>
      </c>
      <c r="J8" s="153">
        <v>1</v>
      </c>
      <c r="K8" s="153">
        <f t="shared" ref="K8:K16" si="2">J8*N8</f>
        <v>1.05</v>
      </c>
      <c r="L8" s="260"/>
      <c r="M8" s="260">
        <f t="shared" ref="M8:M16" si="3">L8*N8</f>
        <v>0</v>
      </c>
      <c r="N8" s="153">
        <v>1.05</v>
      </c>
      <c r="O8" s="155"/>
    </row>
    <row r="9" ht="17.25" spans="1:15">
      <c r="A9" s="119">
        <v>3</v>
      </c>
      <c r="B9" s="146" t="s">
        <v>111</v>
      </c>
      <c r="C9" s="152"/>
      <c r="D9" s="151">
        <v>1100</v>
      </c>
      <c r="E9" s="150" t="s">
        <v>88</v>
      </c>
      <c r="F9" s="153"/>
      <c r="G9" s="153">
        <f t="shared" si="0"/>
        <v>0</v>
      </c>
      <c r="H9" s="153"/>
      <c r="I9" s="153">
        <f t="shared" si="1"/>
        <v>0</v>
      </c>
      <c r="J9" s="153"/>
      <c r="K9" s="153">
        <f t="shared" si="2"/>
        <v>0</v>
      </c>
      <c r="L9" s="260"/>
      <c r="M9" s="260">
        <f t="shared" si="3"/>
        <v>0</v>
      </c>
      <c r="N9" s="153">
        <v>1.35</v>
      </c>
      <c r="O9" s="155"/>
    </row>
    <row r="10" ht="17.25" spans="1:15">
      <c r="A10" s="119">
        <v>4</v>
      </c>
      <c r="B10" s="146" t="s">
        <v>86</v>
      </c>
      <c r="C10" s="152"/>
      <c r="D10" s="151">
        <v>500</v>
      </c>
      <c r="E10" s="150" t="s">
        <v>88</v>
      </c>
      <c r="F10" s="153">
        <v>2</v>
      </c>
      <c r="G10" s="153">
        <f t="shared" si="0"/>
        <v>1.68</v>
      </c>
      <c r="H10" s="153"/>
      <c r="I10" s="153">
        <f t="shared" si="1"/>
        <v>0</v>
      </c>
      <c r="J10" s="153"/>
      <c r="K10" s="153">
        <f t="shared" si="2"/>
        <v>0</v>
      </c>
      <c r="L10" s="260"/>
      <c r="M10" s="260">
        <f t="shared" si="3"/>
        <v>0</v>
      </c>
      <c r="N10" s="153">
        <v>0.84</v>
      </c>
      <c r="O10" s="155"/>
    </row>
    <row r="11" ht="17.25" spans="1:15">
      <c r="A11" s="119">
        <v>5</v>
      </c>
      <c r="B11" s="146" t="s">
        <v>112</v>
      </c>
      <c r="C11" s="152"/>
      <c r="D11" s="151" t="s">
        <v>113</v>
      </c>
      <c r="E11" s="150" t="s">
        <v>73</v>
      </c>
      <c r="F11" s="153">
        <v>28</v>
      </c>
      <c r="G11" s="153">
        <f t="shared" si="0"/>
        <v>0.168</v>
      </c>
      <c r="H11" s="153">
        <v>18</v>
      </c>
      <c r="I11" s="153">
        <f t="shared" si="1"/>
        <v>0.108</v>
      </c>
      <c r="J11" s="153">
        <v>18</v>
      </c>
      <c r="K11" s="153">
        <f t="shared" si="2"/>
        <v>0.108</v>
      </c>
      <c r="L11" s="260">
        <v>26</v>
      </c>
      <c r="M11" s="260">
        <f t="shared" si="3"/>
        <v>0.156</v>
      </c>
      <c r="N11" s="153">
        <v>0.006</v>
      </c>
      <c r="O11" s="155"/>
    </row>
    <row r="12" ht="17.25" spans="1:15">
      <c r="A12" s="119">
        <v>6</v>
      </c>
      <c r="B12" s="146" t="s">
        <v>114</v>
      </c>
      <c r="C12" s="152"/>
      <c r="D12" s="151"/>
      <c r="E12" s="150" t="s">
        <v>73</v>
      </c>
      <c r="F12" s="153"/>
      <c r="G12" s="153">
        <f t="shared" si="0"/>
        <v>0</v>
      </c>
      <c r="H12" s="153"/>
      <c r="I12" s="153">
        <f t="shared" si="1"/>
        <v>0</v>
      </c>
      <c r="J12" s="153"/>
      <c r="K12" s="153">
        <f t="shared" si="2"/>
        <v>0</v>
      </c>
      <c r="L12" s="260"/>
      <c r="M12" s="260">
        <f t="shared" si="3"/>
        <v>0</v>
      </c>
      <c r="N12" s="153">
        <v>0.3</v>
      </c>
      <c r="O12" s="155"/>
    </row>
    <row r="13" ht="17.25" spans="1:15">
      <c r="A13" s="119">
        <v>7</v>
      </c>
      <c r="B13" s="146" t="s">
        <v>115</v>
      </c>
      <c r="C13" s="152"/>
      <c r="D13" s="151"/>
      <c r="E13" s="150" t="s">
        <v>73</v>
      </c>
      <c r="F13" s="153"/>
      <c r="G13" s="153">
        <f t="shared" si="0"/>
        <v>0</v>
      </c>
      <c r="H13" s="153"/>
      <c r="I13" s="153">
        <f t="shared" si="1"/>
        <v>0</v>
      </c>
      <c r="J13" s="153"/>
      <c r="K13" s="153">
        <f t="shared" si="2"/>
        <v>0</v>
      </c>
      <c r="L13" s="260"/>
      <c r="M13" s="260">
        <f t="shared" si="3"/>
        <v>0</v>
      </c>
      <c r="N13" s="153">
        <v>0.3</v>
      </c>
      <c r="O13" s="155"/>
    </row>
    <row r="14" ht="17.25" spans="1:15">
      <c r="A14" s="119">
        <v>8</v>
      </c>
      <c r="B14" s="146" t="s">
        <v>81</v>
      </c>
      <c r="C14" s="152"/>
      <c r="D14" s="151" t="s">
        <v>82</v>
      </c>
      <c r="E14" s="150" t="s">
        <v>83</v>
      </c>
      <c r="F14" s="153">
        <v>1</v>
      </c>
      <c r="G14" s="153">
        <f t="shared" si="0"/>
        <v>0.04</v>
      </c>
      <c r="H14" s="153">
        <v>1</v>
      </c>
      <c r="I14" s="153">
        <f t="shared" si="1"/>
        <v>0.04</v>
      </c>
      <c r="J14" s="153">
        <v>1</v>
      </c>
      <c r="K14" s="153">
        <f t="shared" si="2"/>
        <v>0.04</v>
      </c>
      <c r="L14" s="260">
        <v>1</v>
      </c>
      <c r="M14" s="260">
        <f t="shared" si="3"/>
        <v>0.04</v>
      </c>
      <c r="N14" s="153">
        <v>0.04</v>
      </c>
      <c r="O14" s="216"/>
    </row>
    <row r="15" ht="17.25" spans="1:15">
      <c r="A15" s="119">
        <v>9</v>
      </c>
      <c r="B15" s="146" t="s">
        <v>84</v>
      </c>
      <c r="C15" s="152"/>
      <c r="D15" s="151" t="s">
        <v>85</v>
      </c>
      <c r="E15" s="150" t="s">
        <v>83</v>
      </c>
      <c r="F15" s="153">
        <v>1</v>
      </c>
      <c r="G15" s="153">
        <f t="shared" si="0"/>
        <v>0.04</v>
      </c>
      <c r="H15" s="153">
        <v>1</v>
      </c>
      <c r="I15" s="153">
        <f t="shared" si="1"/>
        <v>0.04</v>
      </c>
      <c r="J15" s="153">
        <v>1</v>
      </c>
      <c r="K15" s="153">
        <f t="shared" si="2"/>
        <v>0.04</v>
      </c>
      <c r="L15" s="260">
        <v>1</v>
      </c>
      <c r="M15" s="260">
        <f t="shared" si="3"/>
        <v>0.04</v>
      </c>
      <c r="N15" s="153">
        <v>0.04</v>
      </c>
      <c r="O15" s="216"/>
    </row>
    <row r="16" ht="17.25" spans="1:15">
      <c r="A16" s="119">
        <v>10</v>
      </c>
      <c r="B16" s="170" t="s">
        <v>97</v>
      </c>
      <c r="C16" s="253">
        <v>255</v>
      </c>
      <c r="D16" s="171">
        <v>255</v>
      </c>
      <c r="E16" s="119" t="s">
        <v>88</v>
      </c>
      <c r="F16" s="153"/>
      <c r="G16" s="153">
        <f t="shared" si="0"/>
        <v>0</v>
      </c>
      <c r="H16" s="153">
        <v>1</v>
      </c>
      <c r="I16" s="153">
        <f t="shared" si="1"/>
        <v>0.1938</v>
      </c>
      <c r="J16" s="153">
        <v>1</v>
      </c>
      <c r="K16" s="153">
        <f t="shared" si="2"/>
        <v>0.1938</v>
      </c>
      <c r="L16" s="260">
        <v>2</v>
      </c>
      <c r="M16" s="260">
        <f t="shared" si="3"/>
        <v>0.3876</v>
      </c>
      <c r="N16" s="153">
        <f>D16/1000*0.76</f>
        <v>0.1938</v>
      </c>
      <c r="O16" s="216"/>
    </row>
    <row r="17" ht="17.25" spans="1:15">
      <c r="A17" s="119">
        <v>12</v>
      </c>
      <c r="B17" s="173"/>
      <c r="C17" s="253">
        <v>270</v>
      </c>
      <c r="D17" s="171">
        <v>270</v>
      </c>
      <c r="E17" s="119" t="s">
        <v>88</v>
      </c>
      <c r="F17" s="153">
        <v>6</v>
      </c>
      <c r="G17" s="153">
        <f t="shared" ref="G17:G30" si="4">F17*N17</f>
        <v>1.2312</v>
      </c>
      <c r="H17" s="153"/>
      <c r="I17" s="153">
        <f t="shared" ref="I17:I30" si="5">H17*N17</f>
        <v>0</v>
      </c>
      <c r="J17" s="153"/>
      <c r="K17" s="153">
        <f t="shared" ref="K17:K30" si="6">J17*N17</f>
        <v>0</v>
      </c>
      <c r="L17" s="260">
        <v>1</v>
      </c>
      <c r="M17" s="260">
        <f t="shared" ref="M17:M30" si="7">L17*N17</f>
        <v>0.2052</v>
      </c>
      <c r="N17" s="153">
        <f t="shared" ref="N17:N24" si="8">D17/1000*0.76</f>
        <v>0.2052</v>
      </c>
      <c r="O17" s="216"/>
    </row>
    <row r="18" ht="17.25" spans="1:15">
      <c r="A18" s="119">
        <v>13</v>
      </c>
      <c r="B18" s="173"/>
      <c r="C18" s="253">
        <v>240</v>
      </c>
      <c r="D18" s="171">
        <v>75</v>
      </c>
      <c r="E18" s="119" t="s">
        <v>88</v>
      </c>
      <c r="F18" s="153"/>
      <c r="G18" s="153">
        <f t="shared" si="4"/>
        <v>0</v>
      </c>
      <c r="H18" s="153"/>
      <c r="I18" s="153">
        <f t="shared" si="5"/>
        <v>0</v>
      </c>
      <c r="J18" s="153"/>
      <c r="K18" s="153">
        <f t="shared" si="6"/>
        <v>0</v>
      </c>
      <c r="L18" s="260">
        <v>1</v>
      </c>
      <c r="M18" s="260">
        <f t="shared" si="7"/>
        <v>0.057</v>
      </c>
      <c r="N18" s="153">
        <f t="shared" si="8"/>
        <v>0.057</v>
      </c>
      <c r="O18" s="216"/>
    </row>
    <row r="19" ht="17.25" spans="1:15">
      <c r="A19" s="119">
        <v>14</v>
      </c>
      <c r="B19" s="173"/>
      <c r="C19" s="253">
        <v>150</v>
      </c>
      <c r="D19" s="171">
        <v>150</v>
      </c>
      <c r="E19" s="119"/>
      <c r="F19" s="153">
        <v>6</v>
      </c>
      <c r="G19" s="153">
        <f t="shared" si="4"/>
        <v>0.684</v>
      </c>
      <c r="H19" s="153"/>
      <c r="I19" s="153">
        <f t="shared" si="5"/>
        <v>0</v>
      </c>
      <c r="J19" s="153"/>
      <c r="K19" s="153">
        <f t="shared" si="6"/>
        <v>0</v>
      </c>
      <c r="L19" s="260">
        <v>4</v>
      </c>
      <c r="M19" s="260">
        <f t="shared" si="7"/>
        <v>0.456</v>
      </c>
      <c r="N19" s="153">
        <f t="shared" si="8"/>
        <v>0.114</v>
      </c>
      <c r="O19" s="216"/>
    </row>
    <row r="20" ht="17.25" spans="1:15">
      <c r="A20" s="119">
        <v>15</v>
      </c>
      <c r="B20" s="173"/>
      <c r="C20" s="253"/>
      <c r="D20" s="171">
        <v>270</v>
      </c>
      <c r="E20" s="119"/>
      <c r="F20" s="153"/>
      <c r="G20" s="153">
        <f t="shared" si="4"/>
        <v>0</v>
      </c>
      <c r="H20" s="153"/>
      <c r="I20" s="153">
        <f t="shared" si="5"/>
        <v>0</v>
      </c>
      <c r="J20" s="153"/>
      <c r="K20" s="153">
        <f t="shared" si="6"/>
        <v>0</v>
      </c>
      <c r="L20" s="260"/>
      <c r="M20" s="260">
        <f t="shared" si="7"/>
        <v>0</v>
      </c>
      <c r="N20" s="153">
        <f t="shared" si="8"/>
        <v>0.2052</v>
      </c>
      <c r="O20" s="216"/>
    </row>
    <row r="21" ht="17.25" spans="1:15">
      <c r="A21" s="119">
        <v>16</v>
      </c>
      <c r="B21" s="173"/>
      <c r="C21" s="253"/>
      <c r="D21" s="171">
        <v>280</v>
      </c>
      <c r="E21" s="119"/>
      <c r="F21" s="153"/>
      <c r="G21" s="153">
        <f t="shared" si="4"/>
        <v>0</v>
      </c>
      <c r="H21" s="153"/>
      <c r="I21" s="153">
        <f t="shared" si="5"/>
        <v>0</v>
      </c>
      <c r="J21" s="153"/>
      <c r="K21" s="153">
        <f t="shared" si="6"/>
        <v>0</v>
      </c>
      <c r="L21" s="260"/>
      <c r="M21" s="260">
        <f t="shared" si="7"/>
        <v>0</v>
      </c>
      <c r="N21" s="153">
        <f t="shared" si="8"/>
        <v>0.2128</v>
      </c>
      <c r="O21" s="216"/>
    </row>
    <row r="22" ht="17.25" spans="1:15">
      <c r="A22" s="119">
        <v>17</v>
      </c>
      <c r="B22" s="173"/>
      <c r="C22" s="253"/>
      <c r="D22" s="171">
        <v>120</v>
      </c>
      <c r="E22" s="119"/>
      <c r="F22" s="153"/>
      <c r="G22" s="153">
        <f t="shared" si="4"/>
        <v>0</v>
      </c>
      <c r="H22" s="153"/>
      <c r="I22" s="153">
        <f t="shared" si="5"/>
        <v>0</v>
      </c>
      <c r="J22" s="153"/>
      <c r="K22" s="153">
        <f t="shared" si="6"/>
        <v>0</v>
      </c>
      <c r="L22" s="260"/>
      <c r="M22" s="260">
        <f t="shared" si="7"/>
        <v>0</v>
      </c>
      <c r="N22" s="153">
        <f t="shared" si="8"/>
        <v>0.0912</v>
      </c>
      <c r="O22" s="216"/>
    </row>
    <row r="23" ht="17.25" spans="1:15">
      <c r="A23" s="119">
        <v>18</v>
      </c>
      <c r="B23" s="173"/>
      <c r="C23" s="253"/>
      <c r="D23" s="171">
        <v>710</v>
      </c>
      <c r="E23" s="119"/>
      <c r="F23" s="153"/>
      <c r="G23" s="153">
        <f t="shared" si="4"/>
        <v>0</v>
      </c>
      <c r="H23" s="153"/>
      <c r="I23" s="153">
        <f t="shared" si="5"/>
        <v>0</v>
      </c>
      <c r="J23" s="153"/>
      <c r="K23" s="153">
        <f t="shared" si="6"/>
        <v>0</v>
      </c>
      <c r="L23" s="260">
        <v>1</v>
      </c>
      <c r="M23" s="260">
        <f t="shared" si="7"/>
        <v>0.5396</v>
      </c>
      <c r="N23" s="153">
        <f t="shared" si="8"/>
        <v>0.5396</v>
      </c>
      <c r="O23" s="216"/>
    </row>
    <row r="24" ht="17.25" spans="1:15">
      <c r="A24" s="119">
        <v>19</v>
      </c>
      <c r="B24" s="173"/>
      <c r="C24" s="253"/>
      <c r="D24" s="171">
        <v>240</v>
      </c>
      <c r="E24" s="119"/>
      <c r="F24" s="153"/>
      <c r="G24" s="153">
        <f t="shared" si="4"/>
        <v>0</v>
      </c>
      <c r="H24" s="153"/>
      <c r="I24" s="153">
        <f t="shared" si="5"/>
        <v>0</v>
      </c>
      <c r="J24" s="153"/>
      <c r="K24" s="153">
        <f t="shared" si="6"/>
        <v>0</v>
      </c>
      <c r="L24" s="260">
        <v>1</v>
      </c>
      <c r="M24" s="260">
        <f t="shared" si="7"/>
        <v>0.1824</v>
      </c>
      <c r="N24" s="153">
        <f t="shared" si="8"/>
        <v>0.1824</v>
      </c>
      <c r="O24" s="216"/>
    </row>
    <row r="25" ht="17.25" spans="1:15">
      <c r="A25" s="119">
        <v>20</v>
      </c>
      <c r="B25" s="170" t="s">
        <v>116</v>
      </c>
      <c r="C25" s="253"/>
      <c r="D25" s="171">
        <v>80</v>
      </c>
      <c r="E25" s="119"/>
      <c r="F25" s="153"/>
      <c r="G25" s="153">
        <f t="shared" si="4"/>
        <v>0</v>
      </c>
      <c r="H25" s="153"/>
      <c r="I25" s="153">
        <f t="shared" si="5"/>
        <v>0</v>
      </c>
      <c r="J25" s="153"/>
      <c r="K25" s="153">
        <f t="shared" si="6"/>
        <v>0</v>
      </c>
      <c r="L25" s="260"/>
      <c r="M25" s="260">
        <f t="shared" si="7"/>
        <v>0</v>
      </c>
      <c r="N25" s="153">
        <f t="shared" ref="N25:N27" si="9">D25*1.25/1000</f>
        <v>0.1</v>
      </c>
      <c r="O25" s="216"/>
    </row>
    <row r="26" ht="17.25" spans="1:15">
      <c r="A26" s="119">
        <v>21</v>
      </c>
      <c r="B26" s="173"/>
      <c r="C26" s="253"/>
      <c r="D26" s="171">
        <v>125</v>
      </c>
      <c r="E26" s="119"/>
      <c r="F26" s="153"/>
      <c r="G26" s="153">
        <f t="shared" si="4"/>
        <v>0</v>
      </c>
      <c r="H26" s="153"/>
      <c r="I26" s="153">
        <f t="shared" si="5"/>
        <v>0</v>
      </c>
      <c r="J26" s="153"/>
      <c r="K26" s="153">
        <f t="shared" si="6"/>
        <v>0</v>
      </c>
      <c r="L26" s="260"/>
      <c r="M26" s="260">
        <f t="shared" si="7"/>
        <v>0</v>
      </c>
      <c r="N26" s="153">
        <f t="shared" si="9"/>
        <v>0.15625</v>
      </c>
      <c r="O26" s="216"/>
    </row>
    <row r="27" ht="17.25" spans="1:15">
      <c r="A27" s="119">
        <v>22</v>
      </c>
      <c r="B27" s="173"/>
      <c r="C27" s="253"/>
      <c r="D27" s="171">
        <v>290</v>
      </c>
      <c r="E27" s="119"/>
      <c r="F27" s="153"/>
      <c r="G27" s="153">
        <f t="shared" si="4"/>
        <v>0</v>
      </c>
      <c r="H27" s="153"/>
      <c r="I27" s="153">
        <f t="shared" si="5"/>
        <v>0</v>
      </c>
      <c r="J27" s="153"/>
      <c r="K27" s="153">
        <f t="shared" si="6"/>
        <v>0</v>
      </c>
      <c r="L27" s="260"/>
      <c r="M27" s="260">
        <f t="shared" si="7"/>
        <v>0</v>
      </c>
      <c r="N27" s="153">
        <f t="shared" si="9"/>
        <v>0.3625</v>
      </c>
      <c r="O27" s="216"/>
    </row>
    <row r="28" ht="17.25" spans="1:15">
      <c r="A28" s="119">
        <v>23</v>
      </c>
      <c r="B28" s="175" t="s">
        <v>100</v>
      </c>
      <c r="C28" s="253"/>
      <c r="D28" s="171">
        <v>2600</v>
      </c>
      <c r="E28" s="119"/>
      <c r="F28" s="153">
        <v>1</v>
      </c>
      <c r="G28" s="153">
        <f t="shared" si="4"/>
        <v>1.3</v>
      </c>
      <c r="H28" s="153"/>
      <c r="I28" s="153">
        <f t="shared" si="5"/>
        <v>0</v>
      </c>
      <c r="J28" s="153"/>
      <c r="K28" s="153">
        <f t="shared" si="6"/>
        <v>0</v>
      </c>
      <c r="L28" s="260"/>
      <c r="M28" s="260">
        <f t="shared" si="7"/>
        <v>0</v>
      </c>
      <c r="N28" s="153">
        <f t="shared" ref="N28:N30" si="10">D28*0.5/1000</f>
        <v>1.3</v>
      </c>
      <c r="O28" s="216"/>
    </row>
    <row r="29" ht="17.25" spans="1:15">
      <c r="A29" s="119">
        <v>24</v>
      </c>
      <c r="B29" s="175"/>
      <c r="C29" s="253"/>
      <c r="D29" s="171">
        <v>1000</v>
      </c>
      <c r="E29" s="119"/>
      <c r="F29" s="153"/>
      <c r="G29" s="153">
        <f t="shared" si="4"/>
        <v>0</v>
      </c>
      <c r="H29" s="153"/>
      <c r="I29" s="153">
        <f t="shared" si="5"/>
        <v>0</v>
      </c>
      <c r="J29" s="153"/>
      <c r="K29" s="153">
        <f t="shared" si="6"/>
        <v>0</v>
      </c>
      <c r="L29" s="260"/>
      <c r="M29" s="260">
        <f t="shared" si="7"/>
        <v>0</v>
      </c>
      <c r="N29" s="153">
        <f t="shared" si="10"/>
        <v>0.5</v>
      </c>
      <c r="O29" s="216"/>
    </row>
    <row r="30" ht="17.25" spans="1:15">
      <c r="A30" s="119">
        <v>25</v>
      </c>
      <c r="B30" s="175"/>
      <c r="C30" s="253"/>
      <c r="D30" s="171">
        <v>750</v>
      </c>
      <c r="E30" s="119"/>
      <c r="F30" s="153"/>
      <c r="G30" s="153">
        <f t="shared" si="4"/>
        <v>0</v>
      </c>
      <c r="H30" s="153"/>
      <c r="I30" s="153">
        <f t="shared" si="5"/>
        <v>0</v>
      </c>
      <c r="J30" s="153"/>
      <c r="K30" s="153">
        <f t="shared" si="6"/>
        <v>0</v>
      </c>
      <c r="L30" s="260"/>
      <c r="M30" s="260">
        <f t="shared" si="7"/>
        <v>0</v>
      </c>
      <c r="N30" s="153">
        <f t="shared" si="10"/>
        <v>0.375</v>
      </c>
      <c r="O30" s="216"/>
    </row>
    <row r="31" ht="17.25" spans="1:15">
      <c r="A31" s="156"/>
      <c r="B31" s="176" t="s">
        <v>101</v>
      </c>
      <c r="C31" s="177"/>
      <c r="D31" s="178"/>
      <c r="E31" s="156"/>
      <c r="F31" s="160"/>
      <c r="G31" s="160">
        <f>SUM(G8:G30)</f>
        <v>5.1432</v>
      </c>
      <c r="H31" s="160"/>
      <c r="I31" s="160">
        <f>SUM(I8:I30)</f>
        <v>1.4318</v>
      </c>
      <c r="J31" s="160"/>
      <c r="K31" s="160">
        <f>SUM(K8:K30)</f>
        <v>1.4318</v>
      </c>
      <c r="L31" s="260"/>
      <c r="M31" s="260">
        <f>SUM(M8:M30)</f>
        <v>2.0638</v>
      </c>
      <c r="N31" s="160"/>
      <c r="O31" s="231"/>
    </row>
    <row r="32" ht="17.25" spans="1:15">
      <c r="A32" s="118">
        <v>1</v>
      </c>
      <c r="B32" s="179" t="s">
        <v>102</v>
      </c>
      <c r="C32" s="180"/>
      <c r="D32" s="181"/>
      <c r="E32" s="182"/>
      <c r="F32" s="183"/>
      <c r="G32" s="183">
        <v>8.85</v>
      </c>
      <c r="H32" s="183"/>
      <c r="I32" s="261">
        <v>3.95</v>
      </c>
      <c r="J32" s="184"/>
      <c r="K32" s="261">
        <v>3.95</v>
      </c>
      <c r="L32" s="262"/>
      <c r="M32" s="262">
        <v>6.65</v>
      </c>
      <c r="N32" s="183"/>
      <c r="O32" s="155"/>
    </row>
    <row r="33" ht="17.25" spans="1:15">
      <c r="A33" s="118">
        <v>2</v>
      </c>
      <c r="B33" s="179" t="s">
        <v>103</v>
      </c>
      <c r="C33" s="118"/>
      <c r="D33" s="181"/>
      <c r="E33" s="182"/>
      <c r="F33" s="183"/>
      <c r="G33" s="183">
        <v>1.2</v>
      </c>
      <c r="H33" s="183"/>
      <c r="I33" s="183">
        <f>I32*0.15</f>
        <v>0.5925</v>
      </c>
      <c r="J33" s="183"/>
      <c r="K33" s="183">
        <f>K32*0.15</f>
        <v>0.5925</v>
      </c>
      <c r="L33" s="262"/>
      <c r="M33" s="262">
        <v>0.822</v>
      </c>
      <c r="N33" s="183"/>
      <c r="O33" s="155"/>
    </row>
    <row r="34" ht="17.25" spans="1:15">
      <c r="A34" s="118">
        <v>3</v>
      </c>
      <c r="B34" s="179" t="s">
        <v>104</v>
      </c>
      <c r="C34" s="118"/>
      <c r="D34" s="181"/>
      <c r="E34" s="182"/>
      <c r="F34" s="183"/>
      <c r="G34" s="183">
        <f>(G32+G33)*0.4</f>
        <v>4.02</v>
      </c>
      <c r="H34" s="183"/>
      <c r="I34" s="183">
        <f t="shared" ref="I34:M34" si="11">(I32+I33)*0.4</f>
        <v>1.817</v>
      </c>
      <c r="J34" s="183"/>
      <c r="K34" s="183">
        <f t="shared" si="11"/>
        <v>1.817</v>
      </c>
      <c r="L34" s="262"/>
      <c r="M34" s="262">
        <f t="shared" si="11"/>
        <v>2.9888</v>
      </c>
      <c r="N34" s="183"/>
      <c r="O34" s="155"/>
    </row>
    <row r="35" ht="17.25" spans="1:15">
      <c r="A35" s="118">
        <v>4</v>
      </c>
      <c r="B35" s="179" t="s">
        <v>105</v>
      </c>
      <c r="C35" s="118"/>
      <c r="D35" s="181"/>
      <c r="E35" s="182"/>
      <c r="F35" s="183"/>
      <c r="G35" s="183">
        <f>(G32+G33+G34)*0.05</f>
        <v>0.7035</v>
      </c>
      <c r="H35" s="183"/>
      <c r="I35" s="183">
        <f t="shared" ref="I35:M35" si="12">(I32+I33+I34)*0.05</f>
        <v>0.317975</v>
      </c>
      <c r="J35" s="183"/>
      <c r="K35" s="183">
        <f t="shared" si="12"/>
        <v>0.317975</v>
      </c>
      <c r="L35" s="262"/>
      <c r="M35" s="262">
        <f t="shared" si="12"/>
        <v>0.52304</v>
      </c>
      <c r="N35" s="183"/>
      <c r="O35" s="155"/>
    </row>
    <row r="36" ht="17.25" spans="1:15">
      <c r="A36" s="118">
        <v>5</v>
      </c>
      <c r="B36" s="179" t="s">
        <v>106</v>
      </c>
      <c r="C36" s="118"/>
      <c r="D36" s="181"/>
      <c r="E36" s="182"/>
      <c r="F36" s="183"/>
      <c r="G36" s="183">
        <v>1.2</v>
      </c>
      <c r="H36" s="183"/>
      <c r="I36" s="263">
        <v>0.9</v>
      </c>
      <c r="J36" s="184"/>
      <c r="K36" s="263">
        <v>0.9</v>
      </c>
      <c r="L36" s="262"/>
      <c r="M36" s="262">
        <v>1</v>
      </c>
      <c r="N36" s="183"/>
      <c r="O36" s="155"/>
    </row>
    <row r="37" ht="17.25" spans="1:15">
      <c r="A37" s="185"/>
      <c r="B37" s="186" t="s">
        <v>107</v>
      </c>
      <c r="C37" s="185"/>
      <c r="D37" s="187"/>
      <c r="E37" s="188"/>
      <c r="F37" s="189"/>
      <c r="G37" s="189">
        <f>SUM(G32:G36)</f>
        <v>15.9735</v>
      </c>
      <c r="H37" s="189"/>
      <c r="I37" s="189">
        <f t="shared" ref="I37:M37" si="13">SUM(I32:I36)</f>
        <v>7.577475</v>
      </c>
      <c r="J37" s="189"/>
      <c r="K37" s="189">
        <f t="shared" si="13"/>
        <v>7.577475</v>
      </c>
      <c r="L37" s="264"/>
      <c r="M37" s="264">
        <f t="shared" si="13"/>
        <v>11.98384</v>
      </c>
      <c r="N37" s="189"/>
      <c r="O37" s="157"/>
    </row>
    <row r="38" ht="20.25" spans="1:15">
      <c r="A38" s="254"/>
      <c r="B38" s="254" t="s">
        <v>108</v>
      </c>
      <c r="C38" s="254"/>
      <c r="D38" s="255"/>
      <c r="E38" s="256"/>
      <c r="F38" s="257"/>
      <c r="G38" s="258">
        <f>G37+G31+G7</f>
        <v>36.0372</v>
      </c>
      <c r="H38" s="258"/>
      <c r="I38" s="258">
        <f t="shared" ref="I38:M38" si="14">I37+I31+I7</f>
        <v>16.310275</v>
      </c>
      <c r="J38" s="258"/>
      <c r="K38" s="258">
        <f t="shared" si="14"/>
        <v>16.506275</v>
      </c>
      <c r="L38" s="265"/>
      <c r="M38" s="265">
        <f t="shared" si="14"/>
        <v>24.80314</v>
      </c>
      <c r="N38" s="257"/>
      <c r="O38" s="254"/>
    </row>
  </sheetData>
  <mergeCells count="14">
    <mergeCell ref="A1:O1"/>
    <mergeCell ref="A2:E2"/>
    <mergeCell ref="F2:G2"/>
    <mergeCell ref="H2:I2"/>
    <mergeCell ref="J2:K2"/>
    <mergeCell ref="L2:M2"/>
    <mergeCell ref="F3:G3"/>
    <mergeCell ref="H3:I3"/>
    <mergeCell ref="J3:K3"/>
    <mergeCell ref="L3:M3"/>
    <mergeCell ref="B5:B6"/>
    <mergeCell ref="B16:B24"/>
    <mergeCell ref="B25:B27"/>
    <mergeCell ref="B28:B30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7"/>
  <sheetViews>
    <sheetView topLeftCell="B1" workbookViewId="0">
      <selection activeCell="S31" sqref="S31"/>
    </sheetView>
  </sheetViews>
  <sheetFormatPr defaultColWidth="9" defaultRowHeight="13.5"/>
  <cols>
    <col min="3" max="3" width="22.5" customWidth="1"/>
    <col min="8" max="8" width="12.25" customWidth="1"/>
    <col min="12" max="12" width="13.875" customWidth="1"/>
    <col min="13" max="13" width="17.5" customWidth="1"/>
    <col min="19" max="19" width="11.375" customWidth="1"/>
    <col min="20" max="20" width="13.125" customWidth="1"/>
    <col min="21" max="21" width="11.75" customWidth="1"/>
  </cols>
  <sheetData>
    <row r="1" ht="32.25" spans="1:21">
      <c r="A1" s="143" t="s">
        <v>140</v>
      </c>
      <c r="B1" s="144"/>
      <c r="C1" s="144"/>
      <c r="D1" s="144"/>
      <c r="E1" s="144"/>
      <c r="F1" s="145"/>
      <c r="G1" s="145"/>
      <c r="H1" s="145"/>
      <c r="I1" s="144"/>
      <c r="K1" s="192" t="s">
        <v>141</v>
      </c>
      <c r="L1" s="193"/>
      <c r="M1" s="193"/>
      <c r="N1" s="193"/>
      <c r="O1" s="193"/>
      <c r="P1" s="194"/>
      <c r="Q1" s="194"/>
      <c r="R1" s="194"/>
      <c r="S1" s="194"/>
      <c r="T1" s="194"/>
      <c r="U1" s="193"/>
    </row>
    <row r="2" ht="17.25" spans="1:21">
      <c r="A2" s="146"/>
      <c r="B2" s="146"/>
      <c r="C2" s="146"/>
      <c r="D2" s="146"/>
      <c r="E2" s="146"/>
      <c r="F2" s="147" t="s">
        <v>142</v>
      </c>
      <c r="G2" s="148"/>
      <c r="H2" s="149" t="s">
        <v>137</v>
      </c>
      <c r="I2" s="146" t="s">
        <v>62</v>
      </c>
      <c r="K2" s="182"/>
      <c r="L2" s="182"/>
      <c r="M2" s="182"/>
      <c r="N2" s="182"/>
      <c r="O2" s="182"/>
      <c r="P2" s="195" t="s">
        <v>14</v>
      </c>
      <c r="Q2" s="238"/>
      <c r="R2" s="195" t="s">
        <v>16</v>
      </c>
      <c r="S2" s="238"/>
      <c r="T2" s="239"/>
      <c r="U2" s="182"/>
    </row>
    <row r="3" ht="18" spans="1:21">
      <c r="A3" s="146"/>
      <c r="B3" s="146"/>
      <c r="C3" s="146"/>
      <c r="D3" s="146"/>
      <c r="E3" s="146"/>
      <c r="F3" s="147" t="s">
        <v>4</v>
      </c>
      <c r="G3" s="148"/>
      <c r="H3" s="149"/>
      <c r="I3" s="146"/>
      <c r="K3" s="196"/>
      <c r="L3" s="196" t="s">
        <v>143</v>
      </c>
      <c r="M3" s="196" t="s">
        <v>144</v>
      </c>
      <c r="N3" s="196" t="s">
        <v>117</v>
      </c>
      <c r="O3" s="196" t="s">
        <v>67</v>
      </c>
      <c r="P3" s="197" t="s">
        <v>145</v>
      </c>
      <c r="Q3" s="197"/>
      <c r="R3" s="197" t="s">
        <v>146</v>
      </c>
      <c r="S3" s="197"/>
      <c r="T3" s="240" t="s">
        <v>137</v>
      </c>
      <c r="U3" s="241" t="s">
        <v>62</v>
      </c>
    </row>
    <row r="4" ht="18" spans="1:21">
      <c r="A4" s="146" t="s">
        <v>0</v>
      </c>
      <c r="B4" s="146" t="s">
        <v>64</v>
      </c>
      <c r="C4" s="150" t="s">
        <v>65</v>
      </c>
      <c r="D4" s="150" t="s">
        <v>66</v>
      </c>
      <c r="E4" s="150" t="s">
        <v>67</v>
      </c>
      <c r="F4" s="149" t="s">
        <v>68</v>
      </c>
      <c r="G4" s="149" t="s">
        <v>69</v>
      </c>
      <c r="H4" s="149"/>
      <c r="I4" s="146"/>
      <c r="K4" s="198">
        <v>1</v>
      </c>
      <c r="L4" s="199" t="s">
        <v>70</v>
      </c>
      <c r="M4" s="200" t="s">
        <v>138</v>
      </c>
      <c r="N4" s="201" t="s">
        <v>147</v>
      </c>
      <c r="O4" s="198" t="s">
        <v>73</v>
      </c>
      <c r="P4" s="202">
        <v>0.971</v>
      </c>
      <c r="Q4" s="218">
        <f t="shared" ref="Q4:Q8" si="0">P4*T4</f>
        <v>23.7895</v>
      </c>
      <c r="R4" s="202">
        <v>0.661</v>
      </c>
      <c r="S4" s="218">
        <f t="shared" ref="S4:S8" si="1">R4*T4</f>
        <v>16.1945</v>
      </c>
      <c r="T4" s="154">
        <v>24.5</v>
      </c>
      <c r="U4" s="233"/>
    </row>
    <row r="5" ht="18" spans="1:21">
      <c r="A5" s="119">
        <v>1</v>
      </c>
      <c r="B5" s="151" t="s">
        <v>70</v>
      </c>
      <c r="C5" s="152" t="s">
        <v>138</v>
      </c>
      <c r="D5" s="151" t="s">
        <v>72</v>
      </c>
      <c r="E5" s="119" t="s">
        <v>73</v>
      </c>
      <c r="F5" s="153">
        <v>0.0525</v>
      </c>
      <c r="G5" s="153">
        <f>F5*H5</f>
        <v>1.28625</v>
      </c>
      <c r="H5" s="154">
        <v>24.5</v>
      </c>
      <c r="I5" s="203"/>
      <c r="K5" s="204">
        <v>2</v>
      </c>
      <c r="L5" s="205"/>
      <c r="M5" s="40">
        <v>93327</v>
      </c>
      <c r="N5" s="206" t="s">
        <v>147</v>
      </c>
      <c r="O5" s="204" t="s">
        <v>73</v>
      </c>
      <c r="P5" s="207">
        <v>0.83</v>
      </c>
      <c r="Q5" s="218">
        <f t="shared" si="0"/>
        <v>0</v>
      </c>
      <c r="R5" s="207">
        <v>0.897</v>
      </c>
      <c r="S5" s="218">
        <f t="shared" si="1"/>
        <v>0</v>
      </c>
      <c r="T5" s="154"/>
      <c r="U5" s="233" t="s">
        <v>139</v>
      </c>
    </row>
    <row r="6" ht="18" spans="1:21">
      <c r="A6" s="119">
        <v>2</v>
      </c>
      <c r="B6" s="155"/>
      <c r="C6" s="152">
        <v>93327</v>
      </c>
      <c r="D6" s="151" t="s">
        <v>72</v>
      </c>
      <c r="E6" s="119" t="s">
        <v>73</v>
      </c>
      <c r="F6" s="153">
        <v>0.095</v>
      </c>
      <c r="G6" s="153">
        <f>F6*H6</f>
        <v>0</v>
      </c>
      <c r="H6" s="154"/>
      <c r="I6" s="203" t="s">
        <v>139</v>
      </c>
      <c r="K6" s="204"/>
      <c r="L6" s="205"/>
      <c r="M6" s="40"/>
      <c r="N6" s="206"/>
      <c r="O6" s="204"/>
      <c r="P6" s="207"/>
      <c r="Q6" s="218">
        <f>SUM(Q4:Q5)</f>
        <v>23.7895</v>
      </c>
      <c r="R6" s="207"/>
      <c r="S6" s="218">
        <f>SUM(S4:S5)</f>
        <v>16.1945</v>
      </c>
      <c r="T6" s="242"/>
      <c r="U6" s="233"/>
    </row>
    <row r="7" ht="18" spans="1:21">
      <c r="A7" s="156"/>
      <c r="B7" s="157" t="s">
        <v>75</v>
      </c>
      <c r="C7" s="158"/>
      <c r="D7" s="159"/>
      <c r="E7" s="156"/>
      <c r="F7" s="160"/>
      <c r="G7" s="160">
        <f>G5+G6</f>
        <v>1.28625</v>
      </c>
      <c r="H7" s="161"/>
      <c r="I7" s="208"/>
      <c r="K7" s="204">
        <v>3</v>
      </c>
      <c r="L7" s="205" t="s">
        <v>148</v>
      </c>
      <c r="M7" s="40"/>
      <c r="N7" s="206">
        <v>23</v>
      </c>
      <c r="O7" s="204" t="s">
        <v>73</v>
      </c>
      <c r="P7" s="207">
        <v>38</v>
      </c>
      <c r="Q7" s="218">
        <f t="shared" si="0"/>
        <v>0.3509908</v>
      </c>
      <c r="R7" s="207">
        <v>49</v>
      </c>
      <c r="S7" s="218">
        <f t="shared" si="1"/>
        <v>0.4525934</v>
      </c>
      <c r="T7" s="243">
        <v>0.0092366</v>
      </c>
      <c r="U7" s="233"/>
    </row>
    <row r="8" ht="18" spans="1:21">
      <c r="A8" s="119">
        <v>1</v>
      </c>
      <c r="B8" s="162" t="s">
        <v>76</v>
      </c>
      <c r="C8" s="163"/>
      <c r="D8" s="162" t="s">
        <v>77</v>
      </c>
      <c r="E8" s="163" t="s">
        <v>73</v>
      </c>
      <c r="F8" s="153"/>
      <c r="G8" s="153">
        <f t="shared" ref="G8:G13" si="2">F8*H8</f>
        <v>0</v>
      </c>
      <c r="H8" s="164">
        <v>0.3</v>
      </c>
      <c r="I8" s="203"/>
      <c r="K8" s="204">
        <v>4</v>
      </c>
      <c r="L8" s="196" t="s">
        <v>81</v>
      </c>
      <c r="M8" s="40"/>
      <c r="N8" s="206" t="s">
        <v>149</v>
      </c>
      <c r="O8" s="209" t="s">
        <v>83</v>
      </c>
      <c r="P8" s="207">
        <v>1</v>
      </c>
      <c r="Q8" s="218">
        <f t="shared" si="0"/>
        <v>0.032883</v>
      </c>
      <c r="R8" s="207">
        <v>1</v>
      </c>
      <c r="S8" s="218">
        <f t="shared" si="1"/>
        <v>0.032883</v>
      </c>
      <c r="T8" s="243">
        <v>0.032883</v>
      </c>
      <c r="U8" s="233"/>
    </row>
    <row r="9" ht="18" spans="1:21">
      <c r="A9" s="119">
        <v>2</v>
      </c>
      <c r="B9" s="162" t="s">
        <v>78</v>
      </c>
      <c r="C9" s="163" t="s">
        <v>79</v>
      </c>
      <c r="D9" s="162" t="s">
        <v>80</v>
      </c>
      <c r="E9" s="163" t="s">
        <v>73</v>
      </c>
      <c r="F9" s="153"/>
      <c r="G9" s="153">
        <f t="shared" si="2"/>
        <v>0</v>
      </c>
      <c r="H9" s="164">
        <v>0.00923662</v>
      </c>
      <c r="I9" s="155"/>
      <c r="K9" s="204"/>
      <c r="L9" s="204"/>
      <c r="M9" s="196" t="s">
        <v>150</v>
      </c>
      <c r="N9" s="40">
        <v>25</v>
      </c>
      <c r="O9" s="206">
        <v>100</v>
      </c>
      <c r="P9" s="209" t="s">
        <v>73</v>
      </c>
      <c r="Q9" s="207"/>
      <c r="R9" s="218"/>
      <c r="S9" s="207">
        <v>1</v>
      </c>
      <c r="T9" s="218">
        <f>O9/1000*0.78</f>
        <v>0.078</v>
      </c>
      <c r="U9" s="210"/>
    </row>
    <row r="10" ht="18" spans="1:21">
      <c r="A10" s="119">
        <v>3</v>
      </c>
      <c r="B10" s="162" t="s">
        <v>81</v>
      </c>
      <c r="C10" s="163"/>
      <c r="D10" s="162" t="s">
        <v>82</v>
      </c>
      <c r="E10" s="163" t="s">
        <v>83</v>
      </c>
      <c r="F10" s="153"/>
      <c r="G10" s="153">
        <f t="shared" si="2"/>
        <v>0</v>
      </c>
      <c r="H10" s="164">
        <v>0.032883</v>
      </c>
      <c r="I10" s="155"/>
      <c r="K10" s="204">
        <v>10</v>
      </c>
      <c r="L10" s="196" t="s">
        <v>84</v>
      </c>
      <c r="M10" s="40"/>
      <c r="N10" s="206" t="s">
        <v>151</v>
      </c>
      <c r="O10" s="209" t="s">
        <v>83</v>
      </c>
      <c r="P10" s="210"/>
      <c r="Q10" s="218">
        <f>P10*T10</f>
        <v>0</v>
      </c>
      <c r="R10" s="207">
        <v>1</v>
      </c>
      <c r="S10" s="218">
        <f>R10*T10</f>
        <v>0.008701</v>
      </c>
      <c r="T10" s="243">
        <v>0.008701</v>
      </c>
      <c r="U10" s="233"/>
    </row>
    <row r="11" ht="18" spans="1:21">
      <c r="A11" s="119">
        <v>4</v>
      </c>
      <c r="B11" s="162" t="s">
        <v>84</v>
      </c>
      <c r="C11" s="163"/>
      <c r="D11" s="162" t="s">
        <v>85</v>
      </c>
      <c r="E11" s="163" t="s">
        <v>83</v>
      </c>
      <c r="F11" s="153"/>
      <c r="G11" s="153">
        <f t="shared" si="2"/>
        <v>0</v>
      </c>
      <c r="H11" s="164">
        <v>0.08701</v>
      </c>
      <c r="I11" s="155"/>
      <c r="K11" s="204">
        <v>20</v>
      </c>
      <c r="L11" s="211" t="s">
        <v>97</v>
      </c>
      <c r="M11" s="212"/>
      <c r="N11" s="213"/>
      <c r="O11" s="204" t="s">
        <v>88</v>
      </c>
      <c r="P11" s="210"/>
      <c r="Q11" s="218">
        <f>P11*T16</f>
        <v>0</v>
      </c>
      <c r="R11" s="210"/>
      <c r="S11" s="218">
        <f>R11*T16</f>
        <v>0</v>
      </c>
      <c r="T11" s="233">
        <f t="shared" ref="T11:T13" si="3">N11/4000*1.5</f>
        <v>0</v>
      </c>
      <c r="U11" s="233"/>
    </row>
    <row r="12" ht="18.75" spans="1:21">
      <c r="A12" s="119">
        <v>5</v>
      </c>
      <c r="B12" s="165" t="s">
        <v>86</v>
      </c>
      <c r="C12" s="163" t="s">
        <v>87</v>
      </c>
      <c r="D12" s="166">
        <v>880</v>
      </c>
      <c r="E12" s="163" t="s">
        <v>88</v>
      </c>
      <c r="F12" s="153"/>
      <c r="G12" s="153">
        <f t="shared" si="2"/>
        <v>0</v>
      </c>
      <c r="H12" s="164">
        <v>1.5</v>
      </c>
      <c r="I12" s="155"/>
      <c r="K12" s="204">
        <v>21</v>
      </c>
      <c r="L12" s="214"/>
      <c r="M12" s="212"/>
      <c r="N12" s="213"/>
      <c r="O12" s="204" t="s">
        <v>88</v>
      </c>
      <c r="P12" s="210"/>
      <c r="Q12" s="218">
        <f>P12*T12</f>
        <v>0</v>
      </c>
      <c r="R12" s="210"/>
      <c r="S12" s="218">
        <f>R12*T12</f>
        <v>0</v>
      </c>
      <c r="T12" s="233">
        <f t="shared" si="3"/>
        <v>0</v>
      </c>
      <c r="U12" s="233"/>
    </row>
    <row r="13" ht="18" spans="1:21">
      <c r="A13" s="119">
        <v>6</v>
      </c>
      <c r="B13" s="167"/>
      <c r="C13" s="163" t="s">
        <v>89</v>
      </c>
      <c r="D13" s="162" t="s">
        <v>90</v>
      </c>
      <c r="E13" s="163" t="s">
        <v>88</v>
      </c>
      <c r="F13" s="153"/>
      <c r="G13" s="153">
        <f t="shared" si="2"/>
        <v>0</v>
      </c>
      <c r="H13" s="164">
        <v>0.8</v>
      </c>
      <c r="I13" s="155"/>
      <c r="K13" s="204">
        <v>22</v>
      </c>
      <c r="L13" s="214"/>
      <c r="M13" s="215" t="s">
        <v>152</v>
      </c>
      <c r="N13" s="213">
        <v>390</v>
      </c>
      <c r="O13" s="204" t="s">
        <v>88</v>
      </c>
      <c r="P13" s="210">
        <v>1</v>
      </c>
      <c r="Q13" s="218">
        <f>P13*T13</f>
        <v>0.2964</v>
      </c>
      <c r="R13" s="210"/>
      <c r="S13" s="218">
        <f>R13*T13</f>
        <v>0</v>
      </c>
      <c r="T13" s="233">
        <f>N13/1000*0.76</f>
        <v>0.2964</v>
      </c>
      <c r="U13" s="233"/>
    </row>
    <row r="14" ht="18" spans="1:21">
      <c r="A14" s="119"/>
      <c r="B14" s="167"/>
      <c r="C14" s="163"/>
      <c r="D14" s="162"/>
      <c r="E14" s="163"/>
      <c r="F14" s="153"/>
      <c r="G14" s="153"/>
      <c r="H14" s="164"/>
      <c r="I14" s="155"/>
      <c r="K14" s="204"/>
      <c r="L14" s="214"/>
      <c r="M14" s="215" t="s">
        <v>153</v>
      </c>
      <c r="N14" s="213">
        <v>300</v>
      </c>
      <c r="O14" s="204" t="s">
        <v>88</v>
      </c>
      <c r="P14" s="210"/>
      <c r="Q14" s="218"/>
      <c r="R14" s="210">
        <v>1</v>
      </c>
      <c r="S14" s="218">
        <f>R14*T14</f>
        <v>0.225</v>
      </c>
      <c r="T14" s="233">
        <f>N14/1000*0.75</f>
        <v>0.225</v>
      </c>
      <c r="U14" s="233"/>
    </row>
    <row r="15" ht="18" spans="1:21">
      <c r="A15" s="119">
        <v>7</v>
      </c>
      <c r="B15" s="167"/>
      <c r="C15" s="163">
        <v>1100</v>
      </c>
      <c r="D15" s="162">
        <v>1100</v>
      </c>
      <c r="E15" s="163" t="s">
        <v>88</v>
      </c>
      <c r="F15" s="153"/>
      <c r="G15" s="153">
        <f t="shared" ref="G15:G29" si="4">F15*H15</f>
        <v>0</v>
      </c>
      <c r="H15" s="164">
        <v>1.8</v>
      </c>
      <c r="I15" s="155"/>
      <c r="K15" s="204">
        <v>25</v>
      </c>
      <c r="L15" s="214"/>
      <c r="M15" s="215" t="s">
        <v>154</v>
      </c>
      <c r="N15" s="213">
        <v>290</v>
      </c>
      <c r="O15" s="204" t="s">
        <v>88</v>
      </c>
      <c r="P15" s="210">
        <v>3</v>
      </c>
      <c r="Q15" s="218">
        <f t="shared" ref="Q15:Q22" si="5">P15*T15</f>
        <v>0.6525</v>
      </c>
      <c r="R15" s="210">
        <v>6</v>
      </c>
      <c r="S15" s="218">
        <f t="shared" ref="S15:S22" si="6">R15*T15</f>
        <v>1.305</v>
      </c>
      <c r="T15" s="233">
        <f t="shared" ref="T15:T22" si="7">N15/1000*0.75</f>
        <v>0.2175</v>
      </c>
      <c r="U15" s="233"/>
    </row>
    <row r="16" ht="18" spans="1:21">
      <c r="A16" s="119">
        <v>8</v>
      </c>
      <c r="B16" s="168"/>
      <c r="C16" s="163" t="s">
        <v>91</v>
      </c>
      <c r="D16" s="162" t="s">
        <v>92</v>
      </c>
      <c r="E16" s="163" t="s">
        <v>88</v>
      </c>
      <c r="F16" s="153"/>
      <c r="G16" s="153">
        <f t="shared" si="4"/>
        <v>0</v>
      </c>
      <c r="H16" s="164">
        <v>1.15</v>
      </c>
      <c r="I16" s="216"/>
      <c r="K16" s="204">
        <v>26</v>
      </c>
      <c r="L16" s="214"/>
      <c r="M16" s="215" t="s">
        <v>155</v>
      </c>
      <c r="N16" s="213">
        <v>140</v>
      </c>
      <c r="O16" s="204" t="s">
        <v>88</v>
      </c>
      <c r="P16" s="210"/>
      <c r="Q16" s="218">
        <f t="shared" si="5"/>
        <v>0</v>
      </c>
      <c r="R16" s="210">
        <v>6</v>
      </c>
      <c r="S16" s="218">
        <f t="shared" si="6"/>
        <v>0.63</v>
      </c>
      <c r="T16" s="233">
        <f t="shared" si="7"/>
        <v>0.105</v>
      </c>
      <c r="U16" s="233"/>
    </row>
    <row r="17" ht="18" spans="1:21">
      <c r="A17" s="119">
        <v>9</v>
      </c>
      <c r="B17" s="118" t="s">
        <v>93</v>
      </c>
      <c r="C17" s="163" t="s">
        <v>94</v>
      </c>
      <c r="D17" s="163" t="s">
        <v>95</v>
      </c>
      <c r="E17" s="163" t="s">
        <v>73</v>
      </c>
      <c r="F17" s="153"/>
      <c r="G17" s="153">
        <f t="shared" si="4"/>
        <v>0</v>
      </c>
      <c r="H17" s="169">
        <v>0.4</v>
      </c>
      <c r="I17" s="216"/>
      <c r="K17" s="204">
        <v>27</v>
      </c>
      <c r="L17" s="214"/>
      <c r="M17" s="215" t="s">
        <v>156</v>
      </c>
      <c r="N17" s="217">
        <v>1275</v>
      </c>
      <c r="O17" s="204" t="s">
        <v>88</v>
      </c>
      <c r="P17" s="218">
        <v>1</v>
      </c>
      <c r="Q17" s="218">
        <f t="shared" si="5"/>
        <v>0.95625</v>
      </c>
      <c r="R17" s="210"/>
      <c r="S17" s="218">
        <f t="shared" si="6"/>
        <v>0</v>
      </c>
      <c r="T17" s="233">
        <f t="shared" si="7"/>
        <v>0.95625</v>
      </c>
      <c r="U17" s="233"/>
    </row>
    <row r="18" ht="18" spans="1:21">
      <c r="A18" s="119">
        <v>10</v>
      </c>
      <c r="B18" s="118"/>
      <c r="C18" s="163" t="s">
        <v>96</v>
      </c>
      <c r="D18" s="163" t="s">
        <v>95</v>
      </c>
      <c r="E18" s="163" t="s">
        <v>73</v>
      </c>
      <c r="F18" s="153"/>
      <c r="G18" s="153">
        <f t="shared" si="4"/>
        <v>0</v>
      </c>
      <c r="H18" s="169">
        <v>0.4</v>
      </c>
      <c r="I18" s="216"/>
      <c r="K18" s="204">
        <v>28</v>
      </c>
      <c r="L18" s="214"/>
      <c r="M18" s="215" t="s">
        <v>157</v>
      </c>
      <c r="N18" s="217">
        <v>375</v>
      </c>
      <c r="O18" s="204" t="s">
        <v>88</v>
      </c>
      <c r="P18" s="218">
        <v>1</v>
      </c>
      <c r="Q18" s="218">
        <f t="shared" si="5"/>
        <v>0.28125</v>
      </c>
      <c r="R18" s="210"/>
      <c r="S18" s="218">
        <f t="shared" si="6"/>
        <v>0</v>
      </c>
      <c r="T18" s="233">
        <f t="shared" si="7"/>
        <v>0.28125</v>
      </c>
      <c r="U18" s="233"/>
    </row>
    <row r="19" ht="18" spans="1:21">
      <c r="A19" s="119">
        <v>11</v>
      </c>
      <c r="B19" s="170" t="s">
        <v>97</v>
      </c>
      <c r="C19" s="171"/>
      <c r="D19" s="171">
        <v>255</v>
      </c>
      <c r="E19" s="119" t="s">
        <v>88</v>
      </c>
      <c r="F19" s="153"/>
      <c r="G19" s="153">
        <f t="shared" si="4"/>
        <v>0</v>
      </c>
      <c r="H19" s="172">
        <f t="shared" ref="H19:H23" si="8">D19*0.8/1000</f>
        <v>0.204</v>
      </c>
      <c r="I19" s="216"/>
      <c r="K19" s="204">
        <v>30</v>
      </c>
      <c r="L19" s="214"/>
      <c r="M19" s="215" t="s">
        <v>158</v>
      </c>
      <c r="N19" s="213">
        <v>190</v>
      </c>
      <c r="O19" s="204" t="s">
        <v>88</v>
      </c>
      <c r="P19" s="210"/>
      <c r="Q19" s="218">
        <f t="shared" si="5"/>
        <v>0</v>
      </c>
      <c r="R19" s="244">
        <v>2</v>
      </c>
      <c r="S19" s="218">
        <f t="shared" si="6"/>
        <v>0.285</v>
      </c>
      <c r="T19" s="233">
        <f t="shared" si="7"/>
        <v>0.1425</v>
      </c>
      <c r="U19" s="233"/>
    </row>
    <row r="20" ht="18" spans="1:21">
      <c r="A20" s="119">
        <v>12</v>
      </c>
      <c r="B20" s="173"/>
      <c r="C20" s="171"/>
      <c r="D20" s="171">
        <v>280</v>
      </c>
      <c r="E20" s="119" t="s">
        <v>88</v>
      </c>
      <c r="F20" s="153"/>
      <c r="G20" s="153">
        <f t="shared" si="4"/>
        <v>0</v>
      </c>
      <c r="H20" s="172">
        <f t="shared" si="8"/>
        <v>0.224</v>
      </c>
      <c r="I20" s="216"/>
      <c r="K20" s="204">
        <v>31</v>
      </c>
      <c r="L20" s="214"/>
      <c r="M20" s="215" t="s">
        <v>159</v>
      </c>
      <c r="N20" s="213">
        <v>100</v>
      </c>
      <c r="O20" s="204" t="s">
        <v>88</v>
      </c>
      <c r="P20" s="210"/>
      <c r="Q20" s="218">
        <f t="shared" si="5"/>
        <v>0</v>
      </c>
      <c r="R20" s="244">
        <v>5</v>
      </c>
      <c r="S20" s="218">
        <f t="shared" si="6"/>
        <v>0.375</v>
      </c>
      <c r="T20" s="233">
        <f t="shared" si="7"/>
        <v>0.075</v>
      </c>
      <c r="U20" s="233"/>
    </row>
    <row r="21" ht="18" spans="1:21">
      <c r="A21" s="119">
        <v>13</v>
      </c>
      <c r="B21" s="173"/>
      <c r="C21" s="171"/>
      <c r="D21" s="171">
        <v>330</v>
      </c>
      <c r="E21" s="119"/>
      <c r="F21" s="153"/>
      <c r="G21" s="153">
        <f t="shared" si="4"/>
        <v>0</v>
      </c>
      <c r="H21" s="172">
        <f t="shared" si="8"/>
        <v>0.264</v>
      </c>
      <c r="I21" s="216"/>
      <c r="K21" s="204">
        <v>33</v>
      </c>
      <c r="L21" s="214"/>
      <c r="M21" s="219" t="s">
        <v>160</v>
      </c>
      <c r="N21" s="213">
        <v>230</v>
      </c>
      <c r="O21" s="204" t="s">
        <v>88</v>
      </c>
      <c r="P21" s="210"/>
      <c r="Q21" s="218">
        <f t="shared" si="5"/>
        <v>0</v>
      </c>
      <c r="R21" s="224">
        <v>1</v>
      </c>
      <c r="S21" s="218">
        <f t="shared" si="6"/>
        <v>0.1725</v>
      </c>
      <c r="T21" s="233">
        <f t="shared" si="7"/>
        <v>0.1725</v>
      </c>
      <c r="U21" s="233"/>
    </row>
    <row r="22" ht="18" spans="1:21">
      <c r="A22" s="119">
        <v>14</v>
      </c>
      <c r="B22" s="173"/>
      <c r="C22" s="171"/>
      <c r="D22" s="171">
        <v>200</v>
      </c>
      <c r="E22" s="119"/>
      <c r="F22" s="153"/>
      <c r="G22" s="153">
        <f t="shared" si="4"/>
        <v>0</v>
      </c>
      <c r="H22" s="172">
        <f t="shared" si="8"/>
        <v>0.16</v>
      </c>
      <c r="I22" s="216"/>
      <c r="K22" s="204">
        <v>35</v>
      </c>
      <c r="L22" s="220"/>
      <c r="M22" s="221" t="s">
        <v>161</v>
      </c>
      <c r="N22" s="222">
        <v>260</v>
      </c>
      <c r="O22" s="223" t="s">
        <v>88</v>
      </c>
      <c r="P22" s="224"/>
      <c r="Q22" s="218">
        <f t="shared" si="5"/>
        <v>0</v>
      </c>
      <c r="R22" s="224">
        <v>1</v>
      </c>
      <c r="S22" s="218">
        <f t="shared" si="6"/>
        <v>0.195</v>
      </c>
      <c r="T22" s="233">
        <f t="shared" si="7"/>
        <v>0.195</v>
      </c>
      <c r="U22" s="233"/>
    </row>
    <row r="23" ht="18" spans="1:21">
      <c r="A23" s="119">
        <v>15</v>
      </c>
      <c r="B23" s="173"/>
      <c r="C23" s="174"/>
      <c r="D23" s="174">
        <v>160</v>
      </c>
      <c r="E23" s="119"/>
      <c r="F23" s="153"/>
      <c r="G23" s="153">
        <f t="shared" si="4"/>
        <v>0</v>
      </c>
      <c r="H23" s="172">
        <f t="shared" si="8"/>
        <v>0.128</v>
      </c>
      <c r="I23" s="216"/>
      <c r="K23" s="40"/>
      <c r="L23" s="40" t="s">
        <v>162</v>
      </c>
      <c r="M23" s="225"/>
      <c r="N23" s="209"/>
      <c r="O23" s="225"/>
      <c r="P23" s="226"/>
      <c r="Q23" s="245">
        <f>SUM(Q7:Q22)</f>
        <v>2.5702738</v>
      </c>
      <c r="R23" s="226"/>
      <c r="S23" s="245">
        <f>SUM(S7:S22)</f>
        <v>4.6816774</v>
      </c>
      <c r="T23" s="246"/>
      <c r="U23" s="225"/>
    </row>
    <row r="24" ht="18" spans="1:21">
      <c r="A24" s="119">
        <v>16</v>
      </c>
      <c r="B24" s="175" t="s">
        <v>98</v>
      </c>
      <c r="C24" s="171"/>
      <c r="D24" s="171">
        <v>650</v>
      </c>
      <c r="E24" s="119"/>
      <c r="F24" s="153"/>
      <c r="G24" s="153">
        <f t="shared" si="4"/>
        <v>0</v>
      </c>
      <c r="H24" s="172">
        <f t="shared" ref="H24:H26" si="9">D24*1.5/1000</f>
        <v>0.975</v>
      </c>
      <c r="I24" s="216"/>
      <c r="K24" s="40"/>
      <c r="L24" s="40"/>
      <c r="M24" s="225"/>
      <c r="N24" s="209"/>
      <c r="O24" s="225"/>
      <c r="P24" s="226"/>
      <c r="Q24" s="226"/>
      <c r="R24" s="226"/>
      <c r="S24" s="226"/>
      <c r="T24" s="246"/>
      <c r="U24" s="225"/>
    </row>
    <row r="25" ht="18" spans="1:21">
      <c r="A25" s="119">
        <v>17</v>
      </c>
      <c r="B25" s="175"/>
      <c r="C25" s="171"/>
      <c r="D25" s="171">
        <v>1000</v>
      </c>
      <c r="E25" s="119"/>
      <c r="F25" s="153"/>
      <c r="G25" s="153">
        <f t="shared" si="4"/>
        <v>0</v>
      </c>
      <c r="H25" s="172">
        <f t="shared" si="9"/>
        <v>1.5</v>
      </c>
      <c r="I25" s="216"/>
      <c r="K25" s="227"/>
      <c r="L25" s="228" t="s">
        <v>102</v>
      </c>
      <c r="M25" s="227"/>
      <c r="N25" s="229"/>
      <c r="O25" s="227"/>
      <c r="P25" s="230"/>
      <c r="Q25" s="230">
        <v>6.25</v>
      </c>
      <c r="R25" s="230"/>
      <c r="S25" s="233">
        <v>8.825</v>
      </c>
      <c r="T25" s="247"/>
      <c r="U25" s="248"/>
    </row>
    <row r="26" ht="18" spans="1:21">
      <c r="A26" s="119">
        <v>18</v>
      </c>
      <c r="B26" s="175"/>
      <c r="C26" s="171"/>
      <c r="D26" s="171">
        <v>260</v>
      </c>
      <c r="E26" s="119"/>
      <c r="F26" s="153"/>
      <c r="G26" s="153">
        <f t="shared" si="4"/>
        <v>0</v>
      </c>
      <c r="H26" s="172">
        <f t="shared" si="9"/>
        <v>0.39</v>
      </c>
      <c r="I26" s="216"/>
      <c r="K26" s="227"/>
      <c r="L26" s="228" t="s">
        <v>103</v>
      </c>
      <c r="M26" s="227"/>
      <c r="N26" s="229"/>
      <c r="O26" s="227"/>
      <c r="P26" s="230"/>
      <c r="Q26" s="230">
        <v>0.728</v>
      </c>
      <c r="R26" s="230"/>
      <c r="S26" s="233">
        <v>0.78</v>
      </c>
      <c r="T26" s="247"/>
      <c r="U26" s="248"/>
    </row>
    <row r="27" ht="18" spans="1:21">
      <c r="A27" s="119">
        <v>19</v>
      </c>
      <c r="B27" s="175" t="s">
        <v>99</v>
      </c>
      <c r="C27" s="171"/>
      <c r="D27" s="171">
        <v>970</v>
      </c>
      <c r="E27" s="119"/>
      <c r="F27" s="153"/>
      <c r="G27" s="153">
        <f t="shared" si="4"/>
        <v>0</v>
      </c>
      <c r="H27" s="172">
        <f>D27*2.5/1000</f>
        <v>2.425</v>
      </c>
      <c r="I27" s="216"/>
      <c r="K27" s="227"/>
      <c r="L27" s="228" t="s">
        <v>104</v>
      </c>
      <c r="M27" s="227"/>
      <c r="N27" s="229"/>
      <c r="O27" s="227"/>
      <c r="P27" s="230"/>
      <c r="Q27" s="230">
        <v>2.64</v>
      </c>
      <c r="R27" s="230"/>
      <c r="S27" s="233">
        <v>2.64</v>
      </c>
      <c r="T27" s="247"/>
      <c r="U27" s="248"/>
    </row>
    <row r="28" ht="18" spans="1:21">
      <c r="A28" s="119">
        <v>20</v>
      </c>
      <c r="B28" s="175"/>
      <c r="C28" s="171"/>
      <c r="D28" s="171">
        <v>20</v>
      </c>
      <c r="E28" s="119"/>
      <c r="F28" s="153"/>
      <c r="G28" s="153">
        <f t="shared" si="4"/>
        <v>0</v>
      </c>
      <c r="H28" s="172">
        <f>D28*2.5/1000</f>
        <v>0.05</v>
      </c>
      <c r="I28" s="216"/>
      <c r="K28" s="227"/>
      <c r="L28" s="228" t="s">
        <v>105</v>
      </c>
      <c r="M28" s="227"/>
      <c r="N28" s="229"/>
      <c r="O28" s="227"/>
      <c r="P28" s="230"/>
      <c r="Q28" s="230">
        <v>0.52</v>
      </c>
      <c r="R28" s="230"/>
      <c r="S28" s="233">
        <v>0.52</v>
      </c>
      <c r="T28" s="247"/>
      <c r="U28" s="248"/>
    </row>
    <row r="29" ht="18" spans="1:21">
      <c r="A29" s="119">
        <v>21</v>
      </c>
      <c r="B29" s="175" t="s">
        <v>100</v>
      </c>
      <c r="C29" s="171"/>
      <c r="D29" s="171">
        <v>140</v>
      </c>
      <c r="E29" s="119"/>
      <c r="F29" s="153"/>
      <c r="G29" s="153">
        <f t="shared" si="4"/>
        <v>0</v>
      </c>
      <c r="H29" s="172">
        <f>D29*0.5/1000</f>
        <v>0.07</v>
      </c>
      <c r="I29" s="216"/>
      <c r="K29" s="227"/>
      <c r="L29" s="228" t="s">
        <v>106</v>
      </c>
      <c r="M29" s="227"/>
      <c r="N29" s="229"/>
      <c r="O29" s="227"/>
      <c r="P29" s="230"/>
      <c r="Q29" s="230">
        <v>1.69</v>
      </c>
      <c r="R29" s="230"/>
      <c r="S29" s="233">
        <v>1.69</v>
      </c>
      <c r="T29" s="247"/>
      <c r="U29" s="248"/>
    </row>
    <row r="30" ht="18" spans="1:21">
      <c r="A30" s="156"/>
      <c r="B30" s="176" t="s">
        <v>101</v>
      </c>
      <c r="C30" s="177"/>
      <c r="D30" s="178"/>
      <c r="E30" s="156"/>
      <c r="F30" s="160"/>
      <c r="G30" s="160">
        <f>SUM(G8:G29)</f>
        <v>0</v>
      </c>
      <c r="H30" s="160"/>
      <c r="I30" s="231"/>
      <c r="K30" s="227"/>
      <c r="L30" s="232" t="s">
        <v>163</v>
      </c>
      <c r="M30" s="227"/>
      <c r="N30" s="229"/>
      <c r="O30" s="227"/>
      <c r="P30" s="230"/>
      <c r="Q30" s="249">
        <f>SUM(Q25:Q29)</f>
        <v>11.828</v>
      </c>
      <c r="R30" s="230"/>
      <c r="S30" s="249">
        <f>SUM(S25:S29)</f>
        <v>14.455</v>
      </c>
      <c r="T30" s="247"/>
      <c r="U30" s="248"/>
    </row>
    <row r="31" ht="18" spans="1:21">
      <c r="A31" s="118">
        <v>1</v>
      </c>
      <c r="B31" s="179" t="s">
        <v>102</v>
      </c>
      <c r="C31" s="180"/>
      <c r="D31" s="181"/>
      <c r="E31" s="182"/>
      <c r="F31" s="183"/>
      <c r="G31" s="183">
        <v>1.2</v>
      </c>
      <c r="H31" s="183"/>
      <c r="I31" s="155"/>
      <c r="K31" s="227"/>
      <c r="M31" s="233"/>
      <c r="N31" s="229"/>
      <c r="O31" s="227"/>
      <c r="P31" s="234"/>
      <c r="Q31" s="234">
        <f>Q6+Q23+Q30</f>
        <v>38.1877738</v>
      </c>
      <c r="R31" s="234"/>
      <c r="S31" s="234">
        <f>S6+S23+S30</f>
        <v>35.3311774</v>
      </c>
      <c r="T31" s="250"/>
      <c r="U31" s="248"/>
    </row>
    <row r="32" ht="17.25" spans="1:9">
      <c r="A32" s="118">
        <v>2</v>
      </c>
      <c r="B32" s="179" t="s">
        <v>103</v>
      </c>
      <c r="C32" s="118"/>
      <c r="D32" s="181"/>
      <c r="E32" s="182"/>
      <c r="F32" s="183"/>
      <c r="G32" s="183">
        <f>G31*0.15</f>
        <v>0.18</v>
      </c>
      <c r="H32" s="183"/>
      <c r="I32" s="155"/>
    </row>
    <row r="33" ht="17.25" spans="1:16">
      <c r="A33" s="118">
        <v>3</v>
      </c>
      <c r="B33" s="179" t="s">
        <v>104</v>
      </c>
      <c r="C33" s="118"/>
      <c r="D33" s="181"/>
      <c r="E33" s="182"/>
      <c r="F33" s="183"/>
      <c r="G33" s="183">
        <f>(G31+G32)*0.4</f>
        <v>0.552</v>
      </c>
      <c r="H33" s="183"/>
      <c r="I33" s="155"/>
      <c r="L33" s="235"/>
      <c r="M33" s="236"/>
      <c r="N33" s="50"/>
      <c r="O33" s="50"/>
      <c r="P33" s="236"/>
    </row>
    <row r="34" ht="17.25" spans="1:16">
      <c r="A34" s="118">
        <v>4</v>
      </c>
      <c r="B34" s="179" t="s">
        <v>105</v>
      </c>
      <c r="C34" s="118"/>
      <c r="D34" s="181"/>
      <c r="E34" s="182"/>
      <c r="F34" s="183"/>
      <c r="G34" s="183">
        <f>(G31+G32+G33)*0.05</f>
        <v>0.0966</v>
      </c>
      <c r="H34" s="183"/>
      <c r="I34" s="155"/>
      <c r="L34" s="237"/>
      <c r="M34" s="236"/>
      <c r="N34" s="50"/>
      <c r="O34" s="50"/>
      <c r="P34" s="236"/>
    </row>
    <row r="35" ht="17.25" spans="1:9">
      <c r="A35" s="118">
        <v>5</v>
      </c>
      <c r="B35" s="179" t="s">
        <v>106</v>
      </c>
      <c r="C35" s="118"/>
      <c r="D35" s="181"/>
      <c r="E35" s="182"/>
      <c r="F35" s="184"/>
      <c r="G35" s="183">
        <v>0.25</v>
      </c>
      <c r="H35" s="183"/>
      <c r="I35" s="155"/>
    </row>
    <row r="36" ht="17.25" spans="1:9">
      <c r="A36" s="185"/>
      <c r="B36" s="186" t="s">
        <v>107</v>
      </c>
      <c r="C36" s="185"/>
      <c r="D36" s="187"/>
      <c r="E36" s="188"/>
      <c r="F36" s="189"/>
      <c r="G36" s="189">
        <f>SUM(G31:G35)</f>
        <v>2.2786</v>
      </c>
      <c r="H36" s="190"/>
      <c r="I36" s="157"/>
    </row>
    <row r="37" ht="14.25" spans="1:9">
      <c r="A37" s="185"/>
      <c r="B37" s="185" t="s">
        <v>108</v>
      </c>
      <c r="C37" s="185"/>
      <c r="D37" s="187"/>
      <c r="E37" s="188"/>
      <c r="F37" s="191"/>
      <c r="G37" s="191">
        <f>G36+G30+G7</f>
        <v>3.56485</v>
      </c>
      <c r="H37" s="161"/>
      <c r="I37" s="157"/>
    </row>
  </sheetData>
  <mergeCells count="17">
    <mergeCell ref="A1:I1"/>
    <mergeCell ref="K1:U1"/>
    <mergeCell ref="A2:E2"/>
    <mergeCell ref="F2:G2"/>
    <mergeCell ref="P2:Q2"/>
    <mergeCell ref="R2:S2"/>
    <mergeCell ref="F3:G3"/>
    <mergeCell ref="P3:Q3"/>
    <mergeCell ref="R3:S3"/>
    <mergeCell ref="B5:B6"/>
    <mergeCell ref="B12:B16"/>
    <mergeCell ref="B17:B18"/>
    <mergeCell ref="B19:B23"/>
    <mergeCell ref="B24:B26"/>
    <mergeCell ref="B27:B28"/>
    <mergeCell ref="L4:L5"/>
    <mergeCell ref="L11:L2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workbookViewId="0">
      <selection activeCell="Q27" sqref="Q27"/>
    </sheetView>
  </sheetViews>
  <sheetFormatPr defaultColWidth="9" defaultRowHeight="13.5"/>
  <cols>
    <col min="3" max="3" width="16.375" customWidth="1"/>
    <col min="6" max="6" width="16" customWidth="1"/>
    <col min="7" max="7" width="14.125"/>
    <col min="8" max="8" width="15.25" customWidth="1"/>
    <col min="9" max="9" width="12.875"/>
    <col min="10" max="10" width="18.125" customWidth="1"/>
    <col min="11" max="11" width="14.125"/>
    <col min="12" max="12" width="10.125"/>
  </cols>
  <sheetData>
    <row r="1" ht="24.75" spans="1:13">
      <c r="A1" s="81" t="s">
        <v>164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3">
      <c r="A2" s="83" t="s">
        <v>165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130"/>
    </row>
    <row r="3" spans="1:13">
      <c r="A3" s="85" t="s">
        <v>166</v>
      </c>
      <c r="B3" s="85" t="s">
        <v>167</v>
      </c>
      <c r="C3" s="86" t="s">
        <v>168</v>
      </c>
      <c r="D3" s="86" t="s">
        <v>117</v>
      </c>
      <c r="E3" s="86" t="s">
        <v>67</v>
      </c>
      <c r="F3" s="87"/>
      <c r="G3" s="88"/>
      <c r="H3" s="88"/>
      <c r="I3" s="88"/>
      <c r="J3" s="88"/>
      <c r="K3" s="88"/>
      <c r="L3" s="91" t="s">
        <v>137</v>
      </c>
      <c r="M3" s="91" t="s">
        <v>62</v>
      </c>
    </row>
    <row r="4" spans="1:13">
      <c r="A4" s="85"/>
      <c r="B4" s="85"/>
      <c r="C4" s="86"/>
      <c r="D4" s="86"/>
      <c r="E4" s="86"/>
      <c r="F4" s="89"/>
      <c r="G4" s="90"/>
      <c r="H4" s="90"/>
      <c r="I4" s="90"/>
      <c r="J4" s="90"/>
      <c r="K4" s="90"/>
      <c r="L4" s="91"/>
      <c r="M4" s="91"/>
    </row>
    <row r="5" ht="28.5" spans="1:13">
      <c r="A5" s="85"/>
      <c r="B5" s="85"/>
      <c r="C5" s="86"/>
      <c r="D5" s="86"/>
      <c r="E5" s="86"/>
      <c r="F5" s="91" t="s">
        <v>169</v>
      </c>
      <c r="G5" s="91" t="s">
        <v>69</v>
      </c>
      <c r="H5" s="91" t="s">
        <v>170</v>
      </c>
      <c r="I5" s="91" t="s">
        <v>69</v>
      </c>
      <c r="J5" s="91" t="s">
        <v>171</v>
      </c>
      <c r="K5" s="91" t="s">
        <v>69</v>
      </c>
      <c r="L5" s="131"/>
      <c r="M5" s="91"/>
    </row>
    <row r="6" ht="14.25" spans="1:13">
      <c r="A6" s="92">
        <v>1</v>
      </c>
      <c r="B6" s="93" t="s">
        <v>70</v>
      </c>
      <c r="C6" s="85" t="s">
        <v>172</v>
      </c>
      <c r="D6" s="94" t="s">
        <v>72</v>
      </c>
      <c r="E6" s="92" t="s">
        <v>73</v>
      </c>
      <c r="F6" s="95">
        <v>0.33</v>
      </c>
      <c r="G6" s="95">
        <f>L6*F6</f>
        <v>8.4678</v>
      </c>
      <c r="H6" s="95">
        <v>0.242</v>
      </c>
      <c r="I6" s="95">
        <f>H6*L6</f>
        <v>6.20972</v>
      </c>
      <c r="J6" s="95">
        <v>0.33</v>
      </c>
      <c r="K6" s="95">
        <f>J6*L6</f>
        <v>8.4678</v>
      </c>
      <c r="L6" s="70">
        <v>25.66</v>
      </c>
      <c r="M6" s="132"/>
    </row>
    <row r="7" ht="14.25" spans="1:13">
      <c r="A7" s="86">
        <v>2</v>
      </c>
      <c r="B7" s="96"/>
      <c r="C7" s="94" t="s">
        <v>173</v>
      </c>
      <c r="D7" s="85" t="s">
        <v>72</v>
      </c>
      <c r="E7" s="86" t="s">
        <v>73</v>
      </c>
      <c r="F7" s="97">
        <v>0.47</v>
      </c>
      <c r="G7" s="95">
        <f>L7*F7</f>
        <v>11.3176</v>
      </c>
      <c r="H7" s="97">
        <v>0.28</v>
      </c>
      <c r="I7" s="95">
        <f>H7*L7</f>
        <v>6.7424</v>
      </c>
      <c r="J7" s="97">
        <v>0.6</v>
      </c>
      <c r="K7" s="95">
        <f>J7*L7</f>
        <v>14.448</v>
      </c>
      <c r="L7" s="70">
        <v>24.08</v>
      </c>
      <c r="M7" s="132"/>
    </row>
    <row r="8" spans="1:13">
      <c r="A8" s="86"/>
      <c r="B8" s="96"/>
      <c r="C8" s="94"/>
      <c r="D8" s="85"/>
      <c r="E8" s="86"/>
      <c r="F8" s="97"/>
      <c r="G8" s="95">
        <f>SUM(G6:G7)</f>
        <v>19.7854</v>
      </c>
      <c r="H8" s="95"/>
      <c r="I8" s="95">
        <f>SUM(I6:I7)</f>
        <v>12.95212</v>
      </c>
      <c r="J8" s="95"/>
      <c r="K8" s="95">
        <f>SUM(K6:K7)</f>
        <v>22.9158</v>
      </c>
      <c r="L8" s="133"/>
      <c r="M8" s="132"/>
    </row>
    <row r="9" spans="1:13">
      <c r="A9" s="86"/>
      <c r="B9" s="85" t="s">
        <v>97</v>
      </c>
      <c r="C9" s="86" t="s">
        <v>174</v>
      </c>
      <c r="D9" s="85" t="s">
        <v>175</v>
      </c>
      <c r="E9" s="86" t="s">
        <v>88</v>
      </c>
      <c r="F9" s="98"/>
      <c r="G9" s="95"/>
      <c r="H9" s="98">
        <v>1</v>
      </c>
      <c r="I9" s="95">
        <f>H9*L9</f>
        <v>1.04409</v>
      </c>
      <c r="J9" s="98"/>
      <c r="K9" s="95"/>
      <c r="L9" s="134">
        <v>1.04409</v>
      </c>
      <c r="M9" s="135"/>
    </row>
    <row r="10" spans="1:13">
      <c r="A10" s="86">
        <v>5</v>
      </c>
      <c r="B10" s="85" t="s">
        <v>78</v>
      </c>
      <c r="C10" s="86" t="s">
        <v>176</v>
      </c>
      <c r="D10" s="85" t="s">
        <v>80</v>
      </c>
      <c r="E10" s="86" t="s">
        <v>73</v>
      </c>
      <c r="F10" s="98">
        <v>15</v>
      </c>
      <c r="G10" s="95">
        <f>F10*L10</f>
        <v>0.1385493</v>
      </c>
      <c r="H10" s="98">
        <v>15</v>
      </c>
      <c r="I10" s="95">
        <f t="shared" ref="I10:I21" si="0">H10*L10</f>
        <v>0.1385493</v>
      </c>
      <c r="J10" s="98">
        <v>18</v>
      </c>
      <c r="K10" s="95">
        <f>J10*L10</f>
        <v>0.16625916</v>
      </c>
      <c r="L10" s="134">
        <v>0.00923662</v>
      </c>
      <c r="M10" s="135"/>
    </row>
    <row r="11" spans="1:13">
      <c r="A11" s="86">
        <v>6</v>
      </c>
      <c r="B11" s="85" t="s">
        <v>81</v>
      </c>
      <c r="C11" s="86"/>
      <c r="D11" s="85" t="s">
        <v>82</v>
      </c>
      <c r="E11" s="86" t="s">
        <v>83</v>
      </c>
      <c r="F11" s="98">
        <v>1</v>
      </c>
      <c r="G11" s="95">
        <f t="shared" ref="G11:G20" si="1">F11*L11</f>
        <v>0.032883</v>
      </c>
      <c r="H11" s="98">
        <v>1</v>
      </c>
      <c r="I11" s="95">
        <f t="shared" si="0"/>
        <v>0.032883</v>
      </c>
      <c r="J11" s="98">
        <v>1</v>
      </c>
      <c r="K11" s="95">
        <f t="shared" ref="K11:K21" si="2">J11*L11</f>
        <v>0.032883</v>
      </c>
      <c r="L11" s="134">
        <v>0.032883</v>
      </c>
      <c r="M11" s="135"/>
    </row>
    <row r="12" spans="1:13">
      <c r="A12" s="86">
        <v>7</v>
      </c>
      <c r="B12" s="85" t="s">
        <v>84</v>
      </c>
      <c r="C12" s="86"/>
      <c r="D12" s="85" t="s">
        <v>85</v>
      </c>
      <c r="E12" s="86" t="s">
        <v>83</v>
      </c>
      <c r="F12" s="98"/>
      <c r="G12" s="95">
        <f t="shared" si="1"/>
        <v>0</v>
      </c>
      <c r="H12" s="98">
        <v>1</v>
      </c>
      <c r="I12" s="95">
        <f t="shared" si="0"/>
        <v>0.008701</v>
      </c>
      <c r="J12" s="98">
        <v>1</v>
      </c>
      <c r="K12" s="95">
        <f t="shared" si="2"/>
        <v>0.008701</v>
      </c>
      <c r="L12" s="134">
        <v>0.008701</v>
      </c>
      <c r="M12" s="135"/>
    </row>
    <row r="13" spans="1:13">
      <c r="A13" s="86">
        <v>8</v>
      </c>
      <c r="B13" s="99" t="s">
        <v>97</v>
      </c>
      <c r="C13" s="86" t="s">
        <v>177</v>
      </c>
      <c r="D13" s="85">
        <v>200</v>
      </c>
      <c r="E13" s="86" t="s">
        <v>131</v>
      </c>
      <c r="F13" s="98"/>
      <c r="G13" s="95">
        <f t="shared" si="1"/>
        <v>0</v>
      </c>
      <c r="H13" s="98">
        <v>2</v>
      </c>
      <c r="I13" s="95">
        <f t="shared" si="0"/>
        <v>0.28</v>
      </c>
      <c r="J13" s="98"/>
      <c r="K13" s="95">
        <f t="shared" si="2"/>
        <v>0</v>
      </c>
      <c r="L13" s="134">
        <f t="shared" ref="L13:L18" si="3">D13*0.7/1000</f>
        <v>0.14</v>
      </c>
      <c r="M13" s="135"/>
    </row>
    <row r="14" spans="1:13">
      <c r="A14" s="86">
        <v>9</v>
      </c>
      <c r="B14" s="100"/>
      <c r="C14" s="86" t="s">
        <v>178</v>
      </c>
      <c r="D14" s="85">
        <v>315</v>
      </c>
      <c r="E14" s="86" t="s">
        <v>131</v>
      </c>
      <c r="F14" s="98">
        <v>1</v>
      </c>
      <c r="G14" s="95">
        <f t="shared" si="1"/>
        <v>0.2205</v>
      </c>
      <c r="H14" s="98"/>
      <c r="I14" s="95">
        <f t="shared" si="0"/>
        <v>0</v>
      </c>
      <c r="J14" s="98">
        <v>1</v>
      </c>
      <c r="K14" s="95">
        <f t="shared" si="2"/>
        <v>0.2205</v>
      </c>
      <c r="L14" s="134">
        <f t="shared" si="3"/>
        <v>0.2205</v>
      </c>
      <c r="M14" s="135"/>
    </row>
    <row r="15" spans="1:13">
      <c r="A15" s="86">
        <v>10</v>
      </c>
      <c r="B15" s="100"/>
      <c r="C15" s="86" t="s">
        <v>179</v>
      </c>
      <c r="D15" s="85">
        <v>140</v>
      </c>
      <c r="E15" s="86" t="s">
        <v>131</v>
      </c>
      <c r="F15" s="98"/>
      <c r="G15" s="95">
        <f t="shared" si="1"/>
        <v>0</v>
      </c>
      <c r="H15" s="98">
        <v>1</v>
      </c>
      <c r="I15" s="95">
        <f t="shared" si="0"/>
        <v>0.098</v>
      </c>
      <c r="J15" s="98"/>
      <c r="K15" s="95">
        <f t="shared" si="2"/>
        <v>0</v>
      </c>
      <c r="L15" s="134">
        <f t="shared" si="3"/>
        <v>0.098</v>
      </c>
      <c r="M15" s="135"/>
    </row>
    <row r="16" spans="1:13">
      <c r="A16" s="101">
        <v>12</v>
      </c>
      <c r="B16" s="100"/>
      <c r="C16" s="21" t="s">
        <v>180</v>
      </c>
      <c r="D16" s="102">
        <v>255</v>
      </c>
      <c r="E16" s="86" t="s">
        <v>131</v>
      </c>
      <c r="F16" s="103"/>
      <c r="G16" s="95">
        <f t="shared" si="1"/>
        <v>0</v>
      </c>
      <c r="H16" s="103">
        <v>1</v>
      </c>
      <c r="I16" s="95">
        <f t="shared" si="0"/>
        <v>0.1785</v>
      </c>
      <c r="J16" s="103"/>
      <c r="K16" s="95">
        <f t="shared" si="2"/>
        <v>0</v>
      </c>
      <c r="L16" s="134">
        <f t="shared" si="3"/>
        <v>0.1785</v>
      </c>
      <c r="M16" s="135"/>
    </row>
    <row r="17" spans="1:13">
      <c r="A17" s="101">
        <v>13</v>
      </c>
      <c r="B17" s="100"/>
      <c r="C17" s="21" t="s">
        <v>181</v>
      </c>
      <c r="D17" s="102">
        <v>240</v>
      </c>
      <c r="E17" s="86" t="s">
        <v>131</v>
      </c>
      <c r="F17" s="103">
        <v>1</v>
      </c>
      <c r="G17" s="95">
        <f t="shared" si="1"/>
        <v>0.168</v>
      </c>
      <c r="H17" s="103"/>
      <c r="I17" s="95">
        <f t="shared" si="0"/>
        <v>0</v>
      </c>
      <c r="J17" s="103">
        <v>1</v>
      </c>
      <c r="K17" s="95">
        <f t="shared" si="2"/>
        <v>0.168</v>
      </c>
      <c r="L17" s="134">
        <f t="shared" si="3"/>
        <v>0.168</v>
      </c>
      <c r="M17" s="135"/>
    </row>
    <row r="18" spans="1:13">
      <c r="A18" s="101">
        <v>14</v>
      </c>
      <c r="B18" s="104"/>
      <c r="C18" s="21" t="s">
        <v>182</v>
      </c>
      <c r="D18" s="102">
        <v>295</v>
      </c>
      <c r="E18" s="86" t="s">
        <v>131</v>
      </c>
      <c r="F18" s="103">
        <v>1</v>
      </c>
      <c r="G18" s="95">
        <f t="shared" si="1"/>
        <v>0.2065</v>
      </c>
      <c r="H18" s="103"/>
      <c r="I18" s="95">
        <f t="shared" si="0"/>
        <v>0</v>
      </c>
      <c r="J18" s="103">
        <v>1</v>
      </c>
      <c r="K18" s="95">
        <f t="shared" si="2"/>
        <v>0.2065</v>
      </c>
      <c r="L18" s="134">
        <f t="shared" si="3"/>
        <v>0.2065</v>
      </c>
      <c r="M18" s="135"/>
    </row>
    <row r="19" spans="1:13">
      <c r="A19" s="101">
        <v>7</v>
      </c>
      <c r="B19" s="105" t="s">
        <v>183</v>
      </c>
      <c r="C19" s="21"/>
      <c r="D19" s="106" t="s">
        <v>184</v>
      </c>
      <c r="E19" s="21" t="s">
        <v>88</v>
      </c>
      <c r="F19" s="103"/>
      <c r="G19" s="95">
        <f t="shared" si="1"/>
        <v>0</v>
      </c>
      <c r="H19" s="103"/>
      <c r="I19" s="95">
        <f t="shared" si="0"/>
        <v>0</v>
      </c>
      <c r="J19" s="103">
        <v>1</v>
      </c>
      <c r="K19" s="95">
        <f t="shared" si="2"/>
        <v>0.4</v>
      </c>
      <c r="L19" s="136">
        <v>0.4</v>
      </c>
      <c r="M19" s="137"/>
    </row>
    <row r="20" spans="1:13">
      <c r="A20" s="101"/>
      <c r="B20" s="105" t="s">
        <v>185</v>
      </c>
      <c r="C20" s="21"/>
      <c r="D20" s="106">
        <v>25</v>
      </c>
      <c r="E20" s="21"/>
      <c r="F20" s="103"/>
      <c r="G20" s="95">
        <f t="shared" si="1"/>
        <v>0</v>
      </c>
      <c r="H20" s="103"/>
      <c r="I20" s="95">
        <f t="shared" si="0"/>
        <v>0</v>
      </c>
      <c r="J20" s="103">
        <v>0.4</v>
      </c>
      <c r="K20" s="95">
        <f t="shared" si="2"/>
        <v>0.1931848</v>
      </c>
      <c r="L20" s="136">
        <v>0.482962</v>
      </c>
      <c r="M20" s="137"/>
    </row>
    <row r="21" spans="1:13">
      <c r="A21" s="101">
        <v>8</v>
      </c>
      <c r="B21" s="105" t="s">
        <v>186</v>
      </c>
      <c r="C21" s="21"/>
      <c r="D21" s="107" t="s">
        <v>187</v>
      </c>
      <c r="E21" s="21" t="s">
        <v>88</v>
      </c>
      <c r="F21" s="103"/>
      <c r="G21" s="103"/>
      <c r="H21" s="103"/>
      <c r="I21" s="95">
        <f t="shared" si="0"/>
        <v>0</v>
      </c>
      <c r="J21" s="103">
        <v>1</v>
      </c>
      <c r="K21" s="95">
        <f t="shared" si="2"/>
        <v>0.382505</v>
      </c>
      <c r="L21" s="136">
        <v>0.382505</v>
      </c>
      <c r="M21" s="135"/>
    </row>
    <row r="22" ht="15" spans="1:13">
      <c r="A22" s="108"/>
      <c r="B22" s="109"/>
      <c r="C22" s="110" t="s">
        <v>188</v>
      </c>
      <c r="D22" s="111"/>
      <c r="E22" s="108"/>
      <c r="F22" s="112"/>
      <c r="G22" s="112">
        <f>SUM(G9:G21)</f>
        <v>0.7664323</v>
      </c>
      <c r="H22" s="112"/>
      <c r="I22" s="112">
        <f>SUM(I9:I21)</f>
        <v>1.7807233</v>
      </c>
      <c r="J22" s="112"/>
      <c r="K22" s="112">
        <f>SUM(K9:K21)</f>
        <v>1.77853296</v>
      </c>
      <c r="L22" s="138"/>
      <c r="M22" s="139"/>
    </row>
    <row r="23" ht="20.25" spans="1:13">
      <c r="A23" s="113"/>
      <c r="B23" s="113"/>
      <c r="C23" s="114"/>
      <c r="D23" s="115"/>
      <c r="E23" s="114"/>
      <c r="F23" s="114"/>
      <c r="G23" s="114"/>
      <c r="H23" s="114"/>
      <c r="I23" s="114"/>
      <c r="J23" s="114"/>
      <c r="K23" s="114"/>
      <c r="L23" s="140"/>
      <c r="M23" s="141"/>
    </row>
    <row r="24" ht="18" spans="1:13">
      <c r="A24" s="116"/>
      <c r="B24" s="117" t="s">
        <v>102</v>
      </c>
      <c r="C24" s="118"/>
      <c r="D24" s="119"/>
      <c r="E24" s="118"/>
      <c r="F24" s="118"/>
      <c r="G24" s="120">
        <v>4.25</v>
      </c>
      <c r="H24" s="121"/>
      <c r="I24" s="120">
        <v>3.85</v>
      </c>
      <c r="J24" s="121"/>
      <c r="K24" s="120">
        <v>4.85</v>
      </c>
      <c r="L24" s="118"/>
      <c r="M24" s="142"/>
    </row>
    <row r="25" ht="18" spans="1:13">
      <c r="A25" s="116"/>
      <c r="B25" s="117" t="s">
        <v>103</v>
      </c>
      <c r="C25" s="118"/>
      <c r="D25" s="119"/>
      <c r="E25" s="122"/>
      <c r="F25" s="118"/>
      <c r="G25" s="120">
        <v>0.6375</v>
      </c>
      <c r="H25" s="121"/>
      <c r="I25" s="120">
        <v>0.5775</v>
      </c>
      <c r="J25" s="121"/>
      <c r="K25" s="120">
        <v>0.7375</v>
      </c>
      <c r="L25" s="122"/>
      <c r="M25" s="118"/>
    </row>
    <row r="26" ht="18" spans="1:13">
      <c r="A26" s="116"/>
      <c r="B26" s="117" t="s">
        <v>104</v>
      </c>
      <c r="C26" s="123"/>
      <c r="D26" s="124"/>
      <c r="E26" s="118"/>
      <c r="F26" s="118"/>
      <c r="G26" s="120">
        <v>1.955</v>
      </c>
      <c r="H26" s="121"/>
      <c r="I26" s="120">
        <v>1.771</v>
      </c>
      <c r="J26" s="121"/>
      <c r="K26" s="120">
        <f>(K24+K25)*0.4</f>
        <v>2.235</v>
      </c>
      <c r="L26" s="118"/>
      <c r="M26" s="118"/>
    </row>
    <row r="27" ht="18" spans="1:13">
      <c r="A27" s="116"/>
      <c r="B27" s="117" t="s">
        <v>105</v>
      </c>
      <c r="C27" s="123"/>
      <c r="D27" s="124"/>
      <c r="E27" s="118"/>
      <c r="F27" s="118"/>
      <c r="G27" s="120">
        <v>0.342125</v>
      </c>
      <c r="H27" s="121"/>
      <c r="I27" s="120">
        <v>0.309925</v>
      </c>
      <c r="J27" s="121"/>
      <c r="K27" s="120">
        <v>0.342125</v>
      </c>
      <c r="L27" s="118"/>
      <c r="M27" s="118"/>
    </row>
    <row r="28" ht="18" spans="1:13">
      <c r="A28" s="116"/>
      <c r="B28" s="117" t="s">
        <v>106</v>
      </c>
      <c r="C28" s="123"/>
      <c r="D28" s="118"/>
      <c r="E28" s="118"/>
      <c r="F28" s="118"/>
      <c r="G28" s="120">
        <v>0.9</v>
      </c>
      <c r="H28" s="121"/>
      <c r="I28" s="120">
        <v>0.6</v>
      </c>
      <c r="J28" s="121"/>
      <c r="K28" s="120">
        <v>0.9</v>
      </c>
      <c r="L28" s="118"/>
      <c r="M28" s="118"/>
    </row>
    <row r="29" ht="18" spans="1:13">
      <c r="A29" s="125"/>
      <c r="B29" s="126" t="s">
        <v>188</v>
      </c>
      <c r="C29" s="123"/>
      <c r="D29" s="118"/>
      <c r="E29" s="118"/>
      <c r="F29" s="118"/>
      <c r="G29" s="120">
        <v>8.084625</v>
      </c>
      <c r="H29" s="121"/>
      <c r="I29" s="120">
        <v>7.108425</v>
      </c>
      <c r="J29" s="121"/>
      <c r="K29" s="120">
        <f>SUM(K24:K28)</f>
        <v>9.064625</v>
      </c>
      <c r="L29" s="118"/>
      <c r="M29" s="118"/>
    </row>
    <row r="30" ht="14.25" spans="1:13">
      <c r="A30" s="127"/>
      <c r="B30" s="118" t="s">
        <v>108</v>
      </c>
      <c r="C30" s="123"/>
      <c r="D30" s="124"/>
      <c r="E30" s="118"/>
      <c r="F30" s="128"/>
      <c r="G30" s="121">
        <f>G8+G22+G29</f>
        <v>28.6364573</v>
      </c>
      <c r="H30" s="121"/>
      <c r="I30" s="121">
        <f>I8+I22+I29</f>
        <v>21.8412683</v>
      </c>
      <c r="J30" s="121"/>
      <c r="K30" s="121">
        <f>K8+K22+K29</f>
        <v>33.75895796</v>
      </c>
      <c r="L30" s="118"/>
      <c r="M30" s="118"/>
    </row>
    <row r="31" ht="14.25" spans="2:13">
      <c r="B31" s="129" t="s">
        <v>97</v>
      </c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</row>
  </sheetData>
  <mergeCells count="13">
    <mergeCell ref="A1:M1"/>
    <mergeCell ref="A2:M2"/>
    <mergeCell ref="A23:B23"/>
    <mergeCell ref="A3:A5"/>
    <mergeCell ref="B3:B5"/>
    <mergeCell ref="B6:B7"/>
    <mergeCell ref="B13:B18"/>
    <mergeCell ref="C3:C5"/>
    <mergeCell ref="D3:D5"/>
    <mergeCell ref="E3:E5"/>
    <mergeCell ref="L3:L5"/>
    <mergeCell ref="M3:M5"/>
    <mergeCell ref="F3:K4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selection activeCell="M33" sqref="M33"/>
    </sheetView>
  </sheetViews>
  <sheetFormatPr defaultColWidth="9" defaultRowHeight="13.5"/>
  <cols>
    <col min="1" max="1" width="13.875" customWidth="1"/>
    <col min="2" max="2" width="14" customWidth="1"/>
    <col min="3" max="3" width="21.125" customWidth="1"/>
    <col min="4" max="5" width="14.75" customWidth="1"/>
    <col min="6" max="6" width="12.75" customWidth="1"/>
    <col min="13" max="13" width="10.625" customWidth="1"/>
  </cols>
  <sheetData>
    <row r="1" ht="37.5" spans="1:13">
      <c r="A1" s="63" t="s">
        <v>189</v>
      </c>
      <c r="B1" s="63" t="s">
        <v>190</v>
      </c>
      <c r="C1" s="63" t="s">
        <v>191</v>
      </c>
      <c r="D1" s="63" t="s">
        <v>1</v>
      </c>
      <c r="E1" s="63" t="s">
        <v>117</v>
      </c>
      <c r="F1" s="64" t="s">
        <v>192</v>
      </c>
      <c r="G1" s="65" t="s">
        <v>61</v>
      </c>
      <c r="H1" s="65" t="s">
        <v>67</v>
      </c>
      <c r="I1" s="65" t="s">
        <v>188</v>
      </c>
      <c r="J1" s="75" t="s">
        <v>193</v>
      </c>
      <c r="K1" s="75" t="s">
        <v>194</v>
      </c>
      <c r="L1" s="75" t="s">
        <v>195</v>
      </c>
      <c r="M1" s="65" t="s">
        <v>188</v>
      </c>
    </row>
    <row r="2" ht="15" spans="1:13">
      <c r="A2" s="66" t="s">
        <v>196</v>
      </c>
      <c r="B2" s="67" t="s">
        <v>197</v>
      </c>
      <c r="C2" s="68" t="s">
        <v>198</v>
      </c>
      <c r="D2" s="68" t="s">
        <v>199</v>
      </c>
      <c r="E2" s="68" t="s">
        <v>72</v>
      </c>
      <c r="F2" s="69">
        <v>0.62</v>
      </c>
      <c r="G2" s="70">
        <v>16.7522</v>
      </c>
      <c r="H2" s="71" t="s">
        <v>73</v>
      </c>
      <c r="I2" s="71">
        <f t="shared" ref="I2:I20" si="0">F2*G2</f>
        <v>10.386364</v>
      </c>
      <c r="J2" s="76">
        <f>SUM(I2:I3)</f>
        <v>21.050419</v>
      </c>
      <c r="K2" s="76">
        <f>SUM(I4:I8)</f>
        <v>1.68683858028893</v>
      </c>
      <c r="L2" s="77">
        <v>8.56</v>
      </c>
      <c r="M2" s="78">
        <f>SUM(J2:L2)</f>
        <v>31.2972575802889</v>
      </c>
    </row>
    <row r="3" ht="14.25" spans="1:13">
      <c r="A3" s="66"/>
      <c r="B3" s="67" t="s">
        <v>200</v>
      </c>
      <c r="C3" s="68" t="s">
        <v>201</v>
      </c>
      <c r="D3" s="68" t="s">
        <v>202</v>
      </c>
      <c r="E3" s="68" t="s">
        <v>72</v>
      </c>
      <c r="F3" s="69">
        <v>0.67</v>
      </c>
      <c r="G3" s="70">
        <v>15.9165</v>
      </c>
      <c r="H3" s="71" t="s">
        <v>73</v>
      </c>
      <c r="I3" s="71">
        <f t="shared" si="0"/>
        <v>10.664055</v>
      </c>
      <c r="J3" s="76"/>
      <c r="K3" s="76"/>
      <c r="L3" s="79"/>
      <c r="M3" s="78"/>
    </row>
    <row r="4" ht="14.25" spans="1:13">
      <c r="A4" s="66"/>
      <c r="B4" s="67" t="s">
        <v>203</v>
      </c>
      <c r="C4" s="68" t="s">
        <v>148</v>
      </c>
      <c r="D4" s="68" t="s">
        <v>204</v>
      </c>
      <c r="E4" s="68" t="s">
        <v>80</v>
      </c>
      <c r="F4" s="69">
        <v>21</v>
      </c>
      <c r="G4" s="70">
        <f>11.0345/1350</f>
        <v>0.0081737037037037</v>
      </c>
      <c r="H4" s="71" t="s">
        <v>73</v>
      </c>
      <c r="I4" s="71">
        <f t="shared" si="0"/>
        <v>0.171647777777778</v>
      </c>
      <c r="J4" s="76"/>
      <c r="K4" s="76"/>
      <c r="L4" s="80"/>
      <c r="M4" s="78"/>
    </row>
    <row r="5" ht="14.25" spans="1:13">
      <c r="A5" s="66"/>
      <c r="B5" s="67" t="s">
        <v>205</v>
      </c>
      <c r="C5" s="68" t="s">
        <v>81</v>
      </c>
      <c r="D5" s="68" t="s">
        <v>206</v>
      </c>
      <c r="E5" s="68" t="s">
        <v>82</v>
      </c>
      <c r="F5" s="69">
        <v>1</v>
      </c>
      <c r="G5" s="70">
        <v>0.0290598290598291</v>
      </c>
      <c r="H5" s="71" t="s">
        <v>83</v>
      </c>
      <c r="I5" s="71">
        <f t="shared" si="0"/>
        <v>0.0290598290598291</v>
      </c>
      <c r="J5" s="76"/>
      <c r="K5" s="76"/>
      <c r="L5" s="80"/>
      <c r="M5" s="78"/>
    </row>
    <row r="6" ht="14.25" spans="1:13">
      <c r="A6" s="66"/>
      <c r="B6" s="67"/>
      <c r="C6" s="68" t="s">
        <v>207</v>
      </c>
      <c r="D6" s="68"/>
      <c r="E6" s="68">
        <v>250</v>
      </c>
      <c r="F6" s="69">
        <v>0.5</v>
      </c>
      <c r="G6" s="71">
        <f t="shared" ref="G6:G8" si="1">0.68/1.13*0.98</f>
        <v>0.589734513274336</v>
      </c>
      <c r="H6" s="71" t="s">
        <v>73</v>
      </c>
      <c r="I6" s="71">
        <f t="shared" si="0"/>
        <v>0.294867256637168</v>
      </c>
      <c r="J6" s="76"/>
      <c r="K6" s="76"/>
      <c r="L6" s="80"/>
      <c r="M6" s="78"/>
    </row>
    <row r="7" ht="14.25" spans="1:13">
      <c r="A7" s="66"/>
      <c r="B7" s="67"/>
      <c r="C7" s="68" t="s">
        <v>208</v>
      </c>
      <c r="D7" s="68"/>
      <c r="E7" s="68">
        <v>300</v>
      </c>
      <c r="F7" s="69">
        <v>0.6</v>
      </c>
      <c r="G7" s="71">
        <f t="shared" si="1"/>
        <v>0.589734513274336</v>
      </c>
      <c r="H7" s="71" t="s">
        <v>73</v>
      </c>
      <c r="I7" s="71">
        <f t="shared" si="0"/>
        <v>0.353840707964602</v>
      </c>
      <c r="J7" s="76"/>
      <c r="K7" s="76"/>
      <c r="L7" s="80"/>
      <c r="M7" s="78"/>
    </row>
    <row r="8" ht="14.25" spans="1:13">
      <c r="A8" s="66"/>
      <c r="B8" s="67"/>
      <c r="C8" s="68" t="s">
        <v>209</v>
      </c>
      <c r="D8" s="68"/>
      <c r="E8" s="68">
        <v>710</v>
      </c>
      <c r="F8" s="69">
        <v>1.42</v>
      </c>
      <c r="G8" s="71">
        <f t="shared" si="1"/>
        <v>0.589734513274336</v>
      </c>
      <c r="H8" s="71" t="s">
        <v>73</v>
      </c>
      <c r="I8" s="71">
        <f t="shared" si="0"/>
        <v>0.837423008849557</v>
      </c>
      <c r="J8" s="76"/>
      <c r="K8" s="76"/>
      <c r="L8" s="80"/>
      <c r="M8" s="78"/>
    </row>
    <row r="9" ht="15" spans="1:13">
      <c r="A9" s="72" t="s">
        <v>210</v>
      </c>
      <c r="B9" s="67" t="s">
        <v>197</v>
      </c>
      <c r="C9" s="73" t="s">
        <v>198</v>
      </c>
      <c r="D9" s="68" t="s">
        <v>199</v>
      </c>
      <c r="E9" s="68" t="s">
        <v>72</v>
      </c>
      <c r="F9" s="69">
        <v>0.47</v>
      </c>
      <c r="G9" s="70">
        <v>16.7522</v>
      </c>
      <c r="H9" s="71" t="s">
        <v>73</v>
      </c>
      <c r="I9" s="71">
        <f t="shared" si="0"/>
        <v>7.873534</v>
      </c>
      <c r="J9" s="76">
        <f>SUM(I9:I10)</f>
        <v>19.015084</v>
      </c>
      <c r="K9" s="76">
        <f>SUM(I11:I20)</f>
        <v>2.49112537433915</v>
      </c>
      <c r="L9" s="77">
        <v>9.35</v>
      </c>
      <c r="M9" s="78">
        <f>SUM(J9:L9)</f>
        <v>30.8562093743392</v>
      </c>
    </row>
    <row r="10" ht="14.25" spans="1:13">
      <c r="A10" s="72"/>
      <c r="B10" s="67" t="s">
        <v>200</v>
      </c>
      <c r="C10" s="73" t="s">
        <v>201</v>
      </c>
      <c r="D10" s="68" t="s">
        <v>202</v>
      </c>
      <c r="E10" s="68" t="s">
        <v>72</v>
      </c>
      <c r="F10" s="69">
        <v>0.7</v>
      </c>
      <c r="G10" s="70">
        <v>15.9165</v>
      </c>
      <c r="H10" s="71" t="s">
        <v>73</v>
      </c>
      <c r="I10" s="71">
        <f t="shared" si="0"/>
        <v>11.14155</v>
      </c>
      <c r="J10" s="76"/>
      <c r="K10" s="76"/>
      <c r="L10" s="76"/>
      <c r="M10" s="71"/>
    </row>
    <row r="11" ht="14.25" spans="1:13">
      <c r="A11" s="72"/>
      <c r="B11" s="67" t="s">
        <v>203</v>
      </c>
      <c r="C11" s="74" t="s">
        <v>211</v>
      </c>
      <c r="D11" s="68" t="s">
        <v>204</v>
      </c>
      <c r="E11" s="68" t="s">
        <v>80</v>
      </c>
      <c r="F11" s="69">
        <v>30</v>
      </c>
      <c r="G11" s="70">
        <f>11.0345/1350</f>
        <v>0.0081737037037037</v>
      </c>
      <c r="H11" s="71" t="s">
        <v>73</v>
      </c>
      <c r="I11" s="71">
        <f t="shared" si="0"/>
        <v>0.245211111111111</v>
      </c>
      <c r="J11" s="76"/>
      <c r="K11" s="76"/>
      <c r="L11" s="76"/>
      <c r="M11" s="71"/>
    </row>
    <row r="12" ht="14.25" spans="1:13">
      <c r="A12" s="72"/>
      <c r="B12" s="67" t="s">
        <v>205</v>
      </c>
      <c r="C12" s="74" t="s">
        <v>212</v>
      </c>
      <c r="D12" s="68" t="s">
        <v>206</v>
      </c>
      <c r="E12" s="68" t="s">
        <v>82</v>
      </c>
      <c r="F12" s="69">
        <v>1</v>
      </c>
      <c r="G12" s="70">
        <v>0.0290598290598291</v>
      </c>
      <c r="H12" s="71" t="s">
        <v>83</v>
      </c>
      <c r="I12" s="71">
        <f t="shared" si="0"/>
        <v>0.0290598290598291</v>
      </c>
      <c r="J12" s="76"/>
      <c r="K12" s="76"/>
      <c r="L12" s="76"/>
      <c r="M12" s="71"/>
    </row>
    <row r="13" ht="14.25" spans="1:13">
      <c r="A13" s="72"/>
      <c r="B13" s="67" t="s">
        <v>213</v>
      </c>
      <c r="C13" s="73" t="s">
        <v>214</v>
      </c>
      <c r="D13" s="68" t="s">
        <v>215</v>
      </c>
      <c r="E13" s="68" t="s">
        <v>85</v>
      </c>
      <c r="F13" s="69">
        <v>1</v>
      </c>
      <c r="G13" s="70">
        <v>0.00775862068965517</v>
      </c>
      <c r="H13" s="71" t="s">
        <v>83</v>
      </c>
      <c r="I13" s="71">
        <f t="shared" si="0"/>
        <v>0.00775862068965517</v>
      </c>
      <c r="J13" s="76"/>
      <c r="K13" s="76"/>
      <c r="L13" s="76"/>
      <c r="M13" s="71"/>
    </row>
    <row r="14" ht="14.25" spans="1:13">
      <c r="A14" s="72"/>
      <c r="B14" s="67" t="s">
        <v>216</v>
      </c>
      <c r="C14" s="73" t="s">
        <v>217</v>
      </c>
      <c r="D14" s="73" t="s">
        <v>218</v>
      </c>
      <c r="E14" s="73" t="s">
        <v>219</v>
      </c>
      <c r="F14" s="69">
        <v>1</v>
      </c>
      <c r="G14" s="70">
        <v>0.350666192307692</v>
      </c>
      <c r="H14" s="71" t="s">
        <v>83</v>
      </c>
      <c r="I14" s="71">
        <f t="shared" si="0"/>
        <v>0.350666192307692</v>
      </c>
      <c r="J14" s="76"/>
      <c r="K14" s="76"/>
      <c r="L14" s="76"/>
      <c r="M14" s="71"/>
    </row>
    <row r="15" ht="14.25" spans="1:13">
      <c r="A15" s="72"/>
      <c r="B15" s="67" t="s">
        <v>220</v>
      </c>
      <c r="C15" s="74" t="s">
        <v>221</v>
      </c>
      <c r="D15" s="68" t="s">
        <v>222</v>
      </c>
      <c r="E15" s="73" t="s">
        <v>223</v>
      </c>
      <c r="F15" s="69">
        <v>1</v>
      </c>
      <c r="G15" s="70">
        <v>0.336914576923077</v>
      </c>
      <c r="H15" s="71" t="s">
        <v>83</v>
      </c>
      <c r="I15" s="71">
        <f t="shared" si="0"/>
        <v>0.336914576923077</v>
      </c>
      <c r="J15" s="76"/>
      <c r="K15" s="76"/>
      <c r="L15" s="76"/>
      <c r="M15" s="71"/>
    </row>
    <row r="16" ht="14.25" spans="1:13">
      <c r="A16" s="72"/>
      <c r="B16" s="67"/>
      <c r="C16" s="73" t="s">
        <v>224</v>
      </c>
      <c r="D16" s="73"/>
      <c r="E16" s="73">
        <v>250</v>
      </c>
      <c r="F16" s="69">
        <v>1</v>
      </c>
      <c r="G16" s="71">
        <f t="shared" ref="G16:G20" si="2">0.68/1.13*0.98</f>
        <v>0.589734513274336</v>
      </c>
      <c r="H16" s="71" t="s">
        <v>73</v>
      </c>
      <c r="I16" s="71">
        <f t="shared" si="0"/>
        <v>0.589734513274336</v>
      </c>
      <c r="J16" s="76"/>
      <c r="K16" s="76"/>
      <c r="L16" s="76"/>
      <c r="M16" s="71"/>
    </row>
    <row r="17" ht="14.25" spans="1:13">
      <c r="A17" s="72"/>
      <c r="B17" s="67"/>
      <c r="C17" s="73" t="s">
        <v>225</v>
      </c>
      <c r="D17" s="73"/>
      <c r="E17" s="73">
        <v>300</v>
      </c>
      <c r="F17" s="69">
        <v>0.3</v>
      </c>
      <c r="G17" s="71">
        <f t="shared" si="2"/>
        <v>0.589734513274336</v>
      </c>
      <c r="H17" s="71" t="s">
        <v>73</v>
      </c>
      <c r="I17" s="71">
        <f t="shared" si="0"/>
        <v>0.176920353982301</v>
      </c>
      <c r="J17" s="76"/>
      <c r="K17" s="76"/>
      <c r="L17" s="76"/>
      <c r="M17" s="71"/>
    </row>
    <row r="18" ht="14.25" spans="1:13">
      <c r="A18" s="72"/>
      <c r="B18" s="67"/>
      <c r="C18" s="73" t="s">
        <v>226</v>
      </c>
      <c r="D18" s="73"/>
      <c r="E18" s="73">
        <v>130</v>
      </c>
      <c r="F18" s="69">
        <v>0.52</v>
      </c>
      <c r="G18" s="71">
        <f t="shared" si="2"/>
        <v>0.589734513274336</v>
      </c>
      <c r="H18" s="71" t="s">
        <v>73</v>
      </c>
      <c r="I18" s="71">
        <f t="shared" si="0"/>
        <v>0.306661946902655</v>
      </c>
      <c r="J18" s="76"/>
      <c r="K18" s="76"/>
      <c r="L18" s="76"/>
      <c r="M18" s="71"/>
    </row>
    <row r="19" ht="14.25" spans="1:13">
      <c r="A19" s="72"/>
      <c r="B19" s="67"/>
      <c r="C19" s="73" t="s">
        <v>227</v>
      </c>
      <c r="D19" s="73"/>
      <c r="E19" s="73">
        <v>260</v>
      </c>
      <c r="F19" s="69">
        <v>0.52</v>
      </c>
      <c r="G19" s="71">
        <f t="shared" si="2"/>
        <v>0.589734513274336</v>
      </c>
      <c r="H19" s="71" t="s">
        <v>73</v>
      </c>
      <c r="I19" s="71">
        <f t="shared" si="0"/>
        <v>0.306661946902655</v>
      </c>
      <c r="J19" s="76"/>
      <c r="K19" s="76"/>
      <c r="L19" s="76"/>
      <c r="M19" s="71"/>
    </row>
    <row r="20" ht="14.25" spans="1:13">
      <c r="A20" s="72"/>
      <c r="B20" s="67"/>
      <c r="C20" s="73" t="s">
        <v>228</v>
      </c>
      <c r="D20" s="73"/>
      <c r="E20" s="73">
        <v>240</v>
      </c>
      <c r="F20" s="69">
        <v>0.24</v>
      </c>
      <c r="G20" s="71">
        <f t="shared" si="2"/>
        <v>0.589734513274336</v>
      </c>
      <c r="H20" s="71" t="s">
        <v>73</v>
      </c>
      <c r="I20" s="71">
        <f t="shared" si="0"/>
        <v>0.141536283185841</v>
      </c>
      <c r="J20" s="76"/>
      <c r="K20" s="76"/>
      <c r="L20" s="76"/>
      <c r="M20" s="71"/>
    </row>
    <row r="21" spans="13:13">
      <c r="M21" t="s">
        <v>229</v>
      </c>
    </row>
  </sheetData>
  <mergeCells count="2">
    <mergeCell ref="A2:A8"/>
    <mergeCell ref="A9:A20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R18" sqref="R18"/>
    </sheetView>
  </sheetViews>
  <sheetFormatPr defaultColWidth="9" defaultRowHeight="13.5"/>
  <cols>
    <col min="6" max="6" width="9.25"/>
    <col min="7" max="7" width="12" customWidth="1"/>
    <col min="8" max="8" width="11.375" customWidth="1"/>
    <col min="9" max="9" width="11.25" customWidth="1"/>
    <col min="10" max="10" width="9.25"/>
  </cols>
  <sheetData>
    <row r="1" ht="24.75" spans="1:11">
      <c r="A1" s="1" t="s">
        <v>230</v>
      </c>
      <c r="B1" s="2"/>
      <c r="C1" s="2"/>
      <c r="D1" s="2"/>
      <c r="E1" s="2"/>
      <c r="F1" s="3"/>
      <c r="G1" s="4"/>
      <c r="H1" s="4"/>
      <c r="I1" s="4"/>
      <c r="J1" s="4"/>
      <c r="K1" s="2"/>
    </row>
    <row r="2" spans="1:11">
      <c r="A2" s="5"/>
      <c r="B2" s="6"/>
      <c r="C2" s="6"/>
      <c r="D2" s="6"/>
      <c r="E2" s="6"/>
      <c r="F2" s="7"/>
      <c r="G2" s="6"/>
      <c r="H2" s="6"/>
      <c r="I2" s="6"/>
      <c r="J2" s="6"/>
      <c r="K2" s="6"/>
    </row>
    <row r="3" ht="14.25" spans="1:11">
      <c r="A3" s="8" t="s">
        <v>166</v>
      </c>
      <c r="B3" s="8" t="s">
        <v>167</v>
      </c>
      <c r="C3" s="9" t="s">
        <v>168</v>
      </c>
      <c r="D3" s="9" t="s">
        <v>117</v>
      </c>
      <c r="E3" s="9" t="s">
        <v>67</v>
      </c>
      <c r="F3" s="10"/>
      <c r="G3" s="10"/>
      <c r="H3" s="10"/>
      <c r="I3" s="10"/>
      <c r="J3" s="53" t="s">
        <v>137</v>
      </c>
      <c r="K3" s="8" t="s">
        <v>62</v>
      </c>
    </row>
    <row r="4" ht="14.25" spans="1:11">
      <c r="A4" s="8"/>
      <c r="B4" s="8"/>
      <c r="C4" s="9"/>
      <c r="D4" s="9"/>
      <c r="E4" s="9"/>
      <c r="F4" s="11"/>
      <c r="G4" s="11"/>
      <c r="H4" s="11"/>
      <c r="I4" s="11"/>
      <c r="J4" s="53"/>
      <c r="K4" s="8"/>
    </row>
    <row r="5" ht="15" spans="1:11">
      <c r="A5" s="8"/>
      <c r="B5" s="8"/>
      <c r="C5" s="9"/>
      <c r="D5" s="9"/>
      <c r="E5" s="9"/>
      <c r="F5" s="12" t="s">
        <v>231</v>
      </c>
      <c r="G5" s="12"/>
      <c r="H5" s="12" t="s">
        <v>232</v>
      </c>
      <c r="I5" s="12"/>
      <c r="J5" s="53"/>
      <c r="K5" s="8"/>
    </row>
    <row r="6" spans="1:11">
      <c r="A6" s="13">
        <v>1</v>
      </c>
      <c r="B6" s="14" t="s">
        <v>70</v>
      </c>
      <c r="C6" s="15"/>
      <c r="D6" s="16" t="s">
        <v>72</v>
      </c>
      <c r="E6" s="17" t="s">
        <v>73</v>
      </c>
      <c r="F6" s="18">
        <v>0.135</v>
      </c>
      <c r="G6" s="18">
        <f>F6*J6</f>
        <v>3.4641</v>
      </c>
      <c r="H6" s="18">
        <v>0.15</v>
      </c>
      <c r="I6" s="18">
        <f>H6*J6</f>
        <v>3.849</v>
      </c>
      <c r="J6" s="54">
        <v>25.66</v>
      </c>
      <c r="K6" s="55"/>
    </row>
    <row r="7" spans="1:11">
      <c r="A7" s="19">
        <v>2</v>
      </c>
      <c r="B7" s="20"/>
      <c r="C7" s="21"/>
      <c r="D7" s="22" t="s">
        <v>72</v>
      </c>
      <c r="E7" s="23" t="s">
        <v>73</v>
      </c>
      <c r="F7" s="24">
        <v>0.238</v>
      </c>
      <c r="G7" s="18">
        <f>F7*J7</f>
        <v>5.73104</v>
      </c>
      <c r="H7" s="24">
        <v>0.26</v>
      </c>
      <c r="I7" s="18">
        <f>H7*J7</f>
        <v>6.2608</v>
      </c>
      <c r="J7" s="54">
        <v>24.08</v>
      </c>
      <c r="K7" s="55"/>
    </row>
    <row r="8" spans="1:11">
      <c r="A8" s="19"/>
      <c r="B8" s="20" t="s">
        <v>233</v>
      </c>
      <c r="C8" s="21"/>
      <c r="D8" s="22"/>
      <c r="E8" s="23"/>
      <c r="F8" s="25">
        <f>SUM(F6:F7)</f>
        <v>0.373</v>
      </c>
      <c r="G8" s="25">
        <f>SUM(G6:G7)</f>
        <v>9.19514</v>
      </c>
      <c r="H8" s="25">
        <f>SUM(H6:H7)</f>
        <v>0.41</v>
      </c>
      <c r="I8" s="25">
        <f>SUM(I6:I7)</f>
        <v>10.1098</v>
      </c>
      <c r="J8" s="24"/>
      <c r="K8" s="55"/>
    </row>
    <row r="9" spans="1:11">
      <c r="A9" s="19">
        <v>3</v>
      </c>
      <c r="B9" s="26" t="s">
        <v>76</v>
      </c>
      <c r="C9" s="21"/>
      <c r="D9" s="22" t="s">
        <v>234</v>
      </c>
      <c r="E9" s="27" t="s">
        <v>73</v>
      </c>
      <c r="F9" s="24"/>
      <c r="G9" s="18">
        <f t="shared" ref="G9:G16" si="0">F9*J9</f>
        <v>0</v>
      </c>
      <c r="H9" s="24"/>
      <c r="I9" s="18">
        <f t="shared" ref="I9:I16" si="1">H9*J9</f>
        <v>0</v>
      </c>
      <c r="J9" s="24">
        <v>0.3</v>
      </c>
      <c r="K9" s="56"/>
    </row>
    <row r="10" spans="1:11">
      <c r="A10" s="19"/>
      <c r="B10" s="26" t="s">
        <v>111</v>
      </c>
      <c r="C10" s="21"/>
      <c r="D10" s="22">
        <v>700</v>
      </c>
      <c r="E10" s="27"/>
      <c r="F10" s="24"/>
      <c r="G10" s="18">
        <f t="shared" si="0"/>
        <v>0</v>
      </c>
      <c r="H10" s="24"/>
      <c r="I10" s="18">
        <f t="shared" si="1"/>
        <v>0</v>
      </c>
      <c r="J10" s="24">
        <v>0.792921</v>
      </c>
      <c r="K10" s="56"/>
    </row>
    <row r="11" spans="1:11">
      <c r="A11" s="19"/>
      <c r="B11" s="26" t="s">
        <v>111</v>
      </c>
      <c r="C11" s="21"/>
      <c r="D11" s="22">
        <v>1100</v>
      </c>
      <c r="E11" s="27"/>
      <c r="F11" s="24"/>
      <c r="G11" s="18">
        <f t="shared" si="0"/>
        <v>0</v>
      </c>
      <c r="H11" s="24">
        <v>1</v>
      </c>
      <c r="I11" s="18">
        <f t="shared" si="1"/>
        <v>1.201416</v>
      </c>
      <c r="J11" s="24">
        <v>1.201416</v>
      </c>
      <c r="K11" s="56"/>
    </row>
    <row r="12" spans="1:11">
      <c r="A12" s="19">
        <v>4</v>
      </c>
      <c r="B12" s="26" t="s">
        <v>112</v>
      </c>
      <c r="C12" s="21"/>
      <c r="D12" s="22" t="s">
        <v>113</v>
      </c>
      <c r="E12" s="27" t="s">
        <v>73</v>
      </c>
      <c r="F12" s="28">
        <v>12.5</v>
      </c>
      <c r="G12" s="18">
        <f t="shared" si="0"/>
        <v>0.1154575</v>
      </c>
      <c r="H12" s="28">
        <v>15.2</v>
      </c>
      <c r="I12" s="18">
        <f t="shared" si="1"/>
        <v>0.14039632</v>
      </c>
      <c r="J12" s="24">
        <v>0.0092366</v>
      </c>
      <c r="K12" s="56"/>
    </row>
    <row r="13" spans="1:11">
      <c r="A13" s="19">
        <v>5</v>
      </c>
      <c r="B13" s="26" t="s">
        <v>81</v>
      </c>
      <c r="C13" s="21"/>
      <c r="D13" s="22" t="s">
        <v>82</v>
      </c>
      <c r="E13" s="27" t="s">
        <v>83</v>
      </c>
      <c r="F13" s="24">
        <v>1</v>
      </c>
      <c r="G13" s="18">
        <f t="shared" si="0"/>
        <v>0.034</v>
      </c>
      <c r="H13" s="24">
        <v>1</v>
      </c>
      <c r="I13" s="18">
        <f t="shared" si="1"/>
        <v>0.034</v>
      </c>
      <c r="J13" s="24">
        <v>0.034</v>
      </c>
      <c r="K13" s="56"/>
    </row>
    <row r="14" spans="1:11">
      <c r="A14" s="29">
        <v>6</v>
      </c>
      <c r="B14" s="30" t="s">
        <v>84</v>
      </c>
      <c r="C14" s="31"/>
      <c r="D14" s="32" t="s">
        <v>85</v>
      </c>
      <c r="E14" s="33" t="s">
        <v>83</v>
      </c>
      <c r="F14" s="28"/>
      <c r="G14" s="34">
        <f t="shared" si="0"/>
        <v>0</v>
      </c>
      <c r="H14" s="28">
        <v>1</v>
      </c>
      <c r="I14" s="34">
        <f t="shared" si="1"/>
        <v>0.004</v>
      </c>
      <c r="J14" s="28">
        <v>0.004</v>
      </c>
      <c r="K14" s="57"/>
    </row>
    <row r="15" spans="1:11">
      <c r="A15" s="19"/>
      <c r="B15" s="26" t="s">
        <v>235</v>
      </c>
      <c r="C15" s="21"/>
      <c r="D15" s="22">
        <v>25</v>
      </c>
      <c r="E15" s="27"/>
      <c r="F15" s="24">
        <v>0.3</v>
      </c>
      <c r="G15" s="18">
        <f t="shared" si="0"/>
        <v>0.135</v>
      </c>
      <c r="H15" s="24">
        <v>0.7</v>
      </c>
      <c r="I15" s="18">
        <f t="shared" si="1"/>
        <v>0.315</v>
      </c>
      <c r="J15" s="24">
        <v>0.45</v>
      </c>
      <c r="K15" s="56"/>
    </row>
    <row r="16" spans="1:11">
      <c r="A16" s="19"/>
      <c r="B16" s="26" t="s">
        <v>236</v>
      </c>
      <c r="C16" s="21"/>
      <c r="D16" s="22">
        <v>25</v>
      </c>
      <c r="E16" s="27"/>
      <c r="F16" s="24">
        <v>0.3</v>
      </c>
      <c r="G16" s="18">
        <f t="shared" si="0"/>
        <v>0.135</v>
      </c>
      <c r="H16" s="24">
        <v>0.15</v>
      </c>
      <c r="I16" s="18">
        <f t="shared" si="1"/>
        <v>0.0675</v>
      </c>
      <c r="J16" s="24">
        <v>0.45</v>
      </c>
      <c r="K16" s="56"/>
    </row>
    <row r="17" spans="1:11">
      <c r="A17" s="35"/>
      <c r="B17" s="36" t="s">
        <v>237</v>
      </c>
      <c r="C17" s="36"/>
      <c r="D17" s="37"/>
      <c r="E17" s="38"/>
      <c r="F17" s="39"/>
      <c r="G17" s="39">
        <f>SUM(G9:G16)</f>
        <v>0.4194575</v>
      </c>
      <c r="H17" s="39"/>
      <c r="I17" s="39">
        <f>SUM(I9:I16)</f>
        <v>1.76231232</v>
      </c>
      <c r="J17" s="58"/>
      <c r="K17" s="59"/>
    </row>
    <row r="18" ht="18" spans="1:11">
      <c r="A18" s="40"/>
      <c r="B18" s="40" t="s">
        <v>188</v>
      </c>
      <c r="C18" s="41"/>
      <c r="D18" s="42"/>
      <c r="E18" s="41"/>
      <c r="F18" s="43"/>
      <c r="G18" s="43">
        <f>G8+G17</f>
        <v>9.6145975</v>
      </c>
      <c r="H18" s="43"/>
      <c r="I18" s="43">
        <f>I8+I17</f>
        <v>11.87211232</v>
      </c>
      <c r="J18" s="43"/>
      <c r="K18" s="60"/>
    </row>
    <row r="19" ht="16.5" spans="1:11">
      <c r="A19" s="44"/>
      <c r="B19" s="45" t="s">
        <v>102</v>
      </c>
      <c r="C19" s="44"/>
      <c r="D19" s="46"/>
      <c r="E19" s="44"/>
      <c r="F19" s="47"/>
      <c r="G19" s="48">
        <v>2.1</v>
      </c>
      <c r="H19" s="48"/>
      <c r="I19" s="48">
        <v>2.8</v>
      </c>
      <c r="J19" s="48"/>
      <c r="K19" s="61"/>
    </row>
    <row r="20" ht="16.5" spans="1:11">
      <c r="A20" s="44"/>
      <c r="B20" s="45" t="s">
        <v>103</v>
      </c>
      <c r="C20" s="44"/>
      <c r="D20" s="46"/>
      <c r="E20" s="44"/>
      <c r="F20" s="47"/>
      <c r="G20" s="48">
        <v>0.25</v>
      </c>
      <c r="H20" s="48"/>
      <c r="I20" s="48">
        <v>0.52</v>
      </c>
      <c r="J20" s="48"/>
      <c r="K20" s="61"/>
    </row>
    <row r="21" ht="16.5" spans="1:11">
      <c r="A21" s="44"/>
      <c r="B21" s="45" t="s">
        <v>104</v>
      </c>
      <c r="C21" s="44"/>
      <c r="D21" s="46"/>
      <c r="E21" s="44"/>
      <c r="F21" s="47"/>
      <c r="G21" s="48">
        <f>(G19+G20)*0.4</f>
        <v>0.94</v>
      </c>
      <c r="H21" s="48"/>
      <c r="I21" s="48">
        <f>(I19+I20)*0.4</f>
        <v>1.328</v>
      </c>
      <c r="J21" s="48"/>
      <c r="K21" s="61"/>
    </row>
    <row r="22" ht="16.5" spans="1:11">
      <c r="A22" s="44"/>
      <c r="B22" s="45" t="s">
        <v>105</v>
      </c>
      <c r="C22" s="44"/>
      <c r="D22" s="46"/>
      <c r="E22" s="44"/>
      <c r="F22" s="47"/>
      <c r="G22" s="48">
        <f>(G19+G20+G21)*0.05</f>
        <v>0.1645</v>
      </c>
      <c r="H22" s="48"/>
      <c r="I22" s="48">
        <f>(I19+I20+I21)*0.05</f>
        <v>0.2324</v>
      </c>
      <c r="J22" s="48"/>
      <c r="K22" s="61"/>
    </row>
    <row r="23" ht="16.5" spans="1:11">
      <c r="A23" s="44"/>
      <c r="B23" s="45" t="s">
        <v>106</v>
      </c>
      <c r="C23" s="44"/>
      <c r="D23" s="46"/>
      <c r="E23" s="44"/>
      <c r="F23" s="47"/>
      <c r="G23" s="48">
        <v>0.25</v>
      </c>
      <c r="H23" s="48"/>
      <c r="I23" s="48">
        <v>0.4</v>
      </c>
      <c r="J23" s="48"/>
      <c r="K23" s="61"/>
    </row>
    <row r="24" ht="16.5" spans="1:11">
      <c r="A24" s="44"/>
      <c r="B24" s="49" t="s">
        <v>188</v>
      </c>
      <c r="C24" s="44"/>
      <c r="D24" s="46"/>
      <c r="E24" s="44"/>
      <c r="F24" s="47"/>
      <c r="G24" s="48">
        <f>SUM(G19:G23)</f>
        <v>3.7045</v>
      </c>
      <c r="H24" s="48"/>
      <c r="I24" s="48">
        <f>SUM(I19:I23)</f>
        <v>5.2804</v>
      </c>
      <c r="J24" s="48"/>
      <c r="K24" s="61"/>
    </row>
    <row r="25" spans="1:11">
      <c r="A25" s="44"/>
      <c r="B25" s="50" t="s">
        <v>108</v>
      </c>
      <c r="C25" s="50"/>
      <c r="D25" s="51"/>
      <c r="E25" s="50"/>
      <c r="F25" s="52"/>
      <c r="G25" s="52">
        <f>G18+G24</f>
        <v>13.3190975</v>
      </c>
      <c r="H25" s="52"/>
      <c r="I25" s="52">
        <f>I18+I24</f>
        <v>17.15251232</v>
      </c>
      <c r="J25" s="62"/>
      <c r="K25" s="61"/>
    </row>
    <row r="26" spans="10:10">
      <c r="J26" t="s">
        <v>58</v>
      </c>
    </row>
  </sheetData>
  <mergeCells count="12">
    <mergeCell ref="A1:K1"/>
    <mergeCell ref="A2:K2"/>
    <mergeCell ref="F5:G5"/>
    <mergeCell ref="H5:I5"/>
    <mergeCell ref="A3:A5"/>
    <mergeCell ref="B3:B5"/>
    <mergeCell ref="B6:B7"/>
    <mergeCell ref="C3:C5"/>
    <mergeCell ref="D3:D5"/>
    <mergeCell ref="E3:E5"/>
    <mergeCell ref="J3:J5"/>
    <mergeCell ref="K3:K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报价汇总</vt:lpstr>
      <vt:lpstr>K1中改面料2</vt:lpstr>
      <vt:lpstr>K1中改面料3</vt:lpstr>
      <vt:lpstr>中改面料窄车分项报价</vt:lpstr>
      <vt:lpstr>MPK黑色面料</vt:lpstr>
      <vt:lpstr>MPK黑面料1</vt:lpstr>
      <vt:lpstr>中改面料460背垫</vt:lpstr>
      <vt:lpstr>标准面料四分联体背垫</vt:lpstr>
      <vt:lpstr>中期面料跨背跨座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李林峰</cp:lastModifiedBy>
  <dcterms:created xsi:type="dcterms:W3CDTF">2006-09-13T11:21:00Z</dcterms:created>
  <cp:lastPrinted>2019-09-09T08:05:00Z</cp:lastPrinted>
  <dcterms:modified xsi:type="dcterms:W3CDTF">2024-12-20T05:48:17Z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KSOReadingLayout">
    <vt:bool>false</vt:bool>
  </property>
  <property fmtid="{D5CDD505-2E9C-101B-9397-08002B2CF9AE}" pid="4" name="ICV">
    <vt:lpwstr>C6DA0745092A4220AD9D5DE177149CEC_13</vt:lpwstr>
  </property>
</Properties>
</file>