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225"/>
  </bookViews>
  <sheets>
    <sheet name="11.30应付账款余额" sheetId="21" r:id="rId1"/>
    <sheet name="11月应付账款科目余额" sheetId="22" r:id="rId2"/>
    <sheet name="9.30应付账款余额" sheetId="19" r:id="rId3"/>
    <sheet name="9月应付账款科目余额" sheetId="18" r:id="rId4"/>
    <sheet name="8.31应付账款余额" sheetId="14" r:id="rId5"/>
    <sheet name="8月应付账款科目余额" sheetId="16" r:id="rId6"/>
    <sheet name="7.30日应付账款余额" sheetId="11" r:id="rId7"/>
    <sheet name="7月应付账款科目余额" sheetId="12" r:id="rId8"/>
    <sheet name="6月应付账款科目余额" sheetId="9" r:id="rId9"/>
    <sheet name="6月应付账款余额" sheetId="5" r:id="rId10"/>
    <sheet name="5月应付账款余额 " sheetId="8" r:id="rId11"/>
    <sheet name="5月应付账款科目余额" sheetId="6" r:id="rId12"/>
    <sheet name="11月份挂账" sheetId="23" r:id="rId13"/>
    <sheet name="10月份挂账" sheetId="24" r:id="rId14"/>
    <sheet name="9月份挂账 " sheetId="20" r:id="rId15"/>
    <sheet name="8月份挂账" sheetId="15" r:id="rId16"/>
    <sheet name="7月份挂账" sheetId="13" r:id="rId17"/>
    <sheet name="6月份挂账" sheetId="10" r:id="rId18"/>
    <sheet name="5月份挂账" sheetId="4" r:id="rId19"/>
    <sheet name="4月份挂账" sheetId="7" r:id="rId20"/>
    <sheet name="3月份挂账" sheetId="2" r:id="rId21"/>
    <sheet name="2月份挂账" sheetId="3" r:id="rId22"/>
    <sheet name="资金需求计划" sheetId="25" r:id="rId23"/>
  </sheets>
  <externalReferences>
    <externalReference r:id="rId24"/>
  </externalReferences>
  <definedNames>
    <definedName name="_xlnm._FilterDatabase" localSheetId="0" hidden="1">'11.30应付账款余额'!$A$1:$K$71</definedName>
    <definedName name="_xlnm._FilterDatabase" localSheetId="1" hidden="1">'11月应付账款科目余额'!$A$1:$Q$224</definedName>
    <definedName name="_xlnm._FilterDatabase" localSheetId="3" hidden="1">'9月应付账款科目余额'!$A$1:$Q$223</definedName>
    <definedName name="_xlnm._FilterDatabase" localSheetId="5" hidden="1">'8月应付账款科目余额'!$A$1:$Q$223</definedName>
    <definedName name="_xlnm._FilterDatabase" localSheetId="7" hidden="1">'7月应付账款科目余额'!$A$1:$Q$224</definedName>
    <definedName name="_xlnm._FilterDatabase" localSheetId="8" hidden="1">'6月应付账款科目余额'!$A$1:$Q$221</definedName>
    <definedName name="_xlnm._FilterDatabase" localSheetId="9" hidden="1">'6月应付账款余额'!$A$1:$P$91</definedName>
    <definedName name="_xlnm._FilterDatabase" localSheetId="11" hidden="1">'5月应付账款科目余额'!$A$1:$O$219</definedName>
    <definedName name="_xlnm._FilterDatabase" localSheetId="12" hidden="1">'11月份挂账'!$A$1:$W$103</definedName>
    <definedName name="_xlnm._FilterDatabase" localSheetId="19" hidden="1">'4月份挂账'!$A$1:$V$125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股东为汇阅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A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股东为汇阅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A5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股东为汇阅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A5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股东为汇阅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A6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股东为汇阅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<sst xmlns="http://schemas.openxmlformats.org/spreadsheetml/2006/main" count="27785" uniqueCount="3311">
  <si>
    <t>2024年最后一批回款计划（回款期间：2024年11月至2025年元月）</t>
  </si>
  <si>
    <t>回款安排（具体金额视客户货款情况再定）</t>
  </si>
  <si>
    <t>供应商名称</t>
  </si>
  <si>
    <t>账期
（押款基数）</t>
  </si>
  <si>
    <t>11月30余额</t>
  </si>
  <si>
    <t>9月份挂账</t>
  </si>
  <si>
    <t>10月份挂账</t>
  </si>
  <si>
    <t>11月份挂账</t>
  </si>
  <si>
    <t>按2个月账期
计算的到期货款</t>
  </si>
  <si>
    <t>按3个月账期
计算的到期货款</t>
  </si>
  <si>
    <t>12月拟付款</t>
  </si>
  <si>
    <t>拟回款合计</t>
  </si>
  <si>
    <t>第一批
500万已付款</t>
  </si>
  <si>
    <t xml:space="preserve">第二批
</t>
  </si>
  <si>
    <t xml:space="preserve">第三批
</t>
  </si>
  <si>
    <t>重庆厚元汽车配件有限公司</t>
  </si>
  <si>
    <t>天津琪安科技有限公司</t>
  </si>
  <si>
    <t>黄骅市广亿汽车部件有限公司</t>
  </si>
  <si>
    <t>霸州市自强汽车零部件厂</t>
  </si>
  <si>
    <t>海兴中盛弹簧有限公司</t>
  </si>
  <si>
    <t>沧州临港明康汽车配件有限公司</t>
  </si>
  <si>
    <t>黄骅市建昌塑料制品有限公司</t>
  </si>
  <si>
    <t>廊坊市烁鑫汽车配件有限公司</t>
  </si>
  <si>
    <t>黄骅市汇铭汽车部件有限公司</t>
  </si>
  <si>
    <t>上海明芳汽车零件有限公司</t>
  </si>
  <si>
    <t>江苏力乐汽车部件股份有限公司</t>
  </si>
  <si>
    <t>溧阳鑫岩汽车零部件有限公司</t>
  </si>
  <si>
    <t>浙江华悦汽车零部件股份有限公</t>
  </si>
  <si>
    <t>厦门凯平化工有限公司</t>
  </si>
  <si>
    <t>湖北伟士通汽车零件有限公司</t>
  </si>
  <si>
    <t>衡阳县标准件厂株洲销售处</t>
  </si>
  <si>
    <t>湖南凌天汽车零部件有限公司</t>
  </si>
  <si>
    <t>重庆光大产业有限公司</t>
  </si>
  <si>
    <t>湘乡简美工贸有限公司</t>
  </si>
  <si>
    <t>佛吉亚（无锡）座椅部件有限公</t>
  </si>
  <si>
    <t>吉林省德邦汽车电子有限公司</t>
  </si>
  <si>
    <t>吉林省方舟电子科技有限公司</t>
  </si>
  <si>
    <t>长春富维安道拓汽车金属零部件</t>
  </si>
  <si>
    <t>黄骅市雍丰塑料制品有限公司</t>
  </si>
  <si>
    <t>景德镇市乾立运输有限公司</t>
  </si>
  <si>
    <t>景德镇市凯达汽车配件有限公司</t>
  </si>
  <si>
    <t>武汉德锐隆科技有限公司</t>
  </si>
  <si>
    <t>湘潭湘和汽车零部件制造有限公</t>
  </si>
  <si>
    <t>湖南中道机械设备有限公司</t>
  </si>
  <si>
    <t>湘潭市忠强气体有限公司</t>
  </si>
  <si>
    <t>湖南驷马机械有限公司</t>
  </si>
  <si>
    <t>广州吉中汽车内饰系统有限公司</t>
  </si>
  <si>
    <t>广州松兴电气股份有限公司</t>
  </si>
  <si>
    <t>广州市信征汽车零件有限公司</t>
  </si>
  <si>
    <t>醴陵广仁环保科技有限公司</t>
  </si>
  <si>
    <t>长沙真旺钢铁贸易有限公司</t>
  </si>
  <si>
    <t>深州市晶立泰机械配件有限公司</t>
  </si>
  <si>
    <t>山东鼎信新材料科技有限公司</t>
  </si>
  <si>
    <t>湖南诺亿科技有限公司</t>
  </si>
  <si>
    <t>长春超力内饰件有限公司</t>
  </si>
  <si>
    <t>重庆市宏立摩托车制造有限公司</t>
  </si>
  <si>
    <t>湖南裕腾兴汽车配件有限公司</t>
  </si>
  <si>
    <t>株洲诚康实业有限责任公司</t>
  </si>
  <si>
    <t>十堰市盈旭工贸有限公司</t>
  </si>
  <si>
    <t>山东鼎昌智能科技有限公司</t>
  </si>
  <si>
    <t>湖北欣辰达商贸有限公司</t>
  </si>
  <si>
    <t>汇阅（上海）新材料科技有限公</t>
  </si>
  <si>
    <t>常州立天汽车零部件有限公司</t>
  </si>
  <si>
    <t>霸州市政锦五金制品有限公司</t>
  </si>
  <si>
    <t>河北方基恒达汽车部件有限公司</t>
  </si>
  <si>
    <t>慈溪市维克多自控元件有限公司</t>
  </si>
  <si>
    <t>山东金达汽车部件制造股份有限</t>
  </si>
  <si>
    <t>重庆渝融兴汽车配件有限公司</t>
  </si>
  <si>
    <t>安徽汉升工业部件股份有限公司</t>
  </si>
  <si>
    <t>江苏忠明祥和精工股份有限公司</t>
  </si>
  <si>
    <t>胜华波汽车电器（滁州）有限公</t>
  </si>
  <si>
    <t>上海秉直精密机械有限公司</t>
  </si>
  <si>
    <t>文安县德实汽车配件有限公司</t>
  </si>
  <si>
    <t>沧州宇诺五金制造有限公司</t>
  </si>
  <si>
    <t>清河县沁园汽车零部件有限公司</t>
  </si>
  <si>
    <t>新梦顶（上海）贸易有限公司</t>
  </si>
  <si>
    <t>湖南奥瑞格工贸有限公司</t>
  </si>
  <si>
    <t>天津鑫淼塑料制品有限公司</t>
  </si>
  <si>
    <t>浙江松原汽车安全系统股份有限</t>
  </si>
  <si>
    <t>江苏全盛座舱技术股份有限公司</t>
  </si>
  <si>
    <t>黄骅市成卓汽车部件厂</t>
  </si>
  <si>
    <t>沧州旭兴五金制品有限公司</t>
  </si>
  <si>
    <t>合计</t>
  </si>
  <si>
    <t>不含负数合计</t>
  </si>
  <si>
    <t>账户</t>
  </si>
  <si>
    <t>账户描述</t>
  </si>
  <si>
    <t>分账户</t>
  </si>
  <si>
    <t>单位/个人</t>
  </si>
  <si>
    <t>部门</t>
  </si>
  <si>
    <t>货币</t>
  </si>
  <si>
    <t>借/贷</t>
  </si>
  <si>
    <t>期初</t>
  </si>
  <si>
    <t>借方发生额</t>
  </si>
  <si>
    <t>贷方发生额</t>
  </si>
  <si>
    <t>借方年度</t>
  </si>
  <si>
    <t>贷方年度</t>
  </si>
  <si>
    <t>期末</t>
  </si>
  <si>
    <t/>
  </si>
  <si>
    <t>CNY</t>
  </si>
  <si>
    <t>2202</t>
  </si>
  <si>
    <t>应付账款</t>
  </si>
  <si>
    <t>blank</t>
  </si>
  <si>
    <t>贷</t>
  </si>
  <si>
    <t>东莞市博仪自动化科技有限公司</t>
  </si>
  <si>
    <t>平</t>
  </si>
  <si>
    <t>北京光华荣昌汽车部件有限公司</t>
  </si>
  <si>
    <t>北京浦东三浦标准件有限公司</t>
  </si>
  <si>
    <t>借</t>
  </si>
  <si>
    <t>北京市橡塑减震器材厂</t>
  </si>
  <si>
    <t>北京瑞隆祥模具有限公司</t>
  </si>
  <si>
    <t>北京盛奥金华包装有限公司</t>
  </si>
  <si>
    <t>湖南松柏模具有限公司</t>
  </si>
  <si>
    <t>北京德实汽车饰件有限公司</t>
  </si>
  <si>
    <t>河北安闻汽车零部件有限公司</t>
  </si>
  <si>
    <t>河北新强力机械制造有限公司</t>
  </si>
  <si>
    <t>黄骅市鑫昌五金制品厂</t>
  </si>
  <si>
    <t>河北光华荣昌汽车部件有限公司</t>
  </si>
  <si>
    <t>潍坊光华荣昌汽车技术有限公司</t>
  </si>
  <si>
    <t>河北岳钢数控设备有限公司</t>
  </si>
  <si>
    <t>保定兆龙通用电器塑业有限公司</t>
  </si>
  <si>
    <t>德州志鹏海绵制品有限公司</t>
  </si>
  <si>
    <t>安路普（北京）汽车技术有限公</t>
  </si>
  <si>
    <t>黄骅市峰霞科技有限公司</t>
  </si>
  <si>
    <t>黄骅市万昌五金制品有限公司</t>
  </si>
  <si>
    <t>沧州华联钢管有限公司</t>
  </si>
  <si>
    <t>深州市安广顺机械配件有限公司</t>
  </si>
  <si>
    <t>威县永盛汽车配件制造有限公司</t>
  </si>
  <si>
    <t>南皮县泰航五金制造有限公司</t>
  </si>
  <si>
    <t>新发展（长春）汽车自控系统有</t>
  </si>
  <si>
    <t>上海怀德机电有限公司</t>
  </si>
  <si>
    <t>上海庆利机械设备有限公司</t>
  </si>
  <si>
    <t>江阴市达尔安汽车内饰科技</t>
  </si>
  <si>
    <t>太航常青汽车安全系统(苏州)股</t>
  </si>
  <si>
    <t>江阴市达尔安汽车内饰科技有限</t>
  </si>
  <si>
    <t>浙江龙生汽车部件有限公司</t>
  </si>
  <si>
    <t>德清三和塑胶有限公司</t>
  </si>
  <si>
    <t>宁波威源软件有限公司</t>
  </si>
  <si>
    <t>浙江富昌泰汽车零部件有限公司</t>
  </si>
  <si>
    <t>芜湖金安世腾汽车安全系统有限</t>
  </si>
  <si>
    <t>盐城默成汽车内饰科技有限公司</t>
  </si>
  <si>
    <t>佳化化学（滨州）有限公司</t>
  </si>
  <si>
    <t>万华化学（烟台）销售有限公司</t>
  </si>
  <si>
    <t>永州巴佛莱特汽车饰品有限公司</t>
  </si>
  <si>
    <t>永州市巴佛莱特车辆饰件有限公</t>
  </si>
  <si>
    <t>株洲锐昌再生资源有限公司</t>
  </si>
  <si>
    <t>株洲诺亿模具制造有限公司</t>
  </si>
  <si>
    <t>湖南益泰安环技术咨询有限公司</t>
  </si>
  <si>
    <t>株洲恺撒机电有限公司</t>
  </si>
  <si>
    <t>株洲市凡美斯汽车配件有限公司</t>
  </si>
  <si>
    <t>广州市永达汽车用品有限公司</t>
  </si>
  <si>
    <t>东莞市双和机车拉索有限公司</t>
  </si>
  <si>
    <t>广州永晔化工科技有限公司</t>
  </si>
  <si>
    <t>广州市耀林汽车装备有限公司</t>
  </si>
  <si>
    <t>广州添亿高分子材料有限公司</t>
  </si>
  <si>
    <t>东莞市君赢机械制造有限公司</t>
  </si>
  <si>
    <t>赵五祥</t>
  </si>
  <si>
    <t>江阴市诚信模具有限公司</t>
  </si>
  <si>
    <t>江阴长青工艺品有限公司</t>
  </si>
  <si>
    <t>黄骅市泽方模具有限公司</t>
  </si>
  <si>
    <t>黄骅市荣丰塑料模具有限公司</t>
  </si>
  <si>
    <t>黄骅市震雄塑料模具有限公司</t>
  </si>
  <si>
    <t>湖南星宇龙机械有限公司</t>
  </si>
  <si>
    <t>湖南精正设备制造有限公司</t>
  </si>
  <si>
    <t>东莞市高泰检测仪器有限公司</t>
  </si>
  <si>
    <t>易格斯(上海)拖链系统有限公司</t>
  </si>
  <si>
    <t>黄骅市正大纺织机械配件厂</t>
  </si>
  <si>
    <t>沧州强宇五金制造有限公司</t>
  </si>
  <si>
    <t>厦门劲亨五金工业有限公司</t>
  </si>
  <si>
    <t>天津国际铁工焊接装备有限公司</t>
  </si>
  <si>
    <t>江阴常青模具有限公司</t>
  </si>
  <si>
    <t>北京江森汽车部件有限公司</t>
  </si>
  <si>
    <t>张家港环球塑料机械厂</t>
  </si>
  <si>
    <t>厦门市三友和机械有限公司</t>
  </si>
  <si>
    <t>廊坊华文机电设备有限公司</t>
  </si>
  <si>
    <t>长春赛诺汽车材料有限公</t>
  </si>
  <si>
    <t>西安光华荣昌汽车部件有限公司</t>
  </si>
  <si>
    <t>武汉信测标准技术服务有限公司</t>
  </si>
  <si>
    <t>安莘供应链管理（上海）有限公</t>
  </si>
  <si>
    <t>长沙浩睿精密机械有限公司</t>
  </si>
  <si>
    <t>惠州市唐群座椅科技股份有限公</t>
  </si>
  <si>
    <t>北京兴达恒源商贸有限公司</t>
  </si>
  <si>
    <t>株洲美佳机械实业有限公司</t>
  </si>
  <si>
    <t>上海江川国际贸易有限公司</t>
  </si>
  <si>
    <t>芜湖海川汽车部件有限公司</t>
  </si>
  <si>
    <t>张家港保税区得英达利化工材料</t>
  </si>
  <si>
    <t>昆山佰益通仓储设备有限公司</t>
  </si>
  <si>
    <t>浙江光安标准件有限公司</t>
  </si>
  <si>
    <t>合肥都维自动给料设备有限公司</t>
  </si>
  <si>
    <t>安徽楚江特钢有限公司</t>
  </si>
  <si>
    <t>江西昌兴汽车配件有限公司</t>
  </si>
  <si>
    <t>江西省仁义航空机械加工有限公</t>
  </si>
  <si>
    <t>景德镇市骏达汽车零部件有限公</t>
  </si>
  <si>
    <t>景德镇市劲元汽车配件有限公司</t>
  </si>
  <si>
    <t>江西国匠汽车部件有限公司</t>
  </si>
  <si>
    <t>湖南金能安全科技有限责任公司</t>
  </si>
  <si>
    <t>湖南鑫起人力资源管理有限公司</t>
  </si>
  <si>
    <t>湖南天平正大有限责任会计事务</t>
  </si>
  <si>
    <t>株洲飞马橡胶实业有限公司</t>
  </si>
  <si>
    <t>株洲博雅实业有限公司</t>
  </si>
  <si>
    <t>长沙市自翔机械有限公司</t>
  </si>
  <si>
    <t>株洲县德鲲物流有限责任公司</t>
  </si>
  <si>
    <t>株洲博锐服装辅料有限公司</t>
  </si>
  <si>
    <t>长沙晶丰轻钢结构工程有限公司</t>
  </si>
  <si>
    <t>株洲国铁实业有限公司</t>
  </si>
  <si>
    <t>株洲久润物资贸易有限公司</t>
  </si>
  <si>
    <t>湘潭市得力焊材有限公司</t>
  </si>
  <si>
    <t>株洲市华霖机电有限公司</t>
  </si>
  <si>
    <t>湖南瑞安汽车零部件有限公司</t>
  </si>
  <si>
    <t>株洲江淮叉车有限公司</t>
  </si>
  <si>
    <t>株洲恒博工贸有限公司</t>
  </si>
  <si>
    <t>湖南易兹自动化有限公司</t>
  </si>
  <si>
    <t>湘潭众冠五金有限公司</t>
  </si>
  <si>
    <t>江门东科化工有限公司</t>
  </si>
  <si>
    <t>深圳市和和机械有限公司</t>
  </si>
  <si>
    <t>广州市耐迪涂料有限公司</t>
  </si>
  <si>
    <t>佛山市顺德区勒流华通机电设备</t>
  </si>
  <si>
    <t>重庆幻速汽车配件有限公司</t>
  </si>
  <si>
    <t>重庆聚贤汽车零部件制造有限公</t>
  </si>
  <si>
    <t>浙江维日托自动化科技有限公司</t>
  </si>
  <si>
    <t>广州熙锐自动化设备有限公司</t>
  </si>
  <si>
    <t>常州宝虎汽车配件有限公司</t>
  </si>
  <si>
    <t>cny</t>
  </si>
  <si>
    <t>山东蓝星东大有限公司</t>
  </si>
  <si>
    <t>停用-湘乡简美工贸有限公司</t>
  </si>
  <si>
    <t>广州市盈尔安防火材料有限公司</t>
  </si>
  <si>
    <t>湖南蝴蝶智能科技有限公司</t>
  </si>
  <si>
    <t>湖北瑞彼德自动化有限公司</t>
  </si>
  <si>
    <t>浙江泰极信汽车部件有限公司</t>
  </si>
  <si>
    <t>陕西擎创艺汽车零配件制造有限</t>
  </si>
  <si>
    <t>重庆乐康汽车配件有限公司</t>
  </si>
  <si>
    <t>麦格纳宏立汽车系统集团有限公</t>
  </si>
  <si>
    <t>上海菱林自动化科技有限公司</t>
  </si>
  <si>
    <t>广东佰匠模具科技有限公司</t>
  </si>
  <si>
    <t>上海衡驰化工有限公司</t>
  </si>
  <si>
    <t>湖南博恒机械设备有限公司</t>
  </si>
  <si>
    <t>湖南鸿骏机电有限公司</t>
  </si>
  <si>
    <t>湖南兴天宏实业有限公司</t>
  </si>
  <si>
    <t>武汉金悦力化工科技有限公司</t>
  </si>
  <si>
    <t>湖南诚俊自动化科技有限公司</t>
  </si>
  <si>
    <t>潍坊鑫腾物流有限公司</t>
  </si>
  <si>
    <t>湖南容正环保科技有限公司</t>
  </si>
  <si>
    <t>湖南道同生态环境科技有限公司</t>
  </si>
  <si>
    <t>广州可卓材料科技有限公司</t>
  </si>
  <si>
    <t>株洲市华龙特种气体有限公司</t>
  </si>
  <si>
    <t>湖南金远东汽车部件有限公司</t>
  </si>
  <si>
    <t>株洲和元智能科技有限公司</t>
  </si>
  <si>
    <t>无锡市康尼化工有限公司</t>
  </si>
  <si>
    <t>山东锐王工业科技有限公司</t>
  </si>
  <si>
    <t>上海凯密克新材料有限公司</t>
  </si>
  <si>
    <t>台州市黄岩增益模塑有限公司</t>
  </si>
  <si>
    <t>河北莫特美橡塑科技有限公司</t>
  </si>
  <si>
    <t>长沙享鑫机械有限公司</t>
  </si>
  <si>
    <t>北京美好生活家居用品有限公司</t>
  </si>
  <si>
    <t>泊头市捷润五金制品有限公司</t>
  </si>
  <si>
    <t>霸州市汇行汽车零部件有限公司</t>
  </si>
  <si>
    <t>上海绽奇汽车部件有限公司</t>
  </si>
  <si>
    <t>江苏万金汽车零部件制造有限公</t>
  </si>
  <si>
    <t>徐州睿轴琦机械设备有限公司</t>
  </si>
  <si>
    <t>芜湖市卓人汽车配件有限责任公</t>
  </si>
  <si>
    <t>江西北汽海纳川星徽汽车部件有</t>
  </si>
  <si>
    <t>2024年8月份到期货款计算表（按月底付款计算）</t>
  </si>
  <si>
    <t>9月30余额</t>
  </si>
  <si>
    <t>8月份挂账</t>
  </si>
  <si>
    <t>7月份挂账</t>
  </si>
  <si>
    <t>8月份拟付款</t>
  </si>
  <si>
    <t>8月31余额</t>
  </si>
  <si>
    <t>6月份挂账</t>
  </si>
  <si>
    <t>余额</t>
  </si>
  <si>
    <t>2024年7月份到期货款计算表（按月底付款计算）</t>
  </si>
  <si>
    <t>7月30余额</t>
  </si>
  <si>
    <t>5月份挂账</t>
  </si>
  <si>
    <t>7月份拟付款</t>
  </si>
  <si>
    <t>只支付小料到期货款</t>
  </si>
  <si>
    <t>一单一仪，现款</t>
  </si>
  <si>
    <t>？</t>
  </si>
  <si>
    <t>40天账期</t>
  </si>
  <si>
    <t>4104001</t>
  </si>
  <si>
    <t>利润分配-未分配利润</t>
  </si>
  <si>
    <t>2024年6月份到期货款计算表（按月底付款计算）</t>
  </si>
  <si>
    <t>6月底余额</t>
  </si>
  <si>
    <t>4月份挂账</t>
  </si>
  <si>
    <t>6月份拟付款</t>
  </si>
  <si>
    <t>本批次</t>
  </si>
  <si>
    <t>加“上批未付</t>
  </si>
  <si>
    <t>合计付款</t>
  </si>
  <si>
    <t>1000万承兑清单</t>
  </si>
  <si>
    <t>6月份应付未付</t>
  </si>
  <si>
    <t>调整付款</t>
  </si>
  <si>
    <t>厂房租金</t>
  </si>
  <si>
    <t>7月份工资等</t>
  </si>
  <si>
    <t>7月份电费</t>
  </si>
  <si>
    <t>增值税</t>
  </si>
  <si>
    <t>7.30中行还贷</t>
  </si>
  <si>
    <t>待付款合计</t>
  </si>
  <si>
    <t>回款及库存</t>
  </si>
  <si>
    <t>库存</t>
  </si>
  <si>
    <t>株分</t>
  </si>
  <si>
    <t>河北M4回款</t>
  </si>
  <si>
    <t>麦格纳</t>
  </si>
  <si>
    <t>福田潍坊</t>
  </si>
  <si>
    <t>金琥</t>
  </si>
  <si>
    <t>贷款</t>
  </si>
  <si>
    <t>2024年5月份到期货款计算表（按月底付款计算）</t>
  </si>
  <si>
    <t>5月底余额</t>
  </si>
  <si>
    <t>3月份挂账</t>
  </si>
  <si>
    <t>2月份挂账</t>
  </si>
  <si>
    <t>5月份付款计划</t>
  </si>
  <si>
    <t>总账参考号</t>
  </si>
  <si>
    <t>会计单位</t>
  </si>
  <si>
    <t>中国财务凭证号</t>
  </si>
  <si>
    <t>行</t>
  </si>
  <si>
    <t>批处理</t>
  </si>
  <si>
    <t>输入日期</t>
  </si>
  <si>
    <t>生效日期</t>
  </si>
  <si>
    <t>帐户描述</t>
  </si>
  <si>
    <t>明细账户</t>
  </si>
  <si>
    <t>分帐户描述</t>
  </si>
  <si>
    <t>成本中心</t>
  </si>
  <si>
    <t>成本中心描述</t>
  </si>
  <si>
    <t>项目</t>
  </si>
  <si>
    <t>凭证说明</t>
  </si>
  <si>
    <t>借方金额</t>
  </si>
  <si>
    <t>贷方金额</t>
  </si>
  <si>
    <t>地址</t>
  </si>
  <si>
    <t>名称</t>
  </si>
  <si>
    <t>事务类型</t>
  </si>
  <si>
    <t>单据类型</t>
  </si>
  <si>
    <t>单据</t>
  </si>
  <si>
    <t>用户 ID</t>
  </si>
  <si>
    <t>AP241119009298</t>
  </si>
  <si>
    <t>7100</t>
  </si>
  <si>
    <t>20240000456215</t>
  </si>
  <si>
    <t>10369</t>
  </si>
  <si>
    <t>空白</t>
  </si>
  <si>
    <t>购入奥瑞格材料一批</t>
  </si>
  <si>
    <t>L5475</t>
  </si>
  <si>
    <t>AP</t>
  </si>
  <si>
    <t>VO</t>
  </si>
  <si>
    <t>8076</t>
  </si>
  <si>
    <t>CW57</t>
  </si>
  <si>
    <t>AP241119009299</t>
  </si>
  <si>
    <t>20240000456216</t>
  </si>
  <si>
    <t>10370</t>
  </si>
  <si>
    <t>购凯达材料一批</t>
  </si>
  <si>
    <t>L4488</t>
  </si>
  <si>
    <t>8077</t>
  </si>
  <si>
    <t>AP241119009300</t>
  </si>
  <si>
    <t>20240000456217</t>
  </si>
  <si>
    <t>10372</t>
  </si>
  <si>
    <t>调整10370税差</t>
  </si>
  <si>
    <t>8079</t>
  </si>
  <si>
    <t>AP241119009301</t>
  </si>
  <si>
    <t>20240000456218</t>
  </si>
  <si>
    <t>10373</t>
  </si>
  <si>
    <t>购入临港明康材料一批</t>
  </si>
  <si>
    <t>1913100</t>
  </si>
  <si>
    <t>8080</t>
  </si>
  <si>
    <t>AP241119009302</t>
  </si>
  <si>
    <t>20240000456219</t>
  </si>
  <si>
    <t>10374</t>
  </si>
  <si>
    <t>购入长春超力材料一批</t>
  </si>
  <si>
    <t>L5380</t>
  </si>
  <si>
    <t>8081</t>
  </si>
  <si>
    <t>AP241119009303</t>
  </si>
  <si>
    <t>20240000456220</t>
  </si>
  <si>
    <t>10375</t>
  </si>
  <si>
    <t>购入琪安材料一批</t>
  </si>
  <si>
    <t>1912608</t>
  </si>
  <si>
    <t>8082</t>
  </si>
  <si>
    <t>AP241120009304</t>
  </si>
  <si>
    <t>20240000456221</t>
  </si>
  <si>
    <t>10376</t>
  </si>
  <si>
    <t>购凌天材料一批</t>
  </si>
  <si>
    <t>1943004</t>
  </si>
  <si>
    <t>8083</t>
  </si>
  <si>
    <t>AP241120009305</t>
  </si>
  <si>
    <t>20240000456222</t>
  </si>
  <si>
    <t>10377</t>
  </si>
  <si>
    <t>调整10376税差</t>
  </si>
  <si>
    <t>8084</t>
  </si>
  <si>
    <t>AP241120009306</t>
  </si>
  <si>
    <t>20240000456223</t>
  </si>
  <si>
    <t>10378</t>
  </si>
  <si>
    <t>购入汉升材料一批</t>
  </si>
  <si>
    <t>L4164</t>
  </si>
  <si>
    <t>8085</t>
  </si>
  <si>
    <t>AP241120009307</t>
  </si>
  <si>
    <t>20240000456224</t>
  </si>
  <si>
    <t>10379</t>
  </si>
  <si>
    <t>购信征材料一批</t>
  </si>
  <si>
    <t>L4579</t>
  </si>
  <si>
    <t>8086</t>
  </si>
  <si>
    <t>AP241120009308</t>
  </si>
  <si>
    <t>20240000456225</t>
  </si>
  <si>
    <t>10380</t>
  </si>
  <si>
    <t>购入厦门凯平材料一批</t>
  </si>
  <si>
    <t>1935367</t>
  </si>
  <si>
    <t>8087</t>
  </si>
  <si>
    <t>AP241121009309</t>
  </si>
  <si>
    <t>20240000456226</t>
  </si>
  <si>
    <t>10381</t>
  </si>
  <si>
    <t>购入烁鑫材料一批</t>
  </si>
  <si>
    <t>1913517</t>
  </si>
  <si>
    <t>8088</t>
  </si>
  <si>
    <t>AP241121009310</t>
  </si>
  <si>
    <t>20240000456227</t>
  </si>
  <si>
    <t>10382</t>
  </si>
  <si>
    <t>购入太航常青材料一批</t>
  </si>
  <si>
    <t>1932375</t>
  </si>
  <si>
    <t>8089</t>
  </si>
  <si>
    <t>AP241121009311</t>
  </si>
  <si>
    <t>20240000456228</t>
  </si>
  <si>
    <t>10383</t>
  </si>
  <si>
    <t>购入鑫淼材料一批</t>
  </si>
  <si>
    <t>S412054</t>
  </si>
  <si>
    <t>8090</t>
  </si>
  <si>
    <t>AP241121009312</t>
  </si>
  <si>
    <t>20240000456229</t>
  </si>
  <si>
    <t>10384</t>
  </si>
  <si>
    <t>购入渝融兴材料一批</t>
  </si>
  <si>
    <t>L4133</t>
  </si>
  <si>
    <t>8091</t>
  </si>
  <si>
    <t>AP241121009313</t>
  </si>
  <si>
    <t>20240000456230</t>
  </si>
  <si>
    <t>10385</t>
  </si>
  <si>
    <t>购入厚元材料一批</t>
  </si>
  <si>
    <t>S450002</t>
  </si>
  <si>
    <t>8092</t>
  </si>
  <si>
    <t>AP241121009314</t>
  </si>
  <si>
    <t>20240000456231</t>
  </si>
  <si>
    <t>10386</t>
  </si>
  <si>
    <t>购入光大材料一批</t>
  </si>
  <si>
    <t>1950401</t>
  </si>
  <si>
    <t>8093</t>
  </si>
  <si>
    <t>AP241121009315</t>
  </si>
  <si>
    <t>20240000456232</t>
  </si>
  <si>
    <t>10387</t>
  </si>
  <si>
    <t>购中道材料一批</t>
  </si>
  <si>
    <t>L4533</t>
  </si>
  <si>
    <t>8094</t>
  </si>
  <si>
    <t>AP241121009316</t>
  </si>
  <si>
    <t>20240000456233</t>
  </si>
  <si>
    <t>10388</t>
  </si>
  <si>
    <t>购入华悦材料一批</t>
  </si>
  <si>
    <t>1933501A</t>
  </si>
  <si>
    <t>8095</t>
  </si>
  <si>
    <t>AP241121009317</t>
  </si>
  <si>
    <t>20240000456234</t>
  </si>
  <si>
    <t>10389</t>
  </si>
  <si>
    <t>8096</t>
  </si>
  <si>
    <t>AP241121009318</t>
  </si>
  <si>
    <t>20240000456235</t>
  </si>
  <si>
    <t>10390</t>
  </si>
  <si>
    <t>购入德实材料一批</t>
  </si>
  <si>
    <t>1913289</t>
  </si>
  <si>
    <t>8097</t>
  </si>
  <si>
    <t>AP241122009319</t>
  </si>
  <si>
    <t>20240000456236</t>
  </si>
  <si>
    <t>10391</t>
  </si>
  <si>
    <t>购鑫岩材料一批</t>
  </si>
  <si>
    <t>1932389A</t>
  </si>
  <si>
    <t>8098</t>
  </si>
  <si>
    <t>AP241122009320</t>
  </si>
  <si>
    <t>20240000456237</t>
  </si>
  <si>
    <t>10392</t>
  </si>
  <si>
    <t>购入伟世通材料一批</t>
  </si>
  <si>
    <t>1942582</t>
  </si>
  <si>
    <t>8099</t>
  </si>
  <si>
    <t>AP241122009321</t>
  </si>
  <si>
    <t>20240000456238</t>
  </si>
  <si>
    <t>10393</t>
  </si>
  <si>
    <t>购入明芳材料一批</t>
  </si>
  <si>
    <t>1931528</t>
  </si>
  <si>
    <t>8100</t>
  </si>
  <si>
    <t>AP241122009322</t>
  </si>
  <si>
    <t>20240000456239</t>
  </si>
  <si>
    <t>10394</t>
  </si>
  <si>
    <t>购入力乐材料一批</t>
  </si>
  <si>
    <t>1932313</t>
  </si>
  <si>
    <t>8101</t>
  </si>
  <si>
    <t>AP241122009323</t>
  </si>
  <si>
    <t>20240000456240</t>
  </si>
  <si>
    <t>10395</t>
  </si>
  <si>
    <t>购入凯达材料一批</t>
  </si>
  <si>
    <t>8102</t>
  </si>
  <si>
    <t>AP241122009324</t>
  </si>
  <si>
    <t>20240000456241</t>
  </si>
  <si>
    <t>10396</t>
  </si>
  <si>
    <t>购入晶立泰材料一批</t>
  </si>
  <si>
    <t>L5322</t>
  </si>
  <si>
    <t>8103</t>
  </si>
  <si>
    <t>AP241122009325</t>
  </si>
  <si>
    <t>20240000456242</t>
  </si>
  <si>
    <t>10398</t>
  </si>
  <si>
    <t>购入方舟材料一批</t>
  </si>
  <si>
    <t>L4311</t>
  </si>
  <si>
    <t>8105</t>
  </si>
  <si>
    <t>AP241122009326</t>
  </si>
  <si>
    <t>20240000456243</t>
  </si>
  <si>
    <t>10399</t>
  </si>
  <si>
    <t>购入唐群材料一批</t>
  </si>
  <si>
    <t>L4401</t>
  </si>
  <si>
    <t>8106</t>
  </si>
  <si>
    <t>AP241122009327</t>
  </si>
  <si>
    <t>20240000456244</t>
  </si>
  <si>
    <t>10400</t>
  </si>
  <si>
    <t>购入汇阅材料一批</t>
  </si>
  <si>
    <t>L5593</t>
  </si>
  <si>
    <t>8107</t>
  </si>
  <si>
    <t>AP241122009328</t>
  </si>
  <si>
    <t>20240000456245</t>
  </si>
  <si>
    <t>10401</t>
  </si>
  <si>
    <t>购衡阳标准件材料一批</t>
  </si>
  <si>
    <t>1943003</t>
  </si>
  <si>
    <t>8108</t>
  </si>
  <si>
    <t>AP241122009329</t>
  </si>
  <si>
    <t>20240000456246</t>
  </si>
  <si>
    <t>10402</t>
  </si>
  <si>
    <t>调整10401税差</t>
  </si>
  <si>
    <t>8109</t>
  </si>
  <si>
    <t>AP241122009330</t>
  </si>
  <si>
    <t>20240000456247</t>
  </si>
  <si>
    <t>10404</t>
  </si>
  <si>
    <t>购入忠明材料一批</t>
  </si>
  <si>
    <t>L4469</t>
  </si>
  <si>
    <t>8111</t>
  </si>
  <si>
    <t>AP241122009331</t>
  </si>
  <si>
    <t>20240000456248</t>
  </si>
  <si>
    <t>10407</t>
  </si>
  <si>
    <t>购入政锦材料一批</t>
  </si>
  <si>
    <t>S413132</t>
  </si>
  <si>
    <t>8114</t>
  </si>
  <si>
    <t>AP241125009333</t>
  </si>
  <si>
    <t>20240000456250</t>
  </si>
  <si>
    <t>10409</t>
  </si>
  <si>
    <t xml:space="preserve"> 购入欣辰达材料一批</t>
  </si>
  <si>
    <t>L5436</t>
  </si>
  <si>
    <t>8115</t>
  </si>
  <si>
    <t>AP241125009334</t>
  </si>
  <si>
    <t>20240000456251</t>
  </si>
  <si>
    <t>10412</t>
  </si>
  <si>
    <t>购入佛吉亚材料一批</t>
  </si>
  <si>
    <t>L2057</t>
  </si>
  <si>
    <t>8118</t>
  </si>
  <si>
    <t>AP241125009335</t>
  </si>
  <si>
    <t>20240000456252</t>
  </si>
  <si>
    <t>10414</t>
  </si>
  <si>
    <t>购入宇诺材料一批</t>
  </si>
  <si>
    <t>S413025</t>
  </si>
  <si>
    <t>8120</t>
  </si>
  <si>
    <t>AP241125009336</t>
  </si>
  <si>
    <t>20240000456253</t>
  </si>
  <si>
    <t>10415</t>
  </si>
  <si>
    <t>8121</t>
  </si>
  <si>
    <t>AP241125009337</t>
  </si>
  <si>
    <t>20240000456254</t>
  </si>
  <si>
    <t>10416</t>
  </si>
  <si>
    <t>8122</t>
  </si>
  <si>
    <t>AP241125009338</t>
  </si>
  <si>
    <t>20240000456255</t>
  </si>
  <si>
    <t>10418</t>
  </si>
  <si>
    <t>购入新梦顶材料一批</t>
  </si>
  <si>
    <t>S431004</t>
  </si>
  <si>
    <t>8124</t>
  </si>
  <si>
    <t>AP241125009339</t>
  </si>
  <si>
    <t>20240000456256</t>
  </si>
  <si>
    <t>10419</t>
  </si>
  <si>
    <t>购入雍丰材料一批</t>
  </si>
  <si>
    <t>L4443</t>
  </si>
  <si>
    <t>8125</t>
  </si>
  <si>
    <t>AP241125009340</t>
  </si>
  <si>
    <t>20240000456257</t>
  </si>
  <si>
    <t>10420</t>
  </si>
  <si>
    <t>购入广亿材料一批</t>
  </si>
  <si>
    <t>1913006</t>
  </si>
  <si>
    <t>8126</t>
  </si>
  <si>
    <t>AP241125009345</t>
  </si>
  <si>
    <t>20240000456262</t>
  </si>
  <si>
    <t>10425</t>
  </si>
  <si>
    <t>购入建昌材料一批</t>
  </si>
  <si>
    <t>1913101</t>
  </si>
  <si>
    <t>8129</t>
  </si>
  <si>
    <t>AP241125009347</t>
  </si>
  <si>
    <t>20240000456264</t>
  </si>
  <si>
    <t>10427</t>
  </si>
  <si>
    <t>购入汇铭材料一批</t>
  </si>
  <si>
    <t>1913717</t>
  </si>
  <si>
    <t>8130</t>
  </si>
  <si>
    <t>AP241125009348</t>
  </si>
  <si>
    <t>20240000456265</t>
  </si>
  <si>
    <t>10428</t>
  </si>
  <si>
    <t>8132</t>
  </si>
  <si>
    <t>AP241125009349</t>
  </si>
  <si>
    <t>20240000456266</t>
  </si>
  <si>
    <t>10429</t>
  </si>
  <si>
    <t>购入海兴中盛材料一批</t>
  </si>
  <si>
    <t>1913023</t>
  </si>
  <si>
    <t>8133</t>
  </si>
  <si>
    <t>AP241125009351</t>
  </si>
  <si>
    <t>20240000456267</t>
  </si>
  <si>
    <t>10432</t>
  </si>
  <si>
    <t>应付账款凭证</t>
  </si>
  <si>
    <t>8135</t>
  </si>
  <si>
    <t>AP241125009352</t>
  </si>
  <si>
    <t>20240000456268</t>
  </si>
  <si>
    <t>10433</t>
  </si>
  <si>
    <t>购德锐隆材料一批</t>
  </si>
  <si>
    <t>L4494</t>
  </si>
  <si>
    <t>8136</t>
  </si>
  <si>
    <t>AP241125009353</t>
  </si>
  <si>
    <t>20240000456269</t>
  </si>
  <si>
    <t>10434</t>
  </si>
  <si>
    <t>调整10433税差</t>
  </si>
  <si>
    <t>8137</t>
  </si>
  <si>
    <t>AP241125009354</t>
  </si>
  <si>
    <t>20240000456270</t>
  </si>
  <si>
    <t>10436</t>
  </si>
  <si>
    <t>购入自强材料一批</t>
  </si>
  <si>
    <t>1913022</t>
  </si>
  <si>
    <t>8138</t>
  </si>
  <si>
    <t>AP241126009379</t>
  </si>
  <si>
    <t>20240000456295</t>
  </si>
  <si>
    <t>10464</t>
  </si>
  <si>
    <t>购入德邦材料一批</t>
  </si>
  <si>
    <t>L4309</t>
  </si>
  <si>
    <t>8144</t>
  </si>
  <si>
    <t>AP241126009380</t>
  </si>
  <si>
    <t>20240000456296</t>
  </si>
  <si>
    <t>10466</t>
  </si>
  <si>
    <t>8146</t>
  </si>
  <si>
    <t>AP241126009382</t>
  </si>
  <si>
    <t>20240000456298</t>
  </si>
  <si>
    <t>10467</t>
  </si>
  <si>
    <t>购入富维安道拓材料一</t>
  </si>
  <si>
    <t>L4312</t>
  </si>
  <si>
    <t>8147</t>
  </si>
  <si>
    <t>AP241126009383</t>
  </si>
  <si>
    <t>20240000456299</t>
  </si>
  <si>
    <t>10469</t>
  </si>
  <si>
    <t>购入诺亿材料一批</t>
  </si>
  <si>
    <t>L5335</t>
  </si>
  <si>
    <t>8148</t>
  </si>
  <si>
    <t>AP241126009384</t>
  </si>
  <si>
    <t>20240000456300</t>
  </si>
  <si>
    <t>10471</t>
  </si>
  <si>
    <t>调整10469税差</t>
  </si>
  <si>
    <t>8151</t>
  </si>
  <si>
    <t>AP241126009397</t>
  </si>
  <si>
    <t>20240000456306</t>
  </si>
  <si>
    <t>10482</t>
  </si>
  <si>
    <t>购入简美材料一批</t>
  </si>
  <si>
    <t>2143048</t>
  </si>
  <si>
    <t>8160</t>
  </si>
  <si>
    <t>AP241126009398</t>
  </si>
  <si>
    <t>20240000456307</t>
  </si>
  <si>
    <t>10483</t>
  </si>
  <si>
    <t>调整10482税差</t>
  </si>
  <si>
    <t>8161</t>
  </si>
  <si>
    <t>AP241126009399</t>
  </si>
  <si>
    <t>20240000456308</t>
  </si>
  <si>
    <t>10484</t>
  </si>
  <si>
    <t>8162</t>
  </si>
  <si>
    <t>AP241126009400</t>
  </si>
  <si>
    <t>20240000456309</t>
  </si>
  <si>
    <t>10485</t>
  </si>
  <si>
    <t>调整10484税差</t>
  </si>
  <si>
    <t>8164</t>
  </si>
  <si>
    <t>AP241126009401</t>
  </si>
  <si>
    <t>20240000456310</t>
  </si>
  <si>
    <t>10488</t>
  </si>
  <si>
    <t>8167</t>
  </si>
  <si>
    <t>AP241126009402</t>
  </si>
  <si>
    <t>20240000456311</t>
  </si>
  <si>
    <t>10489</t>
  </si>
  <si>
    <t>调整10488税差</t>
  </si>
  <si>
    <t>8168</t>
  </si>
  <si>
    <t>AP241127009407</t>
  </si>
  <si>
    <t>20240000456316</t>
  </si>
  <si>
    <t>10494</t>
  </si>
  <si>
    <t>购入忠强材料一批</t>
  </si>
  <si>
    <t>L4549</t>
  </si>
  <si>
    <t>8172</t>
  </si>
  <si>
    <t>AP241127009415</t>
  </si>
  <si>
    <t>20240000456324</t>
  </si>
  <si>
    <t>10502</t>
  </si>
  <si>
    <t>购广仁材料一批</t>
  </si>
  <si>
    <t>L4925</t>
  </si>
  <si>
    <t>8175</t>
  </si>
  <si>
    <t>AP241127009416</t>
  </si>
  <si>
    <t>20240000456325</t>
  </si>
  <si>
    <t>10503</t>
  </si>
  <si>
    <t>购入醴陵广仁材料一批</t>
  </si>
  <si>
    <t>8176</t>
  </si>
  <si>
    <t>AP241127009423</t>
  </si>
  <si>
    <t>20240000456326</t>
  </si>
  <si>
    <t>10509</t>
  </si>
  <si>
    <t>购入湘潭湘和材料一批</t>
  </si>
  <si>
    <t>L4527</t>
  </si>
  <si>
    <t>8210</t>
  </si>
  <si>
    <t>AP241127009424</t>
  </si>
  <si>
    <t>20240000456327</t>
  </si>
  <si>
    <t>10510</t>
  </si>
  <si>
    <t>调整10509税差</t>
  </si>
  <si>
    <t>8211</t>
  </si>
  <si>
    <t>AP241127009425</t>
  </si>
  <si>
    <t>20240000456328</t>
  </si>
  <si>
    <t>10511</t>
  </si>
  <si>
    <t>购入湘和材料一批</t>
  </si>
  <si>
    <t>8212</t>
  </si>
  <si>
    <t>AP241127009426</t>
  </si>
  <si>
    <t>20240000456329</t>
  </si>
  <si>
    <t>10512</t>
  </si>
  <si>
    <t>调整10511税差</t>
  </si>
  <si>
    <t>8213</t>
  </si>
  <si>
    <t>AP241127009469</t>
  </si>
  <si>
    <t>20240000456330</t>
  </si>
  <si>
    <t>10513</t>
  </si>
  <si>
    <t>购入裕腾兴材料一批</t>
  </si>
  <si>
    <t>L5437</t>
  </si>
  <si>
    <t>8216</t>
  </si>
  <si>
    <t>AP241128009472</t>
  </si>
  <si>
    <t>20240000456331</t>
  </si>
  <si>
    <t>10514</t>
  </si>
  <si>
    <t>8217</t>
  </si>
  <si>
    <t>AP241128009473</t>
  </si>
  <si>
    <t>20240000456332</t>
  </si>
  <si>
    <t>10517</t>
  </si>
  <si>
    <t>购醴陵广仁材料一批</t>
  </si>
  <si>
    <t>8220</t>
  </si>
  <si>
    <t>AP241128009475</t>
  </si>
  <si>
    <t>20240000456334</t>
  </si>
  <si>
    <t>10519</t>
  </si>
  <si>
    <t>调整10517税差</t>
  </si>
  <si>
    <t>8222</t>
  </si>
  <si>
    <t>汇总:</t>
  </si>
  <si>
    <t>合计 = 10,168,586.01</t>
  </si>
  <si>
    <t>AP241016009155</t>
  </si>
  <si>
    <t>20240000404908</t>
  </si>
  <si>
    <t>10216</t>
  </si>
  <si>
    <t>调整麦格纳应付账款余</t>
  </si>
  <si>
    <t>L5390</t>
  </si>
  <si>
    <t>7961</t>
  </si>
  <si>
    <t>AP241022009156</t>
  </si>
  <si>
    <t>20240000404909</t>
  </si>
  <si>
    <t>10217</t>
  </si>
  <si>
    <t>购新梦顶材料一批</t>
  </si>
  <si>
    <t>7962</t>
  </si>
  <si>
    <t>AP241022009157</t>
  </si>
  <si>
    <t>20240000404910</t>
  </si>
  <si>
    <t>10220</t>
  </si>
  <si>
    <t>购北京光华材料一批</t>
  </si>
  <si>
    <t>1911037</t>
  </si>
  <si>
    <t>7964</t>
  </si>
  <si>
    <t>AP241022009158</t>
  </si>
  <si>
    <t>20240000404911</t>
  </si>
  <si>
    <t>10221</t>
  </si>
  <si>
    <t>购入凯平材料一批</t>
  </si>
  <si>
    <t>7965</t>
  </si>
  <si>
    <t>AP241022009159</t>
  </si>
  <si>
    <t>20240000404912</t>
  </si>
  <si>
    <t>10222</t>
  </si>
  <si>
    <t>购入忠强气体一批</t>
  </si>
  <si>
    <t>7966</t>
  </si>
  <si>
    <t>AP241022009160</t>
  </si>
  <si>
    <t>20240000404913</t>
  </si>
  <si>
    <t>10223</t>
  </si>
  <si>
    <t>购入诚康材料一批</t>
  </si>
  <si>
    <t>L5474</t>
  </si>
  <si>
    <t>7967</t>
  </si>
  <si>
    <t>AP241022009161</t>
  </si>
  <si>
    <t>20240000404914</t>
  </si>
  <si>
    <t>10224</t>
  </si>
  <si>
    <t>7968</t>
  </si>
  <si>
    <t>AP241022009162</t>
  </si>
  <si>
    <t>20240000404915</t>
  </si>
  <si>
    <t>10225</t>
  </si>
  <si>
    <t>7969</t>
  </si>
  <si>
    <t>AP241022009163</t>
  </si>
  <si>
    <t>20240000404916</t>
  </si>
  <si>
    <t>10226</t>
  </si>
  <si>
    <t>购江苏力乐材料一批</t>
  </si>
  <si>
    <t>7970</t>
  </si>
  <si>
    <t>AP241022009164</t>
  </si>
  <si>
    <t>20240000404917</t>
  </si>
  <si>
    <t>10227</t>
  </si>
  <si>
    <t>7971</t>
  </si>
  <si>
    <t>AP241022009165</t>
  </si>
  <si>
    <t>20240000404918</t>
  </si>
  <si>
    <t>10228</t>
  </si>
  <si>
    <t>7972</t>
  </si>
  <si>
    <t>AP241022009166</t>
  </si>
  <si>
    <t>20240000404919</t>
  </si>
  <si>
    <t>10229</t>
  </si>
  <si>
    <t>购佛吉亚材料一批</t>
  </si>
  <si>
    <t>7973</t>
  </si>
  <si>
    <t>AP241022009167</t>
  </si>
  <si>
    <t>20240000404920</t>
  </si>
  <si>
    <t>10230</t>
  </si>
  <si>
    <t>购入松原材料一批</t>
  </si>
  <si>
    <t>1933384A</t>
  </si>
  <si>
    <t>7974</t>
  </si>
  <si>
    <t>AP241022009168</t>
  </si>
  <si>
    <t>20240000404921</t>
  </si>
  <si>
    <t>10231</t>
  </si>
  <si>
    <t>7975</t>
  </si>
  <si>
    <t>AP241022009169</t>
  </si>
  <si>
    <t>20240000404922</t>
  </si>
  <si>
    <t>10232</t>
  </si>
  <si>
    <t>调整10231税差</t>
  </si>
  <si>
    <t>7977</t>
  </si>
  <si>
    <t>AP241022009170</t>
  </si>
  <si>
    <t>20240000404923</t>
  </si>
  <si>
    <t>10235</t>
  </si>
  <si>
    <t>购光大材料一批</t>
  </si>
  <si>
    <t>7980</t>
  </si>
  <si>
    <t>AP241022009171</t>
  </si>
  <si>
    <t>20240000404924</t>
  </si>
  <si>
    <t>10236</t>
  </si>
  <si>
    <t>7981</t>
  </si>
  <si>
    <t>AP241022009172</t>
  </si>
  <si>
    <t>20240000404925</t>
  </si>
  <si>
    <t>10237</t>
  </si>
  <si>
    <t>调整10236税差</t>
  </si>
  <si>
    <t>7983</t>
  </si>
  <si>
    <t>AP241022009173</t>
  </si>
  <si>
    <t>20240000404926</t>
  </si>
  <si>
    <t>10238</t>
  </si>
  <si>
    <t>7984</t>
  </si>
  <si>
    <t>AP241022009174</t>
  </si>
  <si>
    <t>20240000404927</t>
  </si>
  <si>
    <t>10239</t>
  </si>
  <si>
    <t>7985</t>
  </si>
  <si>
    <t>AP241022009175</t>
  </si>
  <si>
    <t>20240000404928</t>
  </si>
  <si>
    <t>10240</t>
  </si>
  <si>
    <t>调整10239税差</t>
  </si>
  <si>
    <t>7987</t>
  </si>
  <si>
    <t>AP241022009176</t>
  </si>
  <si>
    <t>20240000404929</t>
  </si>
  <si>
    <t>10241</t>
  </si>
  <si>
    <t>7988</t>
  </si>
  <si>
    <t>AP241022009177</t>
  </si>
  <si>
    <t>20240000404930</t>
  </si>
  <si>
    <t>10242</t>
  </si>
  <si>
    <t>购裕腾兴材料一批</t>
  </si>
  <si>
    <t>7989</t>
  </si>
  <si>
    <t>AP241022009178</t>
  </si>
  <si>
    <t>20240000404931</t>
  </si>
  <si>
    <t>10243</t>
  </si>
  <si>
    <t>调整10242税差</t>
  </si>
  <si>
    <t>7990</t>
  </si>
  <si>
    <t>AP241023009179</t>
  </si>
  <si>
    <t>20240000404932</t>
  </si>
  <si>
    <t>10244</t>
  </si>
  <si>
    <t>购沁园材料一批</t>
  </si>
  <si>
    <t>S413201</t>
  </si>
  <si>
    <t>7991</t>
  </si>
  <si>
    <t>AP241023009180</t>
  </si>
  <si>
    <t>20240000404933</t>
  </si>
  <si>
    <t>10245</t>
  </si>
  <si>
    <t>购入安道拓材料一批</t>
  </si>
  <si>
    <t>7992</t>
  </si>
  <si>
    <t>AP241023009181</t>
  </si>
  <si>
    <t>20240000404934</t>
  </si>
  <si>
    <t>10246</t>
  </si>
  <si>
    <t>7993</t>
  </si>
  <si>
    <t>AP241023009182</t>
  </si>
  <si>
    <t>20240000404935</t>
  </si>
  <si>
    <t>10247</t>
  </si>
  <si>
    <t>购入真旺材料一批</t>
  </si>
  <si>
    <t>L4964</t>
  </si>
  <si>
    <t>7994</t>
  </si>
  <si>
    <t>AP241023009183</t>
  </si>
  <si>
    <t>20240000404936</t>
  </si>
  <si>
    <t>10248</t>
  </si>
  <si>
    <t>购入旭兴材料一批</t>
  </si>
  <si>
    <t>1913266</t>
  </si>
  <si>
    <t>7995</t>
  </si>
  <si>
    <t>AP241023009184</t>
  </si>
  <si>
    <t>20240000404937</t>
  </si>
  <si>
    <t>10249</t>
  </si>
  <si>
    <t>购入中盛材料一批</t>
  </si>
  <si>
    <t>7996</t>
  </si>
  <si>
    <t>AP241023009185</t>
  </si>
  <si>
    <t>20240000404938</t>
  </si>
  <si>
    <t>10250</t>
  </si>
  <si>
    <t>7997</t>
  </si>
  <si>
    <t>AP241023009186</t>
  </si>
  <si>
    <t>20240000404939</t>
  </si>
  <si>
    <t>10251</t>
  </si>
  <si>
    <t>购入伟士通材料一批</t>
  </si>
  <si>
    <t>7998</t>
  </si>
  <si>
    <t>AP241023009187</t>
  </si>
  <si>
    <t>20240000404940</t>
  </si>
  <si>
    <t>10252</t>
  </si>
  <si>
    <t>7999</t>
  </si>
  <si>
    <t>AP241023009188</t>
  </si>
  <si>
    <t>20240000404941</t>
  </si>
  <si>
    <t>10253</t>
  </si>
  <si>
    <t>购晶立泰材料一批</t>
  </si>
  <si>
    <t>8000</t>
  </si>
  <si>
    <t>AP241023009189</t>
  </si>
  <si>
    <t>20240000404942</t>
  </si>
  <si>
    <t>10254</t>
  </si>
  <si>
    <t>8001</t>
  </si>
  <si>
    <t>AP241023009190</t>
  </si>
  <si>
    <t>20240000404943</t>
  </si>
  <si>
    <t>10256</t>
  </si>
  <si>
    <t>8003</t>
  </si>
  <si>
    <t>AP241023009191</t>
  </si>
  <si>
    <t>20240000404944</t>
  </si>
  <si>
    <t>10257</t>
  </si>
  <si>
    <t>8004</t>
  </si>
  <si>
    <t>AP241023009192</t>
  </si>
  <si>
    <t>20240000404945</t>
  </si>
  <si>
    <t>10259</t>
  </si>
  <si>
    <t>购入吉林方舟材料一批</t>
  </si>
  <si>
    <t>8006</t>
  </si>
  <si>
    <t>AP241024009193</t>
  </si>
  <si>
    <t>20240000404946</t>
  </si>
  <si>
    <t>10261</t>
  </si>
  <si>
    <t>8008</t>
  </si>
  <si>
    <t>AP241024009197</t>
  </si>
  <si>
    <t>20240000404950</t>
  </si>
  <si>
    <t>10265</t>
  </si>
  <si>
    <t>购湘和材料一批</t>
  </si>
  <si>
    <t>8011</t>
  </si>
  <si>
    <t>AP241024009198</t>
  </si>
  <si>
    <t>20240000404951</t>
  </si>
  <si>
    <t>10266</t>
  </si>
  <si>
    <t>8012</t>
  </si>
  <si>
    <t>AP241024009199</t>
  </si>
  <si>
    <t>20240000404952</t>
  </si>
  <si>
    <t>10267</t>
  </si>
  <si>
    <t>购入驷马材料一批</t>
  </si>
  <si>
    <t>L4550</t>
  </si>
  <si>
    <t>8013</t>
  </si>
  <si>
    <t>AP241025009207</t>
  </si>
  <si>
    <t>20240000404956</t>
  </si>
  <si>
    <t>10274</t>
  </si>
  <si>
    <t>购入成卓材料一批</t>
  </si>
  <si>
    <t>1913102</t>
  </si>
  <si>
    <t>8016</t>
  </si>
  <si>
    <t>AP241025009210</t>
  </si>
  <si>
    <t>20240000404959</t>
  </si>
  <si>
    <t>10277</t>
  </si>
  <si>
    <t>8019</t>
  </si>
  <si>
    <t>AP241025009211</t>
  </si>
  <si>
    <t>20240000404960</t>
  </si>
  <si>
    <t>10278</t>
  </si>
  <si>
    <t>调整10277税差</t>
  </si>
  <si>
    <t>8020</t>
  </si>
  <si>
    <t>AP241025009212</t>
  </si>
  <si>
    <t>20240000404961</t>
  </si>
  <si>
    <t>10279</t>
  </si>
  <si>
    <t>8021</t>
  </si>
  <si>
    <t>AP241025009213</t>
  </si>
  <si>
    <t>20240000404962</t>
  </si>
  <si>
    <t>10280</t>
  </si>
  <si>
    <t>调整10279税差</t>
  </si>
  <si>
    <t>8023</t>
  </si>
  <si>
    <t>AP241025009214</t>
  </si>
  <si>
    <t>20240000404963</t>
  </si>
  <si>
    <t>10281</t>
  </si>
  <si>
    <t>8024</t>
  </si>
  <si>
    <t>AP241025009215</t>
  </si>
  <si>
    <t>20240000404964</t>
  </si>
  <si>
    <t>10282</t>
  </si>
  <si>
    <t>8025</t>
  </si>
  <si>
    <t>AP241025009216</t>
  </si>
  <si>
    <t>20240000404965</t>
  </si>
  <si>
    <t>10283</t>
  </si>
  <si>
    <t>8026</t>
  </si>
  <si>
    <t>AP241025009217</t>
  </si>
  <si>
    <t>20240000404966</t>
  </si>
  <si>
    <t>10284</t>
  </si>
  <si>
    <t>8027</t>
  </si>
  <si>
    <t>AP241025009218</t>
  </si>
  <si>
    <t>20240000404967</t>
  </si>
  <si>
    <t>10285</t>
  </si>
  <si>
    <t>调整10284税差</t>
  </si>
  <si>
    <t>8028</t>
  </si>
  <si>
    <t>AP241025009219</t>
  </si>
  <si>
    <t>20240000404968</t>
  </si>
  <si>
    <t>10286</t>
  </si>
  <si>
    <t>购入信征材料一批</t>
  </si>
  <si>
    <t>8029</t>
  </si>
  <si>
    <t>AP241025009220</t>
  </si>
  <si>
    <t>20240000404969</t>
  </si>
  <si>
    <t>10287</t>
  </si>
  <si>
    <t>购入芜湖卓人材料一批</t>
  </si>
  <si>
    <t>S434003</t>
  </si>
  <si>
    <t>8030</t>
  </si>
  <si>
    <t>AP241025009221</t>
  </si>
  <si>
    <t>20240000404970</t>
  </si>
  <si>
    <t>10289</t>
  </si>
  <si>
    <t>8032</t>
  </si>
  <si>
    <t>AP241025009222</t>
  </si>
  <si>
    <t>20240000404971</t>
  </si>
  <si>
    <t>10291</t>
  </si>
  <si>
    <t>调整10289税差</t>
  </si>
  <si>
    <t>8034</t>
  </si>
  <si>
    <t>AP241028009226</t>
  </si>
  <si>
    <t>20240000404974</t>
  </si>
  <si>
    <t>10295</t>
  </si>
  <si>
    <t>8035</t>
  </si>
  <si>
    <t>AP241028009227</t>
  </si>
  <si>
    <t>20240000404975</t>
  </si>
  <si>
    <t>10296</t>
  </si>
  <si>
    <t>调整10295税差</t>
  </si>
  <si>
    <t>8036</t>
  </si>
  <si>
    <t>AP241028009228</t>
  </si>
  <si>
    <t>20240000404976</t>
  </si>
  <si>
    <t>10297</t>
  </si>
  <si>
    <t>购湘潭湘和材料一批</t>
  </si>
  <si>
    <t>8037</t>
  </si>
  <si>
    <t>AP241028009229</t>
  </si>
  <si>
    <t>20240000404977</t>
  </si>
  <si>
    <t>10298</t>
  </si>
  <si>
    <t>调整102297税差</t>
  </si>
  <si>
    <t>8039</t>
  </si>
  <si>
    <t>AP241028009230</t>
  </si>
  <si>
    <t>20240000404978</t>
  </si>
  <si>
    <t>10299</t>
  </si>
  <si>
    <t>8040</t>
  </si>
  <si>
    <t>AP241028009231</t>
  </si>
  <si>
    <t>20240000404979</t>
  </si>
  <si>
    <t>10300</t>
  </si>
  <si>
    <t>购入宏立材料一批</t>
  </si>
  <si>
    <t>L5382</t>
  </si>
  <si>
    <t>8041</t>
  </si>
  <si>
    <t>AP241029009233</t>
  </si>
  <si>
    <t>20240000404981</t>
  </si>
  <si>
    <t>10302</t>
  </si>
  <si>
    <t>购诺亿材料一批</t>
  </si>
  <si>
    <t>8043</t>
  </si>
  <si>
    <t>AP241029009234</t>
  </si>
  <si>
    <t>20240000404982</t>
  </si>
  <si>
    <t>10303</t>
  </si>
  <si>
    <t>调整10302税差</t>
  </si>
  <si>
    <t>8044</t>
  </si>
  <si>
    <t>AP241031009253</t>
  </si>
  <si>
    <t>20240000404997</t>
  </si>
  <si>
    <t>10320</t>
  </si>
  <si>
    <t>购入河北光华材料一批</t>
  </si>
  <si>
    <t>1913037</t>
  </si>
  <si>
    <t>8052</t>
  </si>
  <si>
    <t>AP241031009254</t>
  </si>
  <si>
    <t>20240000404998</t>
  </si>
  <si>
    <t>10321</t>
  </si>
  <si>
    <t>调整10320税差</t>
  </si>
  <si>
    <t>8053</t>
  </si>
  <si>
    <t>AP241031009256</t>
  </si>
  <si>
    <t>20240000440941</t>
  </si>
  <si>
    <t>10324</t>
  </si>
  <si>
    <t>调整10297税差</t>
  </si>
  <si>
    <t>8055</t>
  </si>
  <si>
    <t>合计 = 7,332,922.28</t>
  </si>
  <si>
    <t>AP240924008957</t>
  </si>
  <si>
    <t>20240000399132</t>
  </si>
  <si>
    <t>9997</t>
  </si>
  <si>
    <t>7812</t>
  </si>
  <si>
    <t>AP240924008958</t>
  </si>
  <si>
    <t>20240000399133</t>
  </si>
  <si>
    <t>9998</t>
  </si>
  <si>
    <t>7813</t>
  </si>
  <si>
    <t>AP240924008959</t>
  </si>
  <si>
    <t>20240000399134</t>
  </si>
  <si>
    <t>9999</t>
  </si>
  <si>
    <t>购奥瑞格焊丝一批</t>
  </si>
  <si>
    <t>7814</t>
  </si>
  <si>
    <t>AP240924008960</t>
  </si>
  <si>
    <t>20240000399135</t>
  </si>
  <si>
    <t>10000</t>
  </si>
  <si>
    <t>调整9999税差</t>
  </si>
  <si>
    <t>7815</t>
  </si>
  <si>
    <t>AP240924008961</t>
  </si>
  <si>
    <t>20240000399136</t>
  </si>
  <si>
    <t>10001</t>
  </si>
  <si>
    <t>购卓人材料一批</t>
  </si>
  <si>
    <t>7816</t>
  </si>
  <si>
    <t>AP240924008962</t>
  </si>
  <si>
    <t>20240000399137</t>
  </si>
  <si>
    <t>10002</t>
  </si>
  <si>
    <t>7817</t>
  </si>
  <si>
    <t>AP240924008963</t>
  </si>
  <si>
    <t>20240000399138</t>
  </si>
  <si>
    <t>10003</t>
  </si>
  <si>
    <t>购欣辰达 材料一批</t>
  </si>
  <si>
    <t>7818</t>
  </si>
  <si>
    <t>AP240924008964</t>
  </si>
  <si>
    <t>20240000399139</t>
  </si>
  <si>
    <t>10006</t>
  </si>
  <si>
    <t>7821</t>
  </si>
  <si>
    <t>AP240924008965</t>
  </si>
  <si>
    <t>20240000399140</t>
  </si>
  <si>
    <t>10007</t>
  </si>
  <si>
    <t>7822</t>
  </si>
  <si>
    <t>AP240924008966</t>
  </si>
  <si>
    <t>20240000399141</t>
  </si>
  <si>
    <t>10008</t>
  </si>
  <si>
    <t>购建昌材料一批</t>
  </si>
  <si>
    <t>7823</t>
  </si>
  <si>
    <t>AP240924008967</t>
  </si>
  <si>
    <t>20240000399142</t>
  </si>
  <si>
    <t>10009</t>
  </si>
  <si>
    <t>调整10008税差</t>
  </si>
  <si>
    <t>7825</t>
  </si>
  <si>
    <t>AP240924008968</t>
  </si>
  <si>
    <t>20240000399143</t>
  </si>
  <si>
    <t>10012</t>
  </si>
  <si>
    <t>购雍丰材料一批</t>
  </si>
  <si>
    <t>7828</t>
  </si>
  <si>
    <t>AP240924008969</t>
  </si>
  <si>
    <t>20240000399144</t>
  </si>
  <si>
    <t>10013</t>
  </si>
  <si>
    <t>调整10012税差</t>
  </si>
  <si>
    <t>7829</t>
  </si>
  <si>
    <t>AP240925008970</t>
  </si>
  <si>
    <t>20240000399145</t>
  </si>
  <si>
    <t>10015</t>
  </si>
  <si>
    <t>购伟士通材料一批</t>
  </si>
  <si>
    <t>7831</t>
  </si>
  <si>
    <t>AP240925008972</t>
  </si>
  <si>
    <t>20240000399147</t>
  </si>
  <si>
    <t>10020</t>
  </si>
  <si>
    <t>7836</t>
  </si>
  <si>
    <t>AP240925008973</t>
  </si>
  <si>
    <t>20240000399148</t>
  </si>
  <si>
    <t>10021</t>
  </si>
  <si>
    <t>7837</t>
  </si>
  <si>
    <t>AP240925008974</t>
  </si>
  <si>
    <t>20240000399149</t>
  </si>
  <si>
    <t>10022</t>
  </si>
  <si>
    <t>调整10021税差</t>
  </si>
  <si>
    <t>7838</t>
  </si>
  <si>
    <t>AP240925008975</t>
  </si>
  <si>
    <t>20240000399150</t>
  </si>
  <si>
    <t>10026</t>
  </si>
  <si>
    <t>购德邦材料一批</t>
  </si>
  <si>
    <t>7842</t>
  </si>
  <si>
    <t>AP240925008976</t>
  </si>
  <si>
    <t>20240000399151</t>
  </si>
  <si>
    <t>10027</t>
  </si>
  <si>
    <t>调整10026税差</t>
  </si>
  <si>
    <t>l4309</t>
  </si>
  <si>
    <t>7843</t>
  </si>
  <si>
    <t>AP240925008977</t>
  </si>
  <si>
    <t>20240000399152</t>
  </si>
  <si>
    <t>10028</t>
  </si>
  <si>
    <t>购入重庆光大材料一批</t>
  </si>
  <si>
    <t>7844</t>
  </si>
  <si>
    <t>AP240925008978</t>
  </si>
  <si>
    <t>20240000399153</t>
  </si>
  <si>
    <t>10029</t>
  </si>
  <si>
    <t>调整10028税差</t>
  </si>
  <si>
    <t>7845</t>
  </si>
  <si>
    <t>AP240925008979</t>
  </si>
  <si>
    <t>20240000399154</t>
  </si>
  <si>
    <t>10030</t>
  </si>
  <si>
    <t>7846</t>
  </si>
  <si>
    <t>AP240925008980</t>
  </si>
  <si>
    <t>20240000399155</t>
  </si>
  <si>
    <t>10031</t>
  </si>
  <si>
    <t>7847</t>
  </si>
  <si>
    <t>AP240925008981</t>
  </si>
  <si>
    <t>20240000399156</t>
  </si>
  <si>
    <t>10032</t>
  </si>
  <si>
    <t>购入新政材料一批</t>
  </si>
  <si>
    <t>7848</t>
  </si>
  <si>
    <t>AP240925008982</t>
  </si>
  <si>
    <t>20240000399157</t>
  </si>
  <si>
    <t>10034</t>
  </si>
  <si>
    <t>购湘乡简美材料一批</t>
  </si>
  <si>
    <t>7850</t>
  </si>
  <si>
    <t>AP240925008984</t>
  </si>
  <si>
    <t>20240000399159</t>
  </si>
  <si>
    <t>10035</t>
  </si>
  <si>
    <t>三包考核款抵扣材料款</t>
  </si>
  <si>
    <t>7851</t>
  </si>
  <si>
    <t>AP240925008985</t>
  </si>
  <si>
    <t>20240000399160</t>
  </si>
  <si>
    <t>10036</t>
  </si>
  <si>
    <t>购渝融兴材料一批</t>
  </si>
  <si>
    <t>7852</t>
  </si>
  <si>
    <t>AP240925008987</t>
  </si>
  <si>
    <t>20240000399162</t>
  </si>
  <si>
    <t>10039</t>
  </si>
  <si>
    <t>7854</t>
  </si>
  <si>
    <t>AP240925008988</t>
  </si>
  <si>
    <t>20240000399163</t>
  </si>
  <si>
    <t>10040</t>
  </si>
  <si>
    <t>调整10039税差</t>
  </si>
  <si>
    <t>7855</t>
  </si>
  <si>
    <t>AP240925008989</t>
  </si>
  <si>
    <t>20240000399164</t>
  </si>
  <si>
    <t>10041</t>
  </si>
  <si>
    <t>购入重庆厚元材料一批</t>
  </si>
  <si>
    <t>7856</t>
  </si>
  <si>
    <t>AP240925008990</t>
  </si>
  <si>
    <t>20240000399165</t>
  </si>
  <si>
    <t>10042</t>
  </si>
  <si>
    <t>7857</t>
  </si>
  <si>
    <t>AP240925008991</t>
  </si>
  <si>
    <t>20240000399166</t>
  </si>
  <si>
    <t>10043</t>
  </si>
  <si>
    <t>调整10042税差</t>
  </si>
  <si>
    <t>7859</t>
  </si>
  <si>
    <t>AP240925008994</t>
  </si>
  <si>
    <t>20240000399169</t>
  </si>
  <si>
    <t>10048</t>
  </si>
  <si>
    <t>7864</t>
  </si>
  <si>
    <t>AP240925008995</t>
  </si>
  <si>
    <t>20240000399170</t>
  </si>
  <si>
    <t>10049</t>
  </si>
  <si>
    <t>调整10048税差</t>
  </si>
  <si>
    <t>7865</t>
  </si>
  <si>
    <t>AP240925008996</t>
  </si>
  <si>
    <t>20240000399171</t>
  </si>
  <si>
    <t>10050</t>
  </si>
  <si>
    <t>7866</t>
  </si>
  <si>
    <t>AP240925008997</t>
  </si>
  <si>
    <t>20240000399172</t>
  </si>
  <si>
    <t>10051</t>
  </si>
  <si>
    <t>调整10050税差</t>
  </si>
  <si>
    <t>7867</t>
  </si>
  <si>
    <t>AP240925008998</t>
  </si>
  <si>
    <t>20240000399173</t>
  </si>
  <si>
    <t>10052</t>
  </si>
  <si>
    <t>7868</t>
  </si>
  <si>
    <t>AP240925008999</t>
  </si>
  <si>
    <t>20240000399174</t>
  </si>
  <si>
    <t>10053</t>
  </si>
  <si>
    <t>7869</t>
  </si>
  <si>
    <t>AP240925009000</t>
  </si>
  <si>
    <t>20240000399175</t>
  </si>
  <si>
    <t>10054</t>
  </si>
  <si>
    <t>调整10053税差</t>
  </si>
  <si>
    <t>7871</t>
  </si>
  <si>
    <t>AP240925009001</t>
  </si>
  <si>
    <t>20240000399176</t>
  </si>
  <si>
    <t>10055</t>
  </si>
  <si>
    <t>7872</t>
  </si>
  <si>
    <t>AP240925009002</t>
  </si>
  <si>
    <t>20240000399177</t>
  </si>
  <si>
    <t>10057</t>
  </si>
  <si>
    <t>7874</t>
  </si>
  <si>
    <t>AP240925009003</t>
  </si>
  <si>
    <t>20240000399178</t>
  </si>
  <si>
    <t>10058</t>
  </si>
  <si>
    <t>调整10057税差</t>
  </si>
  <si>
    <t>7875</t>
  </si>
  <si>
    <t>AP240925009004</t>
  </si>
  <si>
    <t>20240000399179</t>
  </si>
  <si>
    <t>10059</t>
  </si>
  <si>
    <t>购入汇阅脱模剂一批</t>
  </si>
  <si>
    <t>7876</t>
  </si>
  <si>
    <t>AP240925009005</t>
  </si>
  <si>
    <t>20240000399180</t>
  </si>
  <si>
    <t>10060</t>
  </si>
  <si>
    <t>7877</t>
  </si>
  <si>
    <t>AP240925009006</t>
  </si>
  <si>
    <t>20240000399181</t>
  </si>
  <si>
    <t>10061</t>
  </si>
  <si>
    <t>调整10060税差</t>
  </si>
  <si>
    <t>7879</t>
  </si>
  <si>
    <t>AP240926009007</t>
  </si>
  <si>
    <t>20240000399182</t>
  </si>
  <si>
    <t>10062</t>
  </si>
  <si>
    <t>购凯平材料一批</t>
  </si>
  <si>
    <t>7880</t>
  </si>
  <si>
    <t>AP240926009011</t>
  </si>
  <si>
    <t>20240000399186</t>
  </si>
  <si>
    <t>10067</t>
  </si>
  <si>
    <t>其他应付款转应付账款</t>
  </si>
  <si>
    <t>7885</t>
  </si>
  <si>
    <t>AP240926009012</t>
  </si>
  <si>
    <t>20240000399187</t>
  </si>
  <si>
    <t>10069</t>
  </si>
  <si>
    <t>购武汉德锐隆材料一批</t>
  </si>
  <si>
    <t>7887</t>
  </si>
  <si>
    <t>AP240926009013</t>
  </si>
  <si>
    <t>20240000399188</t>
  </si>
  <si>
    <t>10070</t>
  </si>
  <si>
    <t>调整10069税差</t>
  </si>
  <si>
    <t>7888</t>
  </si>
  <si>
    <t>AP240926009017</t>
  </si>
  <si>
    <t>20240000399192</t>
  </si>
  <si>
    <t>10075</t>
  </si>
  <si>
    <t>科目互转</t>
  </si>
  <si>
    <t>7894</t>
  </si>
  <si>
    <t>AP240926009018</t>
  </si>
  <si>
    <t>20240000399193</t>
  </si>
  <si>
    <t>10076</t>
  </si>
  <si>
    <t>7895</t>
  </si>
  <si>
    <t>AP240926009019</t>
  </si>
  <si>
    <t>20240000399194</t>
  </si>
  <si>
    <t>10077</t>
  </si>
  <si>
    <t>7896</t>
  </si>
  <si>
    <t>AP240926009020</t>
  </si>
  <si>
    <t>20240000399195</t>
  </si>
  <si>
    <t>10079</t>
  </si>
  <si>
    <t>7898</t>
  </si>
  <si>
    <t>AP240926009021</t>
  </si>
  <si>
    <t>20240000399196</t>
  </si>
  <si>
    <t>10081</t>
  </si>
  <si>
    <t>7900</t>
  </si>
  <si>
    <t>AP240926009022</t>
  </si>
  <si>
    <t>20240000399197</t>
  </si>
  <si>
    <t>10082</t>
  </si>
  <si>
    <t>购入无锡全盛材料一批</t>
  </si>
  <si>
    <t>1932593</t>
  </si>
  <si>
    <t>7901</t>
  </si>
  <si>
    <t>AP240926009023</t>
  </si>
  <si>
    <t>20240000399198</t>
  </si>
  <si>
    <t>10083</t>
  </si>
  <si>
    <t>购入胜华波材料一批</t>
  </si>
  <si>
    <t>L5462</t>
  </si>
  <si>
    <t>7902</t>
  </si>
  <si>
    <t>AP240926009026</t>
  </si>
  <si>
    <t>20240000399201</t>
  </si>
  <si>
    <t>10086</t>
  </si>
  <si>
    <t>7905</t>
  </si>
  <si>
    <t>AP240926009027</t>
  </si>
  <si>
    <t>20240000399202</t>
  </si>
  <si>
    <t>10087</t>
  </si>
  <si>
    <t>7906</t>
  </si>
  <si>
    <t>AP240927009028</t>
  </si>
  <si>
    <t>20240000399203</t>
  </si>
  <si>
    <t>10088</t>
  </si>
  <si>
    <t>购力乐材料一批</t>
  </si>
  <si>
    <t>7907</t>
  </si>
  <si>
    <t>AP240927009029</t>
  </si>
  <si>
    <t>20240000399204</t>
  </si>
  <si>
    <t>10089</t>
  </si>
  <si>
    <t>购河北光华材料一批</t>
  </si>
  <si>
    <t>7908</t>
  </si>
  <si>
    <t>AP240927009030</t>
  </si>
  <si>
    <t>20240000399205</t>
  </si>
  <si>
    <t>10090</t>
  </si>
  <si>
    <t>购汇阅材料一批</t>
  </si>
  <si>
    <t>7910</t>
  </si>
  <si>
    <t>AP240927009031</t>
  </si>
  <si>
    <t>20240000399206</t>
  </si>
  <si>
    <t>10091</t>
  </si>
  <si>
    <t>购入长春富维材料一批</t>
  </si>
  <si>
    <t>7911</t>
  </si>
  <si>
    <t>AP240927009032</t>
  </si>
  <si>
    <t>20240000399207</t>
  </si>
  <si>
    <t>10092</t>
  </si>
  <si>
    <t>购入霸州自强材料一批</t>
  </si>
  <si>
    <t>7912</t>
  </si>
  <si>
    <t>AP240927009033</t>
  </si>
  <si>
    <t>20240000399208</t>
  </si>
  <si>
    <t>10096</t>
  </si>
  <si>
    <t>7916</t>
  </si>
  <si>
    <t>AP240927009034</t>
  </si>
  <si>
    <t>20240000399209</t>
  </si>
  <si>
    <t>10097</t>
  </si>
  <si>
    <t>7917</t>
  </si>
  <si>
    <t>AP240930009136</t>
  </si>
  <si>
    <t>20240000402031</t>
  </si>
  <si>
    <t>10198</t>
  </si>
  <si>
    <t>7942</t>
  </si>
  <si>
    <t>AP240930009137</t>
  </si>
  <si>
    <t>20240000402032</t>
  </si>
  <si>
    <t>10200</t>
  </si>
  <si>
    <t>调整10198税差</t>
  </si>
  <si>
    <t>7945</t>
  </si>
  <si>
    <t>AP240826008764</t>
  </si>
  <si>
    <t>20240000337054</t>
  </si>
  <si>
    <t>9785</t>
  </si>
  <si>
    <t>购自强材料一批</t>
  </si>
  <si>
    <t>7668</t>
  </si>
  <si>
    <t>AP240826008765</t>
  </si>
  <si>
    <t>20240000337055</t>
  </si>
  <si>
    <t>9786</t>
  </si>
  <si>
    <t>购霸州自强材料一批</t>
  </si>
  <si>
    <t>7669</t>
  </si>
  <si>
    <t>AP240826008766</t>
  </si>
  <si>
    <t>20240000337056</t>
  </si>
  <si>
    <t>9788</t>
  </si>
  <si>
    <t>7671</t>
  </si>
  <si>
    <t>AP240826008767</t>
  </si>
  <si>
    <t>20240000337057</t>
  </si>
  <si>
    <t>9789</t>
  </si>
  <si>
    <t>调整9788税差</t>
  </si>
  <si>
    <t>7672</t>
  </si>
  <si>
    <t>AP240826008768</t>
  </si>
  <si>
    <t>20240000337058</t>
  </si>
  <si>
    <t>9790</t>
  </si>
  <si>
    <t>购立天材料一批</t>
  </si>
  <si>
    <t>L5675</t>
  </si>
  <si>
    <t>7673</t>
  </si>
  <si>
    <t>AP240826008769</t>
  </si>
  <si>
    <t>20240000337059</t>
  </si>
  <si>
    <t>9791</t>
  </si>
  <si>
    <t>购霸州汇行材料一批</t>
  </si>
  <si>
    <t>S413221</t>
  </si>
  <si>
    <t>7674</t>
  </si>
  <si>
    <t>AP240826008770</t>
  </si>
  <si>
    <t>20240000337060</t>
  </si>
  <si>
    <t>9792</t>
  </si>
  <si>
    <t>购汇行材料一批</t>
  </si>
  <si>
    <t>7675</t>
  </si>
  <si>
    <t>AP240826008771</t>
  </si>
  <si>
    <t>20240000337061</t>
  </si>
  <si>
    <t>9793</t>
  </si>
  <si>
    <t>购超力材料一批</t>
  </si>
  <si>
    <t>7676</t>
  </si>
  <si>
    <t>AP240826008772</t>
  </si>
  <si>
    <t>20240000337062</t>
  </si>
  <si>
    <t>9794</t>
  </si>
  <si>
    <t>7677</t>
  </si>
  <si>
    <t>AP240826008773</t>
  </si>
  <si>
    <t>20240000337063</t>
  </si>
  <si>
    <t>9795</t>
  </si>
  <si>
    <t>7678</t>
  </si>
  <si>
    <t>AP240826008774</t>
  </si>
  <si>
    <t>20240000337064</t>
  </si>
  <si>
    <t>9796</t>
  </si>
  <si>
    <t>调整9795税差</t>
  </si>
  <si>
    <t>7679</t>
  </si>
  <si>
    <t>AP240826008775</t>
  </si>
  <si>
    <t>20240000337065</t>
  </si>
  <si>
    <t>9797</t>
  </si>
  <si>
    <t>7680</t>
  </si>
  <si>
    <t>AP240826008776</t>
  </si>
  <si>
    <t>20240000337066</t>
  </si>
  <si>
    <t>9799</t>
  </si>
  <si>
    <t>7682</t>
  </si>
  <si>
    <t>AP240826008777</t>
  </si>
  <si>
    <t>20240000337067</t>
  </si>
  <si>
    <t>9800</t>
  </si>
  <si>
    <t>购琪安材料一批</t>
  </si>
  <si>
    <t>7683</t>
  </si>
  <si>
    <t>AP240826008778</t>
  </si>
  <si>
    <t>20240000337068</t>
  </si>
  <si>
    <t>9803</t>
  </si>
  <si>
    <t>购宏立材料一批</t>
  </si>
  <si>
    <t>7686</t>
  </si>
  <si>
    <t>AP240826008779</t>
  </si>
  <si>
    <t>20240000337069</t>
  </si>
  <si>
    <t>9804</t>
  </si>
  <si>
    <t>7687</t>
  </si>
  <si>
    <t>AP240826008780</t>
  </si>
  <si>
    <t>20240000337070</t>
  </si>
  <si>
    <t>9805</t>
  </si>
  <si>
    <t>7688</t>
  </si>
  <si>
    <t>AP240826008781</t>
  </si>
  <si>
    <t>20240000337071</t>
  </si>
  <si>
    <t>9806</t>
  </si>
  <si>
    <t>7690</t>
  </si>
  <si>
    <t>AP240826008782</t>
  </si>
  <si>
    <t>20240000337072</t>
  </si>
  <si>
    <t>9807</t>
  </si>
  <si>
    <t>调整9806税差</t>
  </si>
  <si>
    <t>7692</t>
  </si>
  <si>
    <t>AP240826008783</t>
  </si>
  <si>
    <t>20240000337073</t>
  </si>
  <si>
    <t>9808</t>
  </si>
  <si>
    <t>7693</t>
  </si>
  <si>
    <t>AP240826008784</t>
  </si>
  <si>
    <t>20240000337074</t>
  </si>
  <si>
    <t>9809</t>
  </si>
  <si>
    <t>调整9808税差</t>
  </si>
  <si>
    <t>7695</t>
  </si>
  <si>
    <t>AP240826008785</t>
  </si>
  <si>
    <t>20240000337075</t>
  </si>
  <si>
    <t>9810</t>
  </si>
  <si>
    <t>购明芳材料一批</t>
  </si>
  <si>
    <t>7696</t>
  </si>
  <si>
    <t>AP240826008786</t>
  </si>
  <si>
    <t>20240000337076</t>
  </si>
  <si>
    <t>9811</t>
  </si>
  <si>
    <t>调整9810税差</t>
  </si>
  <si>
    <t>7697</t>
  </si>
  <si>
    <t>AP240827008795</t>
  </si>
  <si>
    <t>20240000337084</t>
  </si>
  <si>
    <t>9821</t>
  </si>
  <si>
    <t>7702</t>
  </si>
  <si>
    <t>AP240827008799</t>
  </si>
  <si>
    <t>20240000337088</t>
  </si>
  <si>
    <t>9826</t>
  </si>
  <si>
    <t>7703</t>
  </si>
  <si>
    <t>AP240827008800</t>
  </si>
  <si>
    <t>20240000337089</t>
  </si>
  <si>
    <t>9827</t>
  </si>
  <si>
    <t>调整9826税差</t>
  </si>
  <si>
    <t>7705</t>
  </si>
  <si>
    <t>AP240827008805</t>
  </si>
  <si>
    <t>20240000337094</t>
  </si>
  <si>
    <t>9832</t>
  </si>
  <si>
    <t>7708</t>
  </si>
  <si>
    <t>AP240827008806</t>
  </si>
  <si>
    <t>20240000337095</t>
  </si>
  <si>
    <t>9833</t>
  </si>
  <si>
    <t>调整9832税差</t>
  </si>
  <si>
    <t>7710</t>
  </si>
  <si>
    <t>AP240827008807</t>
  </si>
  <si>
    <t>20240000337096</t>
  </si>
  <si>
    <t>9834</t>
  </si>
  <si>
    <t>购烁鑫材料一批</t>
  </si>
  <si>
    <t>7711</t>
  </si>
  <si>
    <t>AP240827008808</t>
  </si>
  <si>
    <t>20240000337097</t>
  </si>
  <si>
    <t>9835</t>
  </si>
  <si>
    <t>7712</t>
  </si>
  <si>
    <t>AP240827008809</t>
  </si>
  <si>
    <t>20240000337098</t>
  </si>
  <si>
    <t>9836</t>
  </si>
  <si>
    <t>7713</t>
  </si>
  <si>
    <t>AP240827008810</t>
  </si>
  <si>
    <t>20240000337099</t>
  </si>
  <si>
    <t>9837</t>
  </si>
  <si>
    <t>调整9836税差</t>
  </si>
  <si>
    <t>7714</t>
  </si>
  <si>
    <t>AP240827008811</t>
  </si>
  <si>
    <t>20240000337100</t>
  </si>
  <si>
    <t>9838</t>
  </si>
  <si>
    <t>购汉升材料一批</t>
  </si>
  <si>
    <t>7715</t>
  </si>
  <si>
    <t>AP240827008812</t>
  </si>
  <si>
    <t>20240000337101</t>
  </si>
  <si>
    <t>9839</t>
  </si>
  <si>
    <t>购政锦材料一批</t>
  </si>
  <si>
    <t>7716</t>
  </si>
  <si>
    <t>AP240827008813</t>
  </si>
  <si>
    <t>20240000337102</t>
  </si>
  <si>
    <t>9840</t>
  </si>
  <si>
    <t>购奥瑞格材料一批</t>
  </si>
  <si>
    <t>7717</t>
  </si>
  <si>
    <t>AP240827008814</t>
  </si>
  <si>
    <t>20240000337103</t>
  </si>
  <si>
    <t>9841</t>
  </si>
  <si>
    <t>购广亿材料一批</t>
  </si>
  <si>
    <t>7718</t>
  </si>
  <si>
    <t>AP240827008816</t>
  </si>
  <si>
    <t>20240000337104</t>
  </si>
  <si>
    <t>9843</t>
  </si>
  <si>
    <t>调整9841税差</t>
  </si>
  <si>
    <t>7719</t>
  </si>
  <si>
    <t>AP240827008817</t>
  </si>
  <si>
    <t>20240000337105</t>
  </si>
  <si>
    <t>9844</t>
  </si>
  <si>
    <t>购长春超力材料一批</t>
  </si>
  <si>
    <t>7720</t>
  </si>
  <si>
    <t>AP240827008818</t>
  </si>
  <si>
    <t>20240000337106</t>
  </si>
  <si>
    <t>9845</t>
  </si>
  <si>
    <t>7721</t>
  </si>
  <si>
    <t>AP240827008819</t>
  </si>
  <si>
    <t>20240000337107</t>
  </si>
  <si>
    <t>9849</t>
  </si>
  <si>
    <t>7725</t>
  </si>
  <si>
    <t>AP240827008822</t>
  </si>
  <si>
    <t>20240000337110</t>
  </si>
  <si>
    <t>9852</t>
  </si>
  <si>
    <t>7727</t>
  </si>
  <si>
    <t>AP240827008824</t>
  </si>
  <si>
    <t>20240000337112</t>
  </si>
  <si>
    <t>9854</t>
  </si>
  <si>
    <t>调整9852税差</t>
  </si>
  <si>
    <t>7730</t>
  </si>
  <si>
    <t>AP240827008825</t>
  </si>
  <si>
    <t>20240000337113</t>
  </si>
  <si>
    <t>9856</t>
  </si>
  <si>
    <t>7732</t>
  </si>
  <si>
    <t>AP240827008827</t>
  </si>
  <si>
    <t>20240000337115</t>
  </si>
  <si>
    <t>9860</t>
  </si>
  <si>
    <t>购富维安道拓材料一批</t>
  </si>
  <si>
    <t>7735</t>
  </si>
  <si>
    <t>AP240828008848</t>
  </si>
  <si>
    <t>20240000337132</t>
  </si>
  <si>
    <t>9880</t>
  </si>
  <si>
    <t>购汇铭材料一批</t>
  </si>
  <si>
    <t>7737</t>
  </si>
  <si>
    <t>AP240828008849</t>
  </si>
  <si>
    <t>20240000337133</t>
  </si>
  <si>
    <t>9881</t>
  </si>
  <si>
    <t>调整9880税差</t>
  </si>
  <si>
    <t>7738</t>
  </si>
  <si>
    <t>AP240828008853</t>
  </si>
  <si>
    <t>20240000337134</t>
  </si>
  <si>
    <t>9883</t>
  </si>
  <si>
    <t>7740</t>
  </si>
  <si>
    <t>AP240828008854</t>
  </si>
  <si>
    <t>20240000337135</t>
  </si>
  <si>
    <t>9884</t>
  </si>
  <si>
    <t>7741</t>
  </si>
  <si>
    <t>AP240828008862</t>
  </si>
  <si>
    <t>20240000337140</t>
  </si>
  <si>
    <t>9890</t>
  </si>
  <si>
    <t>7745</t>
  </si>
  <si>
    <t>cw57</t>
  </si>
  <si>
    <t>AP240828008864</t>
  </si>
  <si>
    <t>20240000337142</t>
  </si>
  <si>
    <t>9892</t>
  </si>
  <si>
    <t>7746</t>
  </si>
  <si>
    <t>AP240828008865</t>
  </si>
  <si>
    <t>20240000337143</t>
  </si>
  <si>
    <t>9893</t>
  </si>
  <si>
    <t>调整9892税差</t>
  </si>
  <si>
    <t>7748</t>
  </si>
  <si>
    <t>AP240828008866</t>
  </si>
  <si>
    <t>20240000337144</t>
  </si>
  <si>
    <t>9896</t>
  </si>
  <si>
    <t>7751</t>
  </si>
  <si>
    <t>AP240828008867</t>
  </si>
  <si>
    <t>20240000337145</t>
  </si>
  <si>
    <t>9897</t>
  </si>
  <si>
    <t>调整9896税差</t>
  </si>
  <si>
    <t>7752</t>
  </si>
  <si>
    <t>AP240829008868</t>
  </si>
  <si>
    <t>20240000337146</t>
  </si>
  <si>
    <t>9898</t>
  </si>
  <si>
    <t>7753</t>
  </si>
  <si>
    <t>AP240829008869</t>
  </si>
  <si>
    <t>20240000337147</t>
  </si>
  <si>
    <t>9899</t>
  </si>
  <si>
    <t>7754</t>
  </si>
  <si>
    <t>AP240829008870</t>
  </si>
  <si>
    <t>20240000337148</t>
  </si>
  <si>
    <t>9900</t>
  </si>
  <si>
    <t>调整9899税差</t>
  </si>
  <si>
    <t>7755</t>
  </si>
  <si>
    <t>AP240829008871</t>
  </si>
  <si>
    <t>20240000337149</t>
  </si>
  <si>
    <t>9904</t>
  </si>
  <si>
    <t>7759</t>
  </si>
  <si>
    <t>AP240829008872</t>
  </si>
  <si>
    <t>20240000337150</t>
  </si>
  <si>
    <t>9905</t>
  </si>
  <si>
    <t>调整9904税差</t>
  </si>
  <si>
    <t>7760</t>
  </si>
  <si>
    <t>AP240829008873</t>
  </si>
  <si>
    <t>20240000337151</t>
  </si>
  <si>
    <t>9906</t>
  </si>
  <si>
    <t>购重庆厚元6-7月份材</t>
  </si>
  <si>
    <t>7761</t>
  </si>
  <si>
    <t>AP240829008874</t>
  </si>
  <si>
    <t>20240000337152</t>
  </si>
  <si>
    <t>9907</t>
  </si>
  <si>
    <t>减1-5月份价差</t>
  </si>
  <si>
    <t>7762</t>
  </si>
  <si>
    <t>AP240829008875</t>
  </si>
  <si>
    <t>20240000337153</t>
  </si>
  <si>
    <t>9910</t>
  </si>
  <si>
    <t>7765</t>
  </si>
  <si>
    <t>AP240829008876</t>
  </si>
  <si>
    <t>20240000337154</t>
  </si>
  <si>
    <t>9911</t>
  </si>
  <si>
    <t>调整9910税差</t>
  </si>
  <si>
    <t>7766</t>
  </si>
  <si>
    <t>AP240829008877</t>
  </si>
  <si>
    <t>20240000337155</t>
  </si>
  <si>
    <t>9912</t>
  </si>
  <si>
    <t>购捷润材料一批</t>
  </si>
  <si>
    <t>S413130</t>
  </si>
  <si>
    <t>7767</t>
  </si>
  <si>
    <t>AP240829008878</t>
  </si>
  <si>
    <t>20240000337156</t>
  </si>
  <si>
    <t>9913</t>
  </si>
  <si>
    <t>购方舟材料一批</t>
  </si>
  <si>
    <t>7768</t>
  </si>
  <si>
    <t>AP240829008879</t>
  </si>
  <si>
    <t>20240000337157</t>
  </si>
  <si>
    <t>9914</t>
  </si>
  <si>
    <t>调整9913税差</t>
  </si>
  <si>
    <t>7769</t>
  </si>
  <si>
    <t>AP240829008880</t>
  </si>
  <si>
    <t>20240000337158</t>
  </si>
  <si>
    <t>9915</t>
  </si>
  <si>
    <t>购忠强材料一批</t>
  </si>
  <si>
    <t>7770</t>
  </si>
  <si>
    <t>AP240829008881</t>
  </si>
  <si>
    <t>20240000337159</t>
  </si>
  <si>
    <t>9916</t>
  </si>
  <si>
    <t>购易格斯材料一批</t>
  </si>
  <si>
    <t>L1114</t>
  </si>
  <si>
    <t>7771</t>
  </si>
  <si>
    <t>AP240829008882</t>
  </si>
  <si>
    <t>20240000337160</t>
  </si>
  <si>
    <t>9917</t>
  </si>
  <si>
    <t>7772</t>
  </si>
  <si>
    <t>AP240831008917</t>
  </si>
  <si>
    <t>20240000337188</t>
  </si>
  <si>
    <t>9953</t>
  </si>
  <si>
    <t>购凯达模具一批</t>
  </si>
  <si>
    <t>7781</t>
  </si>
  <si>
    <t>AP240831008918</t>
  </si>
  <si>
    <t>20240000337189</t>
  </si>
  <si>
    <t>9955</t>
  </si>
  <si>
    <t>7782</t>
  </si>
  <si>
    <t>AP240831008919</t>
  </si>
  <si>
    <t>20240000337190</t>
  </si>
  <si>
    <t>9956</t>
  </si>
  <si>
    <t>7783</t>
  </si>
  <si>
    <t>AP240723008651</t>
  </si>
  <si>
    <t>9657</t>
  </si>
  <si>
    <t>7549</t>
  </si>
  <si>
    <t>AP240723008652</t>
  </si>
  <si>
    <t>9659</t>
  </si>
  <si>
    <t>购欣辰达材料一批</t>
  </si>
  <si>
    <t>7551</t>
  </si>
  <si>
    <t>AP240723008653</t>
  </si>
  <si>
    <t>9660</t>
  </si>
  <si>
    <t>7552</t>
  </si>
  <si>
    <t>AP240723008655</t>
  </si>
  <si>
    <t>9662</t>
  </si>
  <si>
    <t>购临港明康材料一批</t>
  </si>
  <si>
    <t>7553</t>
  </si>
  <si>
    <t>AP240723008657</t>
  </si>
  <si>
    <t>9664</t>
  </si>
  <si>
    <t>7555</t>
  </si>
  <si>
    <t>AP240723008659</t>
  </si>
  <si>
    <t>9666</t>
  </si>
  <si>
    <t>调整9664税差</t>
  </si>
  <si>
    <t>7557</t>
  </si>
  <si>
    <t>AP240723008660</t>
  </si>
  <si>
    <t>9667</t>
  </si>
  <si>
    <t>7558</t>
  </si>
  <si>
    <t>AP240723008661</t>
  </si>
  <si>
    <t>9668</t>
  </si>
  <si>
    <t>调整9667税差</t>
  </si>
  <si>
    <t>7560</t>
  </si>
  <si>
    <t>AP240723008662</t>
  </si>
  <si>
    <t>9669</t>
  </si>
  <si>
    <t>7561</t>
  </si>
  <si>
    <t>AP240723008663</t>
  </si>
  <si>
    <t>9670</t>
  </si>
  <si>
    <t>7562</t>
  </si>
  <si>
    <t>AP240724008664</t>
  </si>
  <si>
    <t>9671</t>
  </si>
  <si>
    <t>7563</t>
  </si>
  <si>
    <t>AP240724008667</t>
  </si>
  <si>
    <t>9674</t>
  </si>
  <si>
    <t>购吉林方舟材料一批</t>
  </si>
  <si>
    <t>7564</t>
  </si>
  <si>
    <t>AP240724008676</t>
  </si>
  <si>
    <t>9682</t>
  </si>
  <si>
    <t>购简美材料一批</t>
  </si>
  <si>
    <t>7565</t>
  </si>
  <si>
    <t>AP240724008677</t>
  </si>
  <si>
    <t>9683</t>
  </si>
  <si>
    <t>调整9682税差</t>
  </si>
  <si>
    <t>7566</t>
  </si>
  <si>
    <t>AP240724008678</t>
  </si>
  <si>
    <t>9684</t>
  </si>
  <si>
    <t>7567</t>
  </si>
  <si>
    <t>AP240724008679</t>
  </si>
  <si>
    <t>9686</t>
  </si>
  <si>
    <t>调整9684税差</t>
  </si>
  <si>
    <t>7570</t>
  </si>
  <si>
    <t>AP240724008680</t>
  </si>
  <si>
    <t>9687</t>
  </si>
  <si>
    <t>7571</t>
  </si>
  <si>
    <t>AP240724008681</t>
  </si>
  <si>
    <t>9688</t>
  </si>
  <si>
    <t>调整9687税差</t>
  </si>
  <si>
    <t>7573</t>
  </si>
  <si>
    <t>AP240724008682</t>
  </si>
  <si>
    <t>9689</t>
  </si>
  <si>
    <t>购莫特美材料一批</t>
  </si>
  <si>
    <t>L5708</t>
  </si>
  <si>
    <t>7574</t>
  </si>
  <si>
    <t>AP240724008683</t>
  </si>
  <si>
    <t>9690</t>
  </si>
  <si>
    <t>购德实材料一批</t>
  </si>
  <si>
    <t>7575</t>
  </si>
  <si>
    <t>AP240724008684</t>
  </si>
  <si>
    <t>9691</t>
  </si>
  <si>
    <t>7576</t>
  </si>
  <si>
    <t>AP240724008685</t>
  </si>
  <si>
    <t>9692</t>
  </si>
  <si>
    <t>调整9691税差</t>
  </si>
  <si>
    <t>7577</t>
  </si>
  <si>
    <t>AP240724008686</t>
  </si>
  <si>
    <t>9693</t>
  </si>
  <si>
    <t>7578</t>
  </si>
  <si>
    <t>AP240724008687</t>
  </si>
  <si>
    <t>9694</t>
  </si>
  <si>
    <t>7579</t>
  </si>
  <si>
    <t>AP240724008688</t>
  </si>
  <si>
    <t>9695</t>
  </si>
  <si>
    <t>7580</t>
  </si>
  <si>
    <t>AP240724008689</t>
  </si>
  <si>
    <t>9697</t>
  </si>
  <si>
    <t>调整9695税差</t>
  </si>
  <si>
    <t>7582</t>
  </si>
  <si>
    <t>AP240724008690</t>
  </si>
  <si>
    <t>9700</t>
  </si>
  <si>
    <t>7585</t>
  </si>
  <si>
    <t>AP240724008691</t>
  </si>
  <si>
    <t>9701</t>
  </si>
  <si>
    <t>调整9700税差</t>
  </si>
  <si>
    <t>7586</t>
  </si>
  <si>
    <t>AP240724008692</t>
  </si>
  <si>
    <t>9702</t>
  </si>
  <si>
    <t>7587</t>
  </si>
  <si>
    <t>AP240724008693</t>
  </si>
  <si>
    <t>9703</t>
  </si>
  <si>
    <t>调整9702税差</t>
  </si>
  <si>
    <t>7589</t>
  </si>
  <si>
    <t>AP240725008694</t>
  </si>
  <si>
    <t>9704</t>
  </si>
  <si>
    <t>7590</t>
  </si>
  <si>
    <t>AP240725008695</t>
  </si>
  <si>
    <t>9705</t>
  </si>
  <si>
    <t>调整9704税差</t>
  </si>
  <si>
    <t>7591</t>
  </si>
  <si>
    <t>AP240725008696</t>
  </si>
  <si>
    <t>9706</t>
  </si>
  <si>
    <t>7592</t>
  </si>
  <si>
    <t>AP240725008697</t>
  </si>
  <si>
    <t>9707</t>
  </si>
  <si>
    <t>7594</t>
  </si>
  <si>
    <t>AP240725008698</t>
  </si>
  <si>
    <t>9708</t>
  </si>
  <si>
    <t>调整9707税差</t>
  </si>
  <si>
    <t>7595</t>
  </si>
  <si>
    <t>AP240725008699</t>
  </si>
  <si>
    <t>9709</t>
  </si>
  <si>
    <t>7596</t>
  </si>
  <si>
    <t>AP240725008700</t>
  </si>
  <si>
    <t>9710</t>
  </si>
  <si>
    <t>调整9709税差</t>
  </si>
  <si>
    <t>7598</t>
  </si>
  <si>
    <t>AP240725008701</t>
  </si>
  <si>
    <t>9711</t>
  </si>
  <si>
    <t>7599</t>
  </si>
  <si>
    <t>AP240725008702</t>
  </si>
  <si>
    <t>9712</t>
  </si>
  <si>
    <t>调整9711税差</t>
  </si>
  <si>
    <t>7601</t>
  </si>
  <si>
    <t>AP240725008703</t>
  </si>
  <si>
    <t>9715</t>
  </si>
  <si>
    <t>7604</t>
  </si>
  <si>
    <t>AP240725008704</t>
  </si>
  <si>
    <t>9716</t>
  </si>
  <si>
    <t>调整9715税差</t>
  </si>
  <si>
    <t>7605</t>
  </si>
  <si>
    <t>AP240725008705</t>
  </si>
  <si>
    <t>9717</t>
  </si>
  <si>
    <t>7606</t>
  </si>
  <si>
    <t>AP240730008708</t>
  </si>
  <si>
    <t>9720</t>
  </si>
  <si>
    <t>7610</t>
  </si>
  <si>
    <t>AP240730008709</t>
  </si>
  <si>
    <t>9721</t>
  </si>
  <si>
    <t>调整9720税差</t>
  </si>
  <si>
    <t>7611</t>
  </si>
  <si>
    <t>AP240730008710</t>
  </si>
  <si>
    <t>9722</t>
  </si>
  <si>
    <t>购忠强气体一批</t>
  </si>
  <si>
    <t>7612</t>
  </si>
  <si>
    <t>AP240624008394</t>
  </si>
  <si>
    <t>9400</t>
  </si>
  <si>
    <t>NO:22473516</t>
  </si>
  <si>
    <t>L1122</t>
  </si>
  <si>
    <t>7402</t>
  </si>
  <si>
    <t>AP240624008395</t>
  </si>
  <si>
    <t>9401</t>
  </si>
  <si>
    <t>NO:155872882</t>
  </si>
  <si>
    <t>7403</t>
  </si>
  <si>
    <t>AP240624008397</t>
  </si>
  <si>
    <t>9403</t>
  </si>
  <si>
    <t>7405</t>
  </si>
  <si>
    <t>AP240624008398</t>
  </si>
  <si>
    <t>9404</t>
  </si>
  <si>
    <t>7406</t>
  </si>
  <si>
    <t>AP240624008399</t>
  </si>
  <si>
    <t>9405</t>
  </si>
  <si>
    <t>调整9404税差</t>
  </si>
  <si>
    <t>7407</t>
  </si>
  <si>
    <t>AP240624008400</t>
  </si>
  <si>
    <t>9408</t>
  </si>
  <si>
    <t>7410</t>
  </si>
  <si>
    <t>AP240624008401</t>
  </si>
  <si>
    <t>9410</t>
  </si>
  <si>
    <t>调整9408税差</t>
  </si>
  <si>
    <t>7412</t>
  </si>
  <si>
    <t>AP240625008408</t>
  </si>
  <si>
    <t>9417</t>
  </si>
  <si>
    <t>7413</t>
  </si>
  <si>
    <t>AP240625008409</t>
  </si>
  <si>
    <t>9418</t>
  </si>
  <si>
    <t>7414</t>
  </si>
  <si>
    <t>AP240625008411</t>
  </si>
  <si>
    <t>9420</t>
  </si>
  <si>
    <t>调整9418税差</t>
  </si>
  <si>
    <t>7416</t>
  </si>
  <si>
    <t>AP240625008414</t>
  </si>
  <si>
    <t>9423</t>
  </si>
  <si>
    <t>购天津琪安材料一批</t>
  </si>
  <si>
    <t>7419</t>
  </si>
  <si>
    <t>AP240625008415</t>
  </si>
  <si>
    <t>9424</t>
  </si>
  <si>
    <t>调整9423税差</t>
  </si>
  <si>
    <t>7421</t>
  </si>
  <si>
    <t>AP240625008416</t>
  </si>
  <si>
    <t>9425</t>
  </si>
  <si>
    <t>购溧阳鑫岩材料一批</t>
  </si>
  <si>
    <t>7422</t>
  </si>
  <si>
    <t>AP240625008417</t>
  </si>
  <si>
    <t>9426</t>
  </si>
  <si>
    <t>调整9425税差</t>
  </si>
  <si>
    <t>7424</t>
  </si>
  <si>
    <t>AP240625008418</t>
  </si>
  <si>
    <t>9429</t>
  </si>
  <si>
    <t>7427</t>
  </si>
  <si>
    <t>AP240625008419</t>
  </si>
  <si>
    <t>9430</t>
  </si>
  <si>
    <t>调整9429税差</t>
  </si>
  <si>
    <t>7428</t>
  </si>
  <si>
    <t>AP240625008420</t>
  </si>
  <si>
    <t>9431</t>
  </si>
  <si>
    <t>7429</t>
  </si>
  <si>
    <t>AP240625008421</t>
  </si>
  <si>
    <t>9432</t>
  </si>
  <si>
    <t>调整9431税差</t>
  </si>
  <si>
    <t>7430</t>
  </si>
  <si>
    <t>AP240625008423</t>
  </si>
  <si>
    <t>9434</t>
  </si>
  <si>
    <t>7432</t>
  </si>
  <si>
    <t>AP240625008425</t>
  </si>
  <si>
    <t>9436</t>
  </si>
  <si>
    <t>7433</t>
  </si>
  <si>
    <t>AP240625008426</t>
  </si>
  <si>
    <t>9437</t>
  </si>
  <si>
    <t>调整9436税差</t>
  </si>
  <si>
    <t>7434</t>
  </si>
  <si>
    <t>AP240625008427</t>
  </si>
  <si>
    <t>9441</t>
  </si>
  <si>
    <t>7438</t>
  </si>
  <si>
    <t>AP240625008428</t>
  </si>
  <si>
    <t>9443</t>
  </si>
  <si>
    <t>调整9441税差</t>
  </si>
  <si>
    <t>7440</t>
  </si>
  <si>
    <t>AP240625008431</t>
  </si>
  <si>
    <t>9447</t>
  </si>
  <si>
    <t>7443</t>
  </si>
  <si>
    <t>AP240625008432</t>
  </si>
  <si>
    <t>9448</t>
  </si>
  <si>
    <t>调整9447税差</t>
  </si>
  <si>
    <t>7444</t>
  </si>
  <si>
    <t>AP240625008433</t>
  </si>
  <si>
    <t>9449</t>
  </si>
  <si>
    <t>7445</t>
  </si>
  <si>
    <t>AP240625008434</t>
  </si>
  <si>
    <t>9450</t>
  </si>
  <si>
    <t>调整9449税差</t>
  </si>
  <si>
    <t>7447</t>
  </si>
  <si>
    <t>AP240625008435</t>
  </si>
  <si>
    <t>9453</t>
  </si>
  <si>
    <t>7450</t>
  </si>
  <si>
    <t>AP240625008436</t>
  </si>
  <si>
    <t>9454</t>
  </si>
  <si>
    <t>调整9453税差</t>
  </si>
  <si>
    <t>7451</t>
  </si>
  <si>
    <t>AP240625008437</t>
  </si>
  <si>
    <t>9455</t>
  </si>
  <si>
    <t>7452</t>
  </si>
  <si>
    <t>AP240625008438</t>
  </si>
  <si>
    <t>9456</t>
  </si>
  <si>
    <t>调整9455税差</t>
  </si>
  <si>
    <t>7454</t>
  </si>
  <si>
    <t>AP240625008439</t>
  </si>
  <si>
    <t>9457</t>
  </si>
  <si>
    <t>7455</t>
  </si>
  <si>
    <t>AP240625008440</t>
  </si>
  <si>
    <t>9458</t>
  </si>
  <si>
    <t>调整9457税差</t>
  </si>
  <si>
    <t>7457</t>
  </si>
  <si>
    <t>AP240625008441</t>
  </si>
  <si>
    <t>9459</t>
  </si>
  <si>
    <t>7458</t>
  </si>
  <si>
    <t>AP240625008442</t>
  </si>
  <si>
    <t>9460</t>
  </si>
  <si>
    <t>7459</t>
  </si>
  <si>
    <t>AP240626008446</t>
  </si>
  <si>
    <t>9464</t>
  </si>
  <si>
    <t>7463</t>
  </si>
  <si>
    <t>AP240626008472</t>
  </si>
  <si>
    <t>9487</t>
  </si>
  <si>
    <t>调整9464税差</t>
  </si>
  <si>
    <t>7467</t>
  </si>
  <si>
    <t>AP240626008473</t>
  </si>
  <si>
    <t>9488</t>
  </si>
  <si>
    <t>7468</t>
  </si>
  <si>
    <t>AP240626008474</t>
  </si>
  <si>
    <t>9489</t>
  </si>
  <si>
    <t>7469</t>
  </si>
  <si>
    <t>AP240626008475</t>
  </si>
  <si>
    <t>9490</t>
  </si>
  <si>
    <t>7470</t>
  </si>
  <si>
    <t>AP240626008476</t>
  </si>
  <si>
    <t>9491</t>
  </si>
  <si>
    <t>7471</t>
  </si>
  <si>
    <t>AP240626008477</t>
  </si>
  <si>
    <t>9492</t>
  </si>
  <si>
    <t>购重庆宏立材料一批</t>
  </si>
  <si>
    <t>7472</t>
  </si>
  <si>
    <t>AP240626008478</t>
  </si>
  <si>
    <t>9493</t>
  </si>
  <si>
    <t>7473</t>
  </si>
  <si>
    <t>AP240626008479</t>
  </si>
  <si>
    <t>9494</t>
  </si>
  <si>
    <t>7474</t>
  </si>
  <si>
    <t>AP240626008480</t>
  </si>
  <si>
    <t>9495</t>
  </si>
  <si>
    <t>7475</t>
  </si>
  <si>
    <t>AP240626008481</t>
  </si>
  <si>
    <t>9496</t>
  </si>
  <si>
    <t>调整9495税差</t>
  </si>
  <si>
    <t>7476</t>
  </si>
  <si>
    <t>AP240626008482</t>
  </si>
  <si>
    <t>9497</t>
  </si>
  <si>
    <t>7477</t>
  </si>
  <si>
    <t>AP240626008483</t>
  </si>
  <si>
    <t>9498</t>
  </si>
  <si>
    <t>7479</t>
  </si>
  <si>
    <t>AP240626008484</t>
  </si>
  <si>
    <t>9499</t>
  </si>
  <si>
    <t>7480</t>
  </si>
  <si>
    <t>AP240626008485</t>
  </si>
  <si>
    <t>9500</t>
  </si>
  <si>
    <t>7481</t>
  </si>
  <si>
    <t>AP240626008486</t>
  </si>
  <si>
    <t>9501</t>
  </si>
  <si>
    <t>调整9500税差</t>
  </si>
  <si>
    <t>7482</t>
  </si>
  <si>
    <t>AP240626008487</t>
  </si>
  <si>
    <t>9502</t>
  </si>
  <si>
    <t>7483</t>
  </si>
  <si>
    <t>AP240626008488</t>
  </si>
  <si>
    <t>9503</t>
  </si>
  <si>
    <t>7484</t>
  </si>
  <si>
    <t>AP240626008489</t>
  </si>
  <si>
    <t>9505</t>
  </si>
  <si>
    <t>7486</t>
  </si>
  <si>
    <t>AP240626008496</t>
  </si>
  <si>
    <t>9510</t>
  </si>
  <si>
    <t>调整其他应付款至应付</t>
  </si>
  <si>
    <t>7492</t>
  </si>
  <si>
    <t>AP240627008513</t>
  </si>
  <si>
    <t>9526</t>
  </si>
  <si>
    <t>7495</t>
  </si>
  <si>
    <t>AP240627008514</t>
  </si>
  <si>
    <t>9527</t>
  </si>
  <si>
    <t>购长春富维安道拓材料</t>
  </si>
  <si>
    <t>7496</t>
  </si>
  <si>
    <t>AP240627008515</t>
  </si>
  <si>
    <t>9528</t>
  </si>
  <si>
    <t>7497</t>
  </si>
  <si>
    <t>AP240627008516</t>
  </si>
  <si>
    <t>9529</t>
  </si>
  <si>
    <t>调整9528税差</t>
  </si>
  <si>
    <t>7498</t>
  </si>
  <si>
    <t>AP240627008517</t>
  </si>
  <si>
    <t>9531</t>
  </si>
  <si>
    <t>购重庆厚元材料一批</t>
  </si>
  <si>
    <t>7500</t>
  </si>
  <si>
    <t>AP240521008241</t>
  </si>
  <si>
    <t>20240000209996</t>
  </si>
  <si>
    <t>NO:49457659</t>
  </si>
  <si>
    <t>7249</t>
  </si>
  <si>
    <t>AP240521008242</t>
  </si>
  <si>
    <t>20240000209997</t>
  </si>
  <si>
    <t>NO:47366380</t>
  </si>
  <si>
    <t>7250</t>
  </si>
  <si>
    <t>AP240521008243</t>
  </si>
  <si>
    <t>20240000209998</t>
  </si>
  <si>
    <t>NO:51062590</t>
  </si>
  <si>
    <t>7251</t>
  </si>
  <si>
    <t>AP240521008244</t>
  </si>
  <si>
    <t>20240000209999</t>
  </si>
  <si>
    <t>NO:51827080</t>
  </si>
  <si>
    <t>7252</t>
  </si>
  <si>
    <t>AP240521008245</t>
  </si>
  <si>
    <t>20240000210000</t>
  </si>
  <si>
    <t>NO:41536957</t>
  </si>
  <si>
    <t>7253</t>
  </si>
  <si>
    <t>AP240521008246</t>
  </si>
  <si>
    <t>20240000210001</t>
  </si>
  <si>
    <t>NO:51257869</t>
  </si>
  <si>
    <t>L5575</t>
  </si>
  <si>
    <t>7254</t>
  </si>
  <si>
    <t>AP240521008247</t>
  </si>
  <si>
    <t>20240000210002</t>
  </si>
  <si>
    <t>调整9265税差</t>
  </si>
  <si>
    <t>7255</t>
  </si>
  <si>
    <t>AP240521008268</t>
  </si>
  <si>
    <t>20240000210003</t>
  </si>
  <si>
    <t>7277</t>
  </si>
  <si>
    <t>AP240521008269</t>
  </si>
  <si>
    <t>20240000210004</t>
  </si>
  <si>
    <t>NO:157183612</t>
  </si>
  <si>
    <t>7279</t>
  </si>
  <si>
    <t>AP240521008270</t>
  </si>
  <si>
    <t>20240000210005</t>
  </si>
  <si>
    <t>NO:137757804</t>
  </si>
  <si>
    <t>7280</t>
  </si>
  <si>
    <t>AP240521008271</t>
  </si>
  <si>
    <t>20240000210006</t>
  </si>
  <si>
    <t>7281</t>
  </si>
  <si>
    <t>AP240521008272</t>
  </si>
  <si>
    <t>20240000210007</t>
  </si>
  <si>
    <t>调整9271税差</t>
  </si>
  <si>
    <t>7282</t>
  </si>
  <si>
    <t>AP240521008273</t>
  </si>
  <si>
    <t>20240000210008</t>
  </si>
  <si>
    <t>NO:58205979</t>
  </si>
  <si>
    <t>7283</t>
  </si>
  <si>
    <t>AP240521008274</t>
  </si>
  <si>
    <t>20240000210009</t>
  </si>
  <si>
    <t>NO:26734747</t>
  </si>
  <si>
    <t>7284</t>
  </si>
  <si>
    <t>AP240521008275</t>
  </si>
  <si>
    <t>20240000210010</t>
  </si>
  <si>
    <t>7285</t>
  </si>
  <si>
    <t>AP240521008276</t>
  </si>
  <si>
    <t>20240000210011</t>
  </si>
  <si>
    <t>调整9275税差</t>
  </si>
  <si>
    <t>7287</t>
  </si>
  <si>
    <t>AP240521008277</t>
  </si>
  <si>
    <t>20240000210012</t>
  </si>
  <si>
    <t>NO:40764353</t>
  </si>
  <si>
    <t>7288</t>
  </si>
  <si>
    <t>AP240521008278</t>
  </si>
  <si>
    <t>20240000210013</t>
  </si>
  <si>
    <t>调整9277税差</t>
  </si>
  <si>
    <t>7289</t>
  </si>
  <si>
    <t>AP240521008279</t>
  </si>
  <si>
    <t>20240000210014</t>
  </si>
  <si>
    <t>NO:40915621</t>
  </si>
  <si>
    <t>7290</t>
  </si>
  <si>
    <t>AP240521008280</t>
  </si>
  <si>
    <t>20240000210015</t>
  </si>
  <si>
    <t>7291</t>
  </si>
  <si>
    <t>AP240521008281</t>
  </si>
  <si>
    <t>20240000210016</t>
  </si>
  <si>
    <t>调整9280税差</t>
  </si>
  <si>
    <t>7293</t>
  </si>
  <si>
    <t>AP240521008285</t>
  </si>
  <si>
    <t>20240000210017</t>
  </si>
  <si>
    <t>NO：06424931</t>
  </si>
  <si>
    <t>7296</t>
  </si>
  <si>
    <t>AP240522008286</t>
  </si>
  <si>
    <t>20240000210018</t>
  </si>
  <si>
    <t>7297</t>
  </si>
  <si>
    <t>AP240522008287</t>
  </si>
  <si>
    <t>20240000210019</t>
  </si>
  <si>
    <t>调整9284税差</t>
  </si>
  <si>
    <t>7298</t>
  </si>
  <si>
    <t>AP240522008288</t>
  </si>
  <si>
    <t>20240000210020</t>
  </si>
  <si>
    <t>NO:19536992</t>
  </si>
  <si>
    <t>7299</t>
  </si>
  <si>
    <t>AP240522008289</t>
  </si>
  <si>
    <t>20240000210021</t>
  </si>
  <si>
    <t>7302</t>
  </si>
  <si>
    <t>AP240522008290</t>
  </si>
  <si>
    <t>20240000210022</t>
  </si>
  <si>
    <t>购吉林德邦材料一批</t>
  </si>
  <si>
    <t>7303</t>
  </si>
  <si>
    <t>AP240522008291</t>
  </si>
  <si>
    <t>20240000210023</t>
  </si>
  <si>
    <t>调整9290税差</t>
  </si>
  <si>
    <t>7305</t>
  </si>
  <si>
    <t>AP240522008292</t>
  </si>
  <si>
    <t>20240000210024</t>
  </si>
  <si>
    <t>NO:19526196</t>
  </si>
  <si>
    <t>7306</t>
  </si>
  <si>
    <t>AP240522008293</t>
  </si>
  <si>
    <t>20240000210025</t>
  </si>
  <si>
    <t>NO:60147628</t>
  </si>
  <si>
    <t>7307</t>
  </si>
  <si>
    <t>AP240522008294</t>
  </si>
  <si>
    <t>20240000210026</t>
  </si>
  <si>
    <t>7308</t>
  </si>
  <si>
    <t>AP240522008295</t>
  </si>
  <si>
    <t>20240000210027</t>
  </si>
  <si>
    <t>NO:157196400</t>
  </si>
  <si>
    <t>7310</t>
  </si>
  <si>
    <t>AP240522008296</t>
  </si>
  <si>
    <t>20240000210028</t>
  </si>
  <si>
    <t>NO:141874044</t>
  </si>
  <si>
    <t>7311</t>
  </si>
  <si>
    <t>AP240522008297</t>
  </si>
  <si>
    <t>20240000210029</t>
  </si>
  <si>
    <t>NO：40812557</t>
  </si>
  <si>
    <t>S411036</t>
  </si>
  <si>
    <t>7312</t>
  </si>
  <si>
    <t>AP240522008298</t>
  </si>
  <si>
    <t>20240000210030</t>
  </si>
  <si>
    <t>7316</t>
  </si>
  <si>
    <t>AP240522008299</t>
  </si>
  <si>
    <t>20240000210031</t>
  </si>
  <si>
    <t>调整9302税差</t>
  </si>
  <si>
    <t>7317</t>
  </si>
  <si>
    <t>AP240524008319</t>
  </si>
  <si>
    <t>20240000210050</t>
  </si>
  <si>
    <t>NO:145695625</t>
  </si>
  <si>
    <t>7325</t>
  </si>
  <si>
    <t>AP240524008320</t>
  </si>
  <si>
    <t>20240000210051</t>
  </si>
  <si>
    <t>NO:145704825</t>
  </si>
  <si>
    <t>7327</t>
  </si>
  <si>
    <t>AP240524008321</t>
  </si>
  <si>
    <t>20240000210052</t>
  </si>
  <si>
    <t>调整9325税差</t>
  </si>
  <si>
    <t>7328</t>
  </si>
  <si>
    <t>AP240524008322</t>
  </si>
  <si>
    <t>20240000210053</t>
  </si>
  <si>
    <t>7329</t>
  </si>
  <si>
    <t>AP240524008323</t>
  </si>
  <si>
    <t>20240000210054</t>
  </si>
  <si>
    <t>调整9327税差</t>
  </si>
  <si>
    <t>7330</t>
  </si>
  <si>
    <t>AP240524008324</t>
  </si>
  <si>
    <t>20240000210055</t>
  </si>
  <si>
    <t>7331</t>
  </si>
  <si>
    <t>AP240524008325</t>
  </si>
  <si>
    <t>20240000210056</t>
  </si>
  <si>
    <t>调整9329税差</t>
  </si>
  <si>
    <t>7333</t>
  </si>
  <si>
    <t>AP240524008326</t>
  </si>
  <si>
    <t>20240000210057</t>
  </si>
  <si>
    <t>7336</t>
  </si>
  <si>
    <t>AP240524008327</t>
  </si>
  <si>
    <t>20240000210058</t>
  </si>
  <si>
    <t>调整9333税差</t>
  </si>
  <si>
    <t>7338</t>
  </si>
  <si>
    <t>AP240528008341</t>
  </si>
  <si>
    <t>20240000210068</t>
  </si>
  <si>
    <t>7345</t>
  </si>
  <si>
    <t>AP240528008342</t>
  </si>
  <si>
    <t>20240000210069</t>
  </si>
  <si>
    <t>调整9347税差</t>
  </si>
  <si>
    <t>7346</t>
  </si>
  <si>
    <t>AP240528008343</t>
  </si>
  <si>
    <t>20240000210070</t>
  </si>
  <si>
    <t>7347</t>
  </si>
  <si>
    <t>AP240528008344</t>
  </si>
  <si>
    <t>20240000210071</t>
  </si>
  <si>
    <t>调整9349税差</t>
  </si>
  <si>
    <t>7349</t>
  </si>
  <si>
    <t>AP240528008345</t>
  </si>
  <si>
    <t>20240000210072</t>
  </si>
  <si>
    <t>NO:167584078</t>
  </si>
  <si>
    <t>7350</t>
  </si>
  <si>
    <t>AP240528008346</t>
  </si>
  <si>
    <t>20240000210073</t>
  </si>
  <si>
    <t>NO：61188248</t>
  </si>
  <si>
    <t>7351</t>
  </si>
  <si>
    <t>AP240528008347</t>
  </si>
  <si>
    <t>20240000210074</t>
  </si>
  <si>
    <t>收到唐群发票</t>
  </si>
  <si>
    <t>7352</t>
  </si>
  <si>
    <t>AP240528008348</t>
  </si>
  <si>
    <t>20240000210075</t>
  </si>
  <si>
    <t>7353</t>
  </si>
  <si>
    <t>AP240528008349</t>
  </si>
  <si>
    <t>20240000210076</t>
  </si>
  <si>
    <t>调整9354税差</t>
  </si>
  <si>
    <t>7354</t>
  </si>
  <si>
    <t>AP240528008350</t>
  </si>
  <si>
    <t>20240000210077</t>
  </si>
  <si>
    <t>NO：54150497</t>
  </si>
  <si>
    <t>L5515</t>
  </si>
  <si>
    <t>7355</t>
  </si>
  <si>
    <t>AP240528008351</t>
  </si>
  <si>
    <t>20240000210078</t>
  </si>
  <si>
    <t>调整9356税差</t>
  </si>
  <si>
    <t>7356</t>
  </si>
  <si>
    <t>AP240528008352</t>
  </si>
  <si>
    <t>20240000210079</t>
  </si>
  <si>
    <t>7357</t>
  </si>
  <si>
    <t>AP240529008353</t>
  </si>
  <si>
    <t>20240000210080</t>
  </si>
  <si>
    <t xml:space="preserve"> NO:45429019</t>
  </si>
  <si>
    <t>7360</t>
  </si>
  <si>
    <t>AP240529008354</t>
  </si>
  <si>
    <t>20240000210081</t>
  </si>
  <si>
    <t>NO:145691589</t>
  </si>
  <si>
    <t>7361</t>
  </si>
  <si>
    <t>AP240529008355</t>
  </si>
  <si>
    <t>20240000210082</t>
  </si>
  <si>
    <t>7362</t>
  </si>
  <si>
    <t>AP240529008356</t>
  </si>
  <si>
    <t>20240000210083</t>
  </si>
  <si>
    <t>调整9362税差</t>
  </si>
  <si>
    <t>7363</t>
  </si>
  <si>
    <t>AP240418008017</t>
  </si>
  <si>
    <t>9017</t>
  </si>
  <si>
    <t>NO:15072387</t>
  </si>
  <si>
    <t>S433021</t>
  </si>
  <si>
    <t>7088</t>
  </si>
  <si>
    <t>AP240418008018</t>
  </si>
  <si>
    <t>9018</t>
  </si>
  <si>
    <t>NO:01208130-33</t>
  </si>
  <si>
    <t>7089</t>
  </si>
  <si>
    <t>AP240418008019</t>
  </si>
  <si>
    <t>9019</t>
  </si>
  <si>
    <t>调整9018税差</t>
  </si>
  <si>
    <t>7090</t>
  </si>
  <si>
    <t>AP240418008020</t>
  </si>
  <si>
    <t>9020</t>
  </si>
  <si>
    <t>NO:01208111-114</t>
  </si>
  <si>
    <t>7091</t>
  </si>
  <si>
    <t>AP240418008021</t>
  </si>
  <si>
    <t>9021</t>
  </si>
  <si>
    <t>NO:27684870</t>
  </si>
  <si>
    <t>7092</t>
  </si>
  <si>
    <t>AP240418008022</t>
  </si>
  <si>
    <t>9022</t>
  </si>
  <si>
    <t>NO:05033091</t>
  </si>
  <si>
    <t>7093</t>
  </si>
  <si>
    <t>AP240418008023</t>
  </si>
  <si>
    <t>9023</t>
  </si>
  <si>
    <t>调整9022税差</t>
  </si>
  <si>
    <t>7094</t>
  </si>
  <si>
    <t>AP240418008024</t>
  </si>
  <si>
    <t>9025</t>
  </si>
  <si>
    <t>NO:45428851</t>
  </si>
  <si>
    <t>7096</t>
  </si>
  <si>
    <t>AP240418008025</t>
  </si>
  <si>
    <t>9026</t>
  </si>
  <si>
    <t>NO:64163656</t>
  </si>
  <si>
    <t>7097</t>
  </si>
  <si>
    <t>AP240418008026</t>
  </si>
  <si>
    <t>9027</t>
  </si>
  <si>
    <t>NO:64780097</t>
  </si>
  <si>
    <t>7098</t>
  </si>
  <si>
    <t>AP240418008027</t>
  </si>
  <si>
    <t>9028</t>
  </si>
  <si>
    <t>NO:44057992</t>
  </si>
  <si>
    <t>7099</t>
  </si>
  <si>
    <t>AP240418008028</t>
  </si>
  <si>
    <t>9029</t>
  </si>
  <si>
    <t>NO:42221430</t>
  </si>
  <si>
    <t>AP240418008029</t>
  </si>
  <si>
    <t>9030</t>
  </si>
  <si>
    <t>NO:42136860</t>
  </si>
  <si>
    <t>7101</t>
  </si>
  <si>
    <t>AP240419008030</t>
  </si>
  <si>
    <t>9031</t>
  </si>
  <si>
    <t>NO:42878688</t>
  </si>
  <si>
    <t>7102</t>
  </si>
  <si>
    <t>AP240419008031</t>
  </si>
  <si>
    <t>9032</t>
  </si>
  <si>
    <t>调整9031税差</t>
  </si>
  <si>
    <t>7103</t>
  </si>
  <si>
    <t>AP240419008032</t>
  </si>
  <si>
    <t>9033</t>
  </si>
  <si>
    <t>7104</t>
  </si>
  <si>
    <t>AP240419008033</t>
  </si>
  <si>
    <t>9037</t>
  </si>
  <si>
    <t>调整9033税差</t>
  </si>
  <si>
    <t>7108</t>
  </si>
  <si>
    <t>AP240419008039</t>
  </si>
  <si>
    <t>9043</t>
  </si>
  <si>
    <t>7112</t>
  </si>
  <si>
    <t>AP240419008040</t>
  </si>
  <si>
    <t>9044</t>
  </si>
  <si>
    <t>调整9043税差</t>
  </si>
  <si>
    <t>7113</t>
  </si>
  <si>
    <t>AP240419008044</t>
  </si>
  <si>
    <t>9048</t>
  </si>
  <si>
    <t>NO:33892966</t>
  </si>
  <si>
    <t>7117</t>
  </si>
  <si>
    <t>AP240419008045</t>
  </si>
  <si>
    <t>9051</t>
  </si>
  <si>
    <t>7120</t>
  </si>
  <si>
    <t>AP240419008046</t>
  </si>
  <si>
    <t>9052</t>
  </si>
  <si>
    <t>调整9051税差</t>
  </si>
  <si>
    <t>7122</t>
  </si>
  <si>
    <t>AP240419008049</t>
  </si>
  <si>
    <t>9054</t>
  </si>
  <si>
    <t>NO:112112434</t>
  </si>
  <si>
    <t>7123</t>
  </si>
  <si>
    <t>AP240419008050</t>
  </si>
  <si>
    <t>9056</t>
  </si>
  <si>
    <t>NO:32488043</t>
  </si>
  <si>
    <t>7125</t>
  </si>
  <si>
    <t>AP240419008051</t>
  </si>
  <si>
    <t>9058</t>
  </si>
  <si>
    <t>NO:23760203</t>
  </si>
  <si>
    <t>7127</t>
  </si>
  <si>
    <t>AP240419008052</t>
  </si>
  <si>
    <t>9063</t>
  </si>
  <si>
    <t>NO:42373834</t>
  </si>
  <si>
    <t>7132</t>
  </si>
  <si>
    <t>AP240419008053</t>
  </si>
  <si>
    <t>9064</t>
  </si>
  <si>
    <t>NO:101729484</t>
  </si>
  <si>
    <t>7133</t>
  </si>
  <si>
    <t>AP240419008054</t>
  </si>
  <si>
    <t>9066</t>
  </si>
  <si>
    <t>NO:20030230</t>
  </si>
  <si>
    <t>7135</t>
  </si>
  <si>
    <t>AP240419008055</t>
  </si>
  <si>
    <t>9067</t>
  </si>
  <si>
    <t>NO:42626386</t>
  </si>
  <si>
    <t>7136</t>
  </si>
  <si>
    <t>AP240419008056</t>
  </si>
  <si>
    <t>9068</t>
  </si>
  <si>
    <t>NO:29985057</t>
  </si>
  <si>
    <t>7137</t>
  </si>
  <si>
    <t>AP240419008057</t>
  </si>
  <si>
    <t>9069</t>
  </si>
  <si>
    <t>NO:14431701</t>
  </si>
  <si>
    <t>7138</t>
  </si>
  <si>
    <t>AP240419008058</t>
  </si>
  <si>
    <t>9070</t>
  </si>
  <si>
    <t>NO:44132277</t>
  </si>
  <si>
    <t>7139</t>
  </si>
  <si>
    <t>AP240419008059</t>
  </si>
  <si>
    <t>9071</t>
  </si>
  <si>
    <t>NO:33710639</t>
  </si>
  <si>
    <t>7140</t>
  </si>
  <si>
    <t>AP240419008060</t>
  </si>
  <si>
    <t>9072</t>
  </si>
  <si>
    <t>NO：44981867</t>
  </si>
  <si>
    <t>7141</t>
  </si>
  <si>
    <t>AP240419008061</t>
  </si>
  <si>
    <t>9073</t>
  </si>
  <si>
    <t>收到中道泡棉返修费发</t>
  </si>
  <si>
    <t>7142</t>
  </si>
  <si>
    <t>AP240419008062</t>
  </si>
  <si>
    <t>9074</t>
  </si>
  <si>
    <t>应付冲预付</t>
  </si>
  <si>
    <t>L5685</t>
  </si>
  <si>
    <t>7143</t>
  </si>
  <si>
    <t>AP240419008064</t>
  </si>
  <si>
    <t>9076</t>
  </si>
  <si>
    <t>NO:14483351</t>
  </si>
  <si>
    <t>7145</t>
  </si>
  <si>
    <t>AP240419008065</t>
  </si>
  <si>
    <t>9077</t>
  </si>
  <si>
    <t>NO：31686699</t>
  </si>
  <si>
    <t>7146</t>
  </si>
  <si>
    <t>AP240419008066</t>
  </si>
  <si>
    <t>9078</t>
  </si>
  <si>
    <t>NO:106952312</t>
  </si>
  <si>
    <t>7147</t>
  </si>
  <si>
    <t>AP240419008067</t>
  </si>
  <si>
    <t>9079</t>
  </si>
  <si>
    <t>7148</t>
  </si>
  <si>
    <t>AP240419008069</t>
  </si>
  <si>
    <t>9081</t>
  </si>
  <si>
    <t>7150</t>
  </si>
  <si>
    <t>AP240419008070</t>
  </si>
  <si>
    <t>9082</t>
  </si>
  <si>
    <t>7151</t>
  </si>
  <si>
    <t>AP240419008071</t>
  </si>
  <si>
    <t>9084</t>
  </si>
  <si>
    <t>7153</t>
  </si>
  <si>
    <t>AP240419008073</t>
  </si>
  <si>
    <t>9086</t>
  </si>
  <si>
    <t>NO:106980154</t>
  </si>
  <si>
    <t>7155</t>
  </si>
  <si>
    <t>AP240419008074</t>
  </si>
  <si>
    <t>9087</t>
  </si>
  <si>
    <t>NO:1069829820</t>
  </si>
  <si>
    <t>7156</t>
  </si>
  <si>
    <t>AP240419008075</t>
  </si>
  <si>
    <t>9088</t>
  </si>
  <si>
    <t>7157</t>
  </si>
  <si>
    <t>AP240419008076</t>
  </si>
  <si>
    <t>9090</t>
  </si>
  <si>
    <t>调整9088税差</t>
  </si>
  <si>
    <t>7159</t>
  </si>
  <si>
    <t>AP240419008077</t>
  </si>
  <si>
    <t>9093</t>
  </si>
  <si>
    <t>7162</t>
  </si>
  <si>
    <t>AP240419008078</t>
  </si>
  <si>
    <t>9094</t>
  </si>
  <si>
    <t>调整9093税差</t>
  </si>
  <si>
    <t>7163</t>
  </si>
  <si>
    <t>AP240422008079</t>
  </si>
  <si>
    <t>9095</t>
  </si>
  <si>
    <t>购十堰盈旭材料一批</t>
  </si>
  <si>
    <t>7164</t>
  </si>
  <si>
    <t>AP240422008080</t>
  </si>
  <si>
    <t>9096</t>
  </si>
  <si>
    <t>调整9095税差</t>
  </si>
  <si>
    <t>7165</t>
  </si>
  <si>
    <t>AP240422008081</t>
  </si>
  <si>
    <t>9097</t>
  </si>
  <si>
    <t>购湘潭简美材料一批</t>
  </si>
  <si>
    <t>7166</t>
  </si>
  <si>
    <t>AP240422008082</t>
  </si>
  <si>
    <t>9098</t>
  </si>
  <si>
    <t>调整9097税差</t>
  </si>
  <si>
    <t>7167</t>
  </si>
  <si>
    <t>AP240422008083</t>
  </si>
  <si>
    <t>9102</t>
  </si>
  <si>
    <t>7171</t>
  </si>
  <si>
    <t>AP240422008084</t>
  </si>
  <si>
    <t>9103</t>
  </si>
  <si>
    <t>7172</t>
  </si>
  <si>
    <t>AP240422008085</t>
  </si>
  <si>
    <t>9104</t>
  </si>
  <si>
    <t>调整9103税差</t>
  </si>
  <si>
    <t>7174</t>
  </si>
  <si>
    <t>AP240422008086</t>
  </si>
  <si>
    <t>9105</t>
  </si>
  <si>
    <t>NO:14269816</t>
  </si>
  <si>
    <t>7175</t>
  </si>
  <si>
    <t>AP240422008087</t>
  </si>
  <si>
    <t>9106</t>
  </si>
  <si>
    <t>NO:34050901</t>
  </si>
  <si>
    <t>7176</t>
  </si>
  <si>
    <t>AP240422008091</t>
  </si>
  <si>
    <t>9114</t>
  </si>
  <si>
    <t>其他应付款转入应付账</t>
  </si>
  <si>
    <t>7184</t>
  </si>
  <si>
    <t>AP240422008092</t>
  </si>
  <si>
    <t>9115</t>
  </si>
  <si>
    <t>NO:35129242</t>
  </si>
  <si>
    <t>7185</t>
  </si>
  <si>
    <t>AP240422008096</t>
  </si>
  <si>
    <t>9119</t>
  </si>
  <si>
    <t>7188</t>
  </si>
  <si>
    <t>AP240422008097</t>
  </si>
  <si>
    <t>9120</t>
  </si>
  <si>
    <t>调整9119税差</t>
  </si>
  <si>
    <t>7189</t>
  </si>
  <si>
    <t>AP240422008103</t>
  </si>
  <si>
    <t>9128</t>
  </si>
  <si>
    <t>7194</t>
  </si>
  <si>
    <t>AP240422008104</t>
  </si>
  <si>
    <t>9130</t>
  </si>
  <si>
    <t>7196</t>
  </si>
  <si>
    <t>AP240422008106</t>
  </si>
  <si>
    <t>9132</t>
  </si>
  <si>
    <t>NO：25636946</t>
  </si>
  <si>
    <t>7199</t>
  </si>
  <si>
    <t>AP240422008109</t>
  </si>
  <si>
    <t>9136</t>
  </si>
  <si>
    <t>7202</t>
  </si>
  <si>
    <t>AP240422008110</t>
  </si>
  <si>
    <t>9137</t>
  </si>
  <si>
    <t>收到电机发票</t>
  </si>
  <si>
    <t>7203</t>
  </si>
  <si>
    <t>AP240424008145</t>
  </si>
  <si>
    <t>9169</t>
  </si>
  <si>
    <t>NO:156155101</t>
  </si>
  <si>
    <t>7208</t>
  </si>
  <si>
    <t>AP240424008146</t>
  </si>
  <si>
    <t>9171</t>
  </si>
  <si>
    <t>NO:156159818</t>
  </si>
  <si>
    <t>7210</t>
  </si>
  <si>
    <t>AP240424008147</t>
  </si>
  <si>
    <t>9172</t>
  </si>
  <si>
    <t>7211</t>
  </si>
  <si>
    <t>AP240424008148</t>
  </si>
  <si>
    <t>9174</t>
  </si>
  <si>
    <t>调整9172税差</t>
  </si>
  <si>
    <t>7213</t>
  </si>
  <si>
    <t>AP240424008149</t>
  </si>
  <si>
    <t>9175</t>
  </si>
  <si>
    <t>NO:14543524</t>
  </si>
  <si>
    <t>7214</t>
  </si>
  <si>
    <t>AP240424008150</t>
  </si>
  <si>
    <t>9176</t>
  </si>
  <si>
    <t>NO:44748146</t>
  </si>
  <si>
    <t>7215</t>
  </si>
  <si>
    <t>AP240424008151</t>
  </si>
  <si>
    <t>AP240424008152</t>
  </si>
  <si>
    <t>9178</t>
  </si>
  <si>
    <t>调整9176税差</t>
  </si>
  <si>
    <t>7217</t>
  </si>
  <si>
    <t>AP240424008153</t>
  </si>
  <si>
    <t>9180</t>
  </si>
  <si>
    <t>7219</t>
  </si>
  <si>
    <t>AP240424008154</t>
  </si>
  <si>
    <t>9181</t>
  </si>
  <si>
    <t>7220</t>
  </si>
  <si>
    <t>AP240424008155</t>
  </si>
  <si>
    <t>9182</t>
  </si>
  <si>
    <t>调整9181税差</t>
  </si>
  <si>
    <t>7221</t>
  </si>
  <si>
    <t>AP240426008162</t>
  </si>
  <si>
    <t>9189</t>
  </si>
  <si>
    <t>NO:46571898</t>
  </si>
  <si>
    <t>7224</t>
  </si>
  <si>
    <t>AP240426008163</t>
  </si>
  <si>
    <t>9190</t>
  </si>
  <si>
    <t>NO:47537372</t>
  </si>
  <si>
    <t>7225</t>
  </si>
  <si>
    <t>AP240426008164</t>
  </si>
  <si>
    <t>9191</t>
  </si>
  <si>
    <t>NO:45106477</t>
  </si>
  <si>
    <t>7226</t>
  </si>
  <si>
    <t>AP240426008165</t>
  </si>
  <si>
    <t>9192</t>
  </si>
  <si>
    <t>NO:45106478</t>
  </si>
  <si>
    <t>7227</t>
  </si>
  <si>
    <t>AP240426008166</t>
  </si>
  <si>
    <t>9193</t>
  </si>
  <si>
    <t>NO:32788190</t>
  </si>
  <si>
    <t>7228</t>
  </si>
  <si>
    <t>AP240429008171</t>
  </si>
  <si>
    <t>9197</t>
  </si>
  <si>
    <t>购诺亿模具维修费发票</t>
  </si>
  <si>
    <t>1943012</t>
  </si>
  <si>
    <t>7230</t>
  </si>
  <si>
    <t>AP240429008172</t>
  </si>
  <si>
    <t>9198</t>
  </si>
  <si>
    <t>NO：117359093</t>
  </si>
  <si>
    <t>7231</t>
  </si>
  <si>
    <t>AP240429008176</t>
  </si>
  <si>
    <t>9201</t>
  </si>
  <si>
    <t>NO:40694686</t>
  </si>
  <si>
    <t>7234</t>
  </si>
  <si>
    <t>AP240429008177</t>
  </si>
  <si>
    <t>9202</t>
  </si>
  <si>
    <t>7235</t>
  </si>
  <si>
    <t>AP240429008178</t>
  </si>
  <si>
    <t>9203</t>
  </si>
  <si>
    <t>调整9202税差</t>
  </si>
  <si>
    <t>7236</t>
  </si>
  <si>
    <t>AP240429008179</t>
  </si>
  <si>
    <t>9205</t>
  </si>
  <si>
    <t>NO:45428958</t>
  </si>
  <si>
    <t>7238</t>
  </si>
  <si>
    <t>AP240321007884</t>
  </si>
  <si>
    <t>20240000098940</t>
  </si>
  <si>
    <t>8871</t>
  </si>
  <si>
    <t>NO:47555786</t>
  </si>
  <si>
    <t>6960</t>
  </si>
  <si>
    <t>AP240321007891</t>
  </si>
  <si>
    <t>20240000098944</t>
  </si>
  <si>
    <t>8877</t>
  </si>
  <si>
    <t>NO:14457625</t>
  </si>
  <si>
    <t>6962</t>
  </si>
  <si>
    <t>AP240321007896</t>
  </si>
  <si>
    <t>20240000098947</t>
  </si>
  <si>
    <t>8882</t>
  </si>
  <si>
    <t>NO:14536273</t>
  </si>
  <si>
    <t>6965</t>
  </si>
  <si>
    <t>AP240321007899</t>
  </si>
  <si>
    <t>20240000098950</t>
  </si>
  <si>
    <t>8885</t>
  </si>
  <si>
    <t>NO:01208042-45</t>
  </si>
  <si>
    <t>6968</t>
  </si>
  <si>
    <t>AP240321007901</t>
  </si>
  <si>
    <t>20240000098951</t>
  </si>
  <si>
    <t>8886</t>
  </si>
  <si>
    <t>调整8885税差</t>
  </si>
  <si>
    <t>6969</t>
  </si>
  <si>
    <t>AP240325007911</t>
  </si>
  <si>
    <t>20240000098960</t>
  </si>
  <si>
    <t>8898</t>
  </si>
  <si>
    <t>NO:21040176</t>
  </si>
  <si>
    <t>6975</t>
  </si>
  <si>
    <t>AP240325007912</t>
  </si>
  <si>
    <t>20240000098961</t>
  </si>
  <si>
    <t>8899</t>
  </si>
  <si>
    <t>NO:32891541</t>
  </si>
  <si>
    <t>6976</t>
  </si>
  <si>
    <t>AP240325007913</t>
  </si>
  <si>
    <t>20240000098962</t>
  </si>
  <si>
    <t>8900</t>
  </si>
  <si>
    <t>NO:26374546</t>
  </si>
  <si>
    <t>6977</t>
  </si>
  <si>
    <t>AP240325007919</t>
  </si>
  <si>
    <t>20240000098966</t>
  </si>
  <si>
    <t>8906</t>
  </si>
  <si>
    <t>NO:75151908</t>
  </si>
  <si>
    <t>6979</t>
  </si>
  <si>
    <t>AP240325007920</t>
  </si>
  <si>
    <t>20240000098967</t>
  </si>
  <si>
    <t>8908</t>
  </si>
  <si>
    <t>NO:75154183</t>
  </si>
  <si>
    <t>6981</t>
  </si>
  <si>
    <t>AP240325007921</t>
  </si>
  <si>
    <t>20240000098968</t>
  </si>
  <si>
    <t>8909</t>
  </si>
  <si>
    <t>6982</t>
  </si>
  <si>
    <t>AP240325007922</t>
  </si>
  <si>
    <t>20240000098969</t>
  </si>
  <si>
    <t>8910</t>
  </si>
  <si>
    <t>调整8909税差</t>
  </si>
  <si>
    <t>l4488</t>
  </si>
  <si>
    <t>6983</t>
  </si>
  <si>
    <t>AP240325007923</t>
  </si>
  <si>
    <t>20240000098970</t>
  </si>
  <si>
    <t>8913</t>
  </si>
  <si>
    <t>6986</t>
  </si>
  <si>
    <t>AP240325007925</t>
  </si>
  <si>
    <t>20240000098972</t>
  </si>
  <si>
    <t>8915</t>
  </si>
  <si>
    <t>调整8913税差</t>
  </si>
  <si>
    <t>6987</t>
  </si>
  <si>
    <t>AP240325007926</t>
  </si>
  <si>
    <t>20240000098973</t>
  </si>
  <si>
    <t>8916</t>
  </si>
  <si>
    <t>NO:30165921</t>
  </si>
  <si>
    <t>6988</t>
  </si>
  <si>
    <t>AP240325007927</t>
  </si>
  <si>
    <t>20240000098974</t>
  </si>
  <si>
    <t>8917</t>
  </si>
  <si>
    <t>NO：69395882</t>
  </si>
  <si>
    <t>6989</t>
  </si>
  <si>
    <t>AP240325007928</t>
  </si>
  <si>
    <t>20240000098975</t>
  </si>
  <si>
    <t>8918</t>
  </si>
  <si>
    <t>NO:13983671</t>
  </si>
  <si>
    <t>6990</t>
  </si>
  <si>
    <t>AP240325007930</t>
  </si>
  <si>
    <t>20240000098977</t>
  </si>
  <si>
    <t>8920</t>
  </si>
  <si>
    <t>NO:9278675</t>
  </si>
  <si>
    <t>6992</t>
  </si>
  <si>
    <t>AP240325007931</t>
  </si>
  <si>
    <t>20240000098978</t>
  </si>
  <si>
    <t>8921</t>
  </si>
  <si>
    <t>NO:10408428</t>
  </si>
  <si>
    <t>6993</t>
  </si>
  <si>
    <t>AP240325007932</t>
  </si>
  <si>
    <t>20240000098979</t>
  </si>
  <si>
    <t>8922</t>
  </si>
  <si>
    <t>NO:65082507</t>
  </si>
  <si>
    <t>6994</t>
  </si>
  <si>
    <t>AP240325007933</t>
  </si>
  <si>
    <t>20240000098980</t>
  </si>
  <si>
    <t>8923</t>
  </si>
  <si>
    <t>NO:9462309</t>
  </si>
  <si>
    <t>6995</t>
  </si>
  <si>
    <t>AP240325007934</t>
  </si>
  <si>
    <t>20240000098981</t>
  </si>
  <si>
    <t>8924</t>
  </si>
  <si>
    <t>NO:29183710</t>
  </si>
  <si>
    <t>6996</t>
  </si>
  <si>
    <t>AP240325007935</t>
  </si>
  <si>
    <t>20240000098982</t>
  </si>
  <si>
    <t>8925</t>
  </si>
  <si>
    <t>6997</t>
  </si>
  <si>
    <t>AP240325007936</t>
  </si>
  <si>
    <t>20240000098983</t>
  </si>
  <si>
    <t>8926</t>
  </si>
  <si>
    <t>调整8925税差</t>
  </si>
  <si>
    <t>6998</t>
  </si>
  <si>
    <t>AP240325007937</t>
  </si>
  <si>
    <t>20240000098984</t>
  </si>
  <si>
    <t>8927</t>
  </si>
  <si>
    <t>NO：13857816</t>
  </si>
  <si>
    <t>6999</t>
  </si>
  <si>
    <t>AP240325007938</t>
  </si>
  <si>
    <t>20240000098985</t>
  </si>
  <si>
    <t>8929</t>
  </si>
  <si>
    <t>NO:16251038</t>
  </si>
  <si>
    <t>7001</t>
  </si>
  <si>
    <t>AP240325007939</t>
  </si>
  <si>
    <t>20240000098986</t>
  </si>
  <si>
    <t>8930</t>
  </si>
  <si>
    <t>NO:30292218</t>
  </si>
  <si>
    <t>7002</t>
  </si>
  <si>
    <t>AP240325007940</t>
  </si>
  <si>
    <t>20240000098987</t>
  </si>
  <si>
    <t>8931</t>
  </si>
  <si>
    <t>NO:01208038</t>
  </si>
  <si>
    <t>7003</t>
  </si>
  <si>
    <t>AP240325007941</t>
  </si>
  <si>
    <t>20240000098988</t>
  </si>
  <si>
    <t>8932</t>
  </si>
  <si>
    <t>调整8931税差</t>
  </si>
  <si>
    <t>7004</t>
  </si>
  <si>
    <t>AP240325007942</t>
  </si>
  <si>
    <t>20240000098989</t>
  </si>
  <si>
    <t>8933</t>
  </si>
  <si>
    <t>NO:31599878</t>
  </si>
  <si>
    <t>7005</t>
  </si>
  <si>
    <t>AP240325007943</t>
  </si>
  <si>
    <t>20240000098990</t>
  </si>
  <si>
    <t>8934</t>
  </si>
  <si>
    <t>NO:01480266</t>
  </si>
  <si>
    <t>7006</t>
  </si>
  <si>
    <t>AP240325007944</t>
  </si>
  <si>
    <t>20240000098991</t>
  </si>
  <si>
    <t>8935</t>
  </si>
  <si>
    <t>7007</t>
  </si>
  <si>
    <t>AP240325007945</t>
  </si>
  <si>
    <t>20240000098992</t>
  </si>
  <si>
    <t>8936</t>
  </si>
  <si>
    <t>调整8935税差</t>
  </si>
  <si>
    <t>7009</t>
  </si>
  <si>
    <t>AP240325007946</t>
  </si>
  <si>
    <t>20240000098993</t>
  </si>
  <si>
    <t>8937</t>
  </si>
  <si>
    <t>7010</t>
  </si>
  <si>
    <t>AP240325007950</t>
  </si>
  <si>
    <t>20240000098997</t>
  </si>
  <si>
    <t>8941</t>
  </si>
  <si>
    <t>NO:19809353</t>
  </si>
  <si>
    <t>7014</t>
  </si>
  <si>
    <t>AP240325007951</t>
  </si>
  <si>
    <t>20240000098998</t>
  </si>
  <si>
    <t>AP240325007952</t>
  </si>
  <si>
    <t>20240000098999</t>
  </si>
  <si>
    <t>8943</t>
  </si>
  <si>
    <t>调整8941税差</t>
  </si>
  <si>
    <t>7015</t>
  </si>
  <si>
    <t>AP240325007954</t>
  </si>
  <si>
    <t>20240000099001</t>
  </si>
  <si>
    <t>8947</t>
  </si>
  <si>
    <t>7019</t>
  </si>
  <si>
    <t>AP240325007955</t>
  </si>
  <si>
    <t>20240000099002</t>
  </si>
  <si>
    <t>8948</t>
  </si>
  <si>
    <t>调整8947税差</t>
  </si>
  <si>
    <t>7020</t>
  </si>
  <si>
    <t>AP240325007956</t>
  </si>
  <si>
    <t>20240000099003</t>
  </si>
  <si>
    <t>8949</t>
  </si>
  <si>
    <t>NO:74769915</t>
  </si>
  <si>
    <t>7021</t>
  </si>
  <si>
    <t>AP240325007957</t>
  </si>
  <si>
    <t>20240000099004</t>
  </si>
  <si>
    <t>8951</t>
  </si>
  <si>
    <t>7023</t>
  </si>
  <si>
    <t>AP240325007960</t>
  </si>
  <si>
    <t>20240000099006</t>
  </si>
  <si>
    <t>8953</t>
  </si>
  <si>
    <t>调整8951税差</t>
  </si>
  <si>
    <t>7025</t>
  </si>
  <si>
    <t>AP240325007961</t>
  </si>
  <si>
    <t>20240000099007</t>
  </si>
  <si>
    <t>8956</t>
  </si>
  <si>
    <t>7028</t>
  </si>
  <si>
    <t>AP240325007962</t>
  </si>
  <si>
    <t>20240000099008</t>
  </si>
  <si>
    <t>8957</t>
  </si>
  <si>
    <t>调整8956税差</t>
  </si>
  <si>
    <t>7029</t>
  </si>
  <si>
    <t>AP240325007963</t>
  </si>
  <si>
    <t>20240000099009</t>
  </si>
  <si>
    <t>8958</t>
  </si>
  <si>
    <t>NO:75412779</t>
  </si>
  <si>
    <t>7030</t>
  </si>
  <si>
    <t>AP240325007964</t>
  </si>
  <si>
    <t>20240000099010</t>
  </si>
  <si>
    <t>8959</t>
  </si>
  <si>
    <t>NO:28525009</t>
  </si>
  <si>
    <t>7031</t>
  </si>
  <si>
    <t>AP240326007965</t>
  </si>
  <si>
    <t>20240000099011</t>
  </si>
  <si>
    <t>8960</t>
  </si>
  <si>
    <t>NO:9215554</t>
  </si>
  <si>
    <t>7032</t>
  </si>
  <si>
    <t>AP240326007966</t>
  </si>
  <si>
    <t>20240000099012</t>
  </si>
  <si>
    <t>8961</t>
  </si>
  <si>
    <t>7033</t>
  </si>
  <si>
    <t>AP240326007967</t>
  </si>
  <si>
    <t>20240000099013</t>
  </si>
  <si>
    <t>8962</t>
  </si>
  <si>
    <t>NO:12472645</t>
  </si>
  <si>
    <t>7034</t>
  </si>
  <si>
    <t>AP240326007968</t>
  </si>
  <si>
    <t>20240000099014</t>
  </si>
  <si>
    <t>8963</t>
  </si>
  <si>
    <t>NO:18906475</t>
  </si>
  <si>
    <t>7035</t>
  </si>
  <si>
    <t>AP240326007972</t>
  </si>
  <si>
    <t>20240000099018</t>
  </si>
  <si>
    <t>8969</t>
  </si>
  <si>
    <t>调整其他应付款到应付</t>
  </si>
  <si>
    <t>7041</t>
  </si>
  <si>
    <t>AP240326007973</t>
  </si>
  <si>
    <t>20240000099019</t>
  </si>
  <si>
    <t>8970</t>
  </si>
  <si>
    <t>收到力乐滑轨发票</t>
  </si>
  <si>
    <t>7042</t>
  </si>
  <si>
    <t>AP240326007974</t>
  </si>
  <si>
    <t>20240000099020</t>
  </si>
  <si>
    <t>8971</t>
  </si>
  <si>
    <t>7043</t>
  </si>
  <si>
    <t>AP240326007975</t>
  </si>
  <si>
    <t>20240000099021</t>
  </si>
  <si>
    <t>8972</t>
  </si>
  <si>
    <t>NO:29950408</t>
  </si>
  <si>
    <t>7044</t>
  </si>
  <si>
    <t>AP240326007976</t>
  </si>
  <si>
    <t>20240000099022</t>
  </si>
  <si>
    <t>8973</t>
  </si>
  <si>
    <t>NO:23134982</t>
  </si>
  <si>
    <t>7045</t>
  </si>
  <si>
    <t>AP240326007977</t>
  </si>
  <si>
    <t>20240000099023</t>
  </si>
  <si>
    <t>8976</t>
  </si>
  <si>
    <t>收到渝融兴发票</t>
  </si>
  <si>
    <t>7048</t>
  </si>
  <si>
    <t>AP240326007978</t>
  </si>
  <si>
    <t>20240000099024</t>
  </si>
  <si>
    <t>8977</t>
  </si>
  <si>
    <t>7049</t>
  </si>
  <si>
    <t>AP240326007979</t>
  </si>
  <si>
    <t>20240000099025</t>
  </si>
  <si>
    <t>8978</t>
  </si>
  <si>
    <t>调整8977税差</t>
  </si>
  <si>
    <t>7050</t>
  </si>
  <si>
    <t>AP240326007980</t>
  </si>
  <si>
    <t>20240000099026</t>
  </si>
  <si>
    <t>8979</t>
  </si>
  <si>
    <t>7051</t>
  </si>
  <si>
    <t>AP240326007981</t>
  </si>
  <si>
    <t>20240000099027</t>
  </si>
  <si>
    <t>8980</t>
  </si>
  <si>
    <t>调整8979税差</t>
  </si>
  <si>
    <t>7053</t>
  </si>
  <si>
    <t>AP240326007982</t>
  </si>
  <si>
    <t>20240000099028</t>
  </si>
  <si>
    <t>8981</t>
  </si>
  <si>
    <t>7054</t>
  </si>
  <si>
    <t>AP240326007983</t>
  </si>
  <si>
    <t>20240000099029</t>
  </si>
  <si>
    <t>8982</t>
  </si>
  <si>
    <t>调整8984税差</t>
  </si>
  <si>
    <t>7056</t>
  </si>
  <si>
    <t>AP240326007984</t>
  </si>
  <si>
    <t>20240000099030</t>
  </si>
  <si>
    <t>8985</t>
  </si>
  <si>
    <t>7059</t>
  </si>
  <si>
    <t>AP240327007989</t>
  </si>
  <si>
    <t>20240000099032</t>
  </si>
  <si>
    <t>8988</t>
  </si>
  <si>
    <t>收到凌天P203模具发票</t>
  </si>
  <si>
    <t>7062</t>
  </si>
  <si>
    <t>AP240327007991</t>
  </si>
  <si>
    <t>20240000099034</t>
  </si>
  <si>
    <t>8990</t>
  </si>
  <si>
    <t>NO：01208091-94</t>
  </si>
  <si>
    <t>7063</t>
  </si>
  <si>
    <t>AP240327007995</t>
  </si>
  <si>
    <t>20240000099035</t>
  </si>
  <si>
    <t>8992</t>
  </si>
  <si>
    <t>调整8990税差</t>
  </si>
  <si>
    <t>7066</t>
  </si>
  <si>
    <t>AP240227007734</t>
  </si>
  <si>
    <t>20240000051205</t>
  </si>
  <si>
    <t>8699</t>
  </si>
  <si>
    <t>NO:50215725</t>
  </si>
  <si>
    <t>6839</t>
  </si>
  <si>
    <t>AP240227007735</t>
  </si>
  <si>
    <t>20240000051206</t>
  </si>
  <si>
    <t>8700</t>
  </si>
  <si>
    <t>NO:50221942</t>
  </si>
  <si>
    <t>6840</t>
  </si>
  <si>
    <t>AP240227007736</t>
  </si>
  <si>
    <t>20240000051207</t>
  </si>
  <si>
    <t>8701</t>
  </si>
  <si>
    <t>6841</t>
  </si>
  <si>
    <t>AP240227007737</t>
  </si>
  <si>
    <t>20240000051208</t>
  </si>
  <si>
    <t>8702</t>
  </si>
  <si>
    <t>调整8701税差</t>
  </si>
  <si>
    <t>6842</t>
  </si>
  <si>
    <t>AP240227007738</t>
  </si>
  <si>
    <t>20240000051209</t>
  </si>
  <si>
    <t>8703</t>
  </si>
  <si>
    <t>NO:11525136</t>
  </si>
  <si>
    <t>6843</t>
  </si>
  <si>
    <t>AP240227007739</t>
  </si>
  <si>
    <t>20240000051210</t>
  </si>
  <si>
    <t>8704</t>
  </si>
  <si>
    <t>NO:11495619</t>
  </si>
  <si>
    <t>6844</t>
  </si>
  <si>
    <t>AP240227007742</t>
  </si>
  <si>
    <t>20240000051213</t>
  </si>
  <si>
    <t>8710</t>
  </si>
  <si>
    <t>6850</t>
  </si>
  <si>
    <t>AP240227007743</t>
  </si>
  <si>
    <t>20240000051214</t>
  </si>
  <si>
    <t>8711</t>
  </si>
  <si>
    <t>NO:45007937</t>
  </si>
  <si>
    <t>6851</t>
  </si>
  <si>
    <t>AP240227007745</t>
  </si>
  <si>
    <t>20240000051216</t>
  </si>
  <si>
    <t>8714</t>
  </si>
  <si>
    <t>NO:20383593</t>
  </si>
  <si>
    <t>6853</t>
  </si>
  <si>
    <t>AP240227007746</t>
  </si>
  <si>
    <t>20240000051217</t>
  </si>
  <si>
    <t>8715</t>
  </si>
  <si>
    <t>6854</t>
  </si>
  <si>
    <t>AP240227007747</t>
  </si>
  <si>
    <t>20240000051218</t>
  </si>
  <si>
    <t>8716</t>
  </si>
  <si>
    <t>NO:20385743</t>
  </si>
  <si>
    <t>6855</t>
  </si>
  <si>
    <t>AP240227007749</t>
  </si>
  <si>
    <t>20240000051219</t>
  </si>
  <si>
    <t>8718</t>
  </si>
  <si>
    <t>6856</t>
  </si>
  <si>
    <t>AP240227007750</t>
  </si>
  <si>
    <t>20240000051220</t>
  </si>
  <si>
    <t>8719</t>
  </si>
  <si>
    <t>调整8718税差</t>
  </si>
  <si>
    <t>6858</t>
  </si>
  <si>
    <t>AP240227007751</t>
  </si>
  <si>
    <t>20240000051221</t>
  </si>
  <si>
    <t>AP240227007752</t>
  </si>
  <si>
    <t>20240000051222</t>
  </si>
  <si>
    <t>8721</t>
  </si>
  <si>
    <t>6861</t>
  </si>
  <si>
    <t>AP240227007753</t>
  </si>
  <si>
    <t>20240000051223</t>
  </si>
  <si>
    <t>8722</t>
  </si>
  <si>
    <t>调整8721税差</t>
  </si>
  <si>
    <t>6862</t>
  </si>
  <si>
    <t>AP240227007754</t>
  </si>
  <si>
    <t>20240000051224</t>
  </si>
  <si>
    <t>8723</t>
  </si>
  <si>
    <t>NO:9858301</t>
  </si>
  <si>
    <t>6863</t>
  </si>
  <si>
    <t>AP240227007755</t>
  </si>
  <si>
    <t>20240000051225</t>
  </si>
  <si>
    <t>8724</t>
  </si>
  <si>
    <t>6864</t>
  </si>
  <si>
    <t>AP240227007756</t>
  </si>
  <si>
    <t>20240000051226</t>
  </si>
  <si>
    <t>8725</t>
  </si>
  <si>
    <t>调整8724税差</t>
  </si>
  <si>
    <t>6866</t>
  </si>
  <si>
    <t>AP240227007757</t>
  </si>
  <si>
    <t>20240000051227</t>
  </si>
  <si>
    <t>8726</t>
  </si>
  <si>
    <t>NO:20881213</t>
  </si>
  <si>
    <t>6867</t>
  </si>
  <si>
    <t>AP240227007758</t>
  </si>
  <si>
    <t>20240000051228</t>
  </si>
  <si>
    <t>8727</t>
  </si>
  <si>
    <t>NO:13872789</t>
  </si>
  <si>
    <t>6868</t>
  </si>
  <si>
    <t>AP240227007759</t>
  </si>
  <si>
    <t>20240000051229</t>
  </si>
  <si>
    <t>8728</t>
  </si>
  <si>
    <t>NO:20202941</t>
  </si>
  <si>
    <t>6869</t>
  </si>
  <si>
    <t>AP240227007760</t>
  </si>
  <si>
    <t>20240000051230</t>
  </si>
  <si>
    <t>8730</t>
  </si>
  <si>
    <t>NO：19800955</t>
  </si>
  <si>
    <t>6871</t>
  </si>
  <si>
    <t>AP240227007761</t>
  </si>
  <si>
    <t>20240000051231</t>
  </si>
  <si>
    <t>8731</t>
  </si>
  <si>
    <t>NO:6328652</t>
  </si>
  <si>
    <t>6872</t>
  </si>
  <si>
    <t>AP240227007762</t>
  </si>
  <si>
    <t>20240000051232</t>
  </si>
  <si>
    <t>8732</t>
  </si>
  <si>
    <t>NO:49850386</t>
  </si>
  <si>
    <t>6873</t>
  </si>
  <si>
    <t>AP240227007763</t>
  </si>
  <si>
    <t>20240000051233</t>
  </si>
  <si>
    <t>8734</t>
  </si>
  <si>
    <t>NO:13365839</t>
  </si>
  <si>
    <t>S437015</t>
  </si>
  <si>
    <t>6875</t>
  </si>
  <si>
    <t>AP240227007764</t>
  </si>
  <si>
    <t>20240000051234</t>
  </si>
  <si>
    <t>8736</t>
  </si>
  <si>
    <t>NO:6488367</t>
  </si>
  <si>
    <t>6877</t>
  </si>
  <si>
    <t>AP240227007765</t>
  </si>
  <si>
    <t>20240000051235</t>
  </si>
  <si>
    <t>8737</t>
  </si>
  <si>
    <t>6878</t>
  </si>
  <si>
    <t>AP240227007766</t>
  </si>
  <si>
    <t>20240000051236</t>
  </si>
  <si>
    <t>8738</t>
  </si>
  <si>
    <t>NO:19803609</t>
  </si>
  <si>
    <t>6879</t>
  </si>
  <si>
    <t>AP240227007769</t>
  </si>
  <si>
    <t>20240000051238</t>
  </si>
  <si>
    <t>8741</t>
  </si>
  <si>
    <t>NO:20596401</t>
  </si>
  <si>
    <t>6880</t>
  </si>
  <si>
    <t>AP240227007771</t>
  </si>
  <si>
    <t>20240000051240</t>
  </si>
  <si>
    <t>8743</t>
  </si>
  <si>
    <t>NO:5162243</t>
  </si>
  <si>
    <t>6881</t>
  </si>
  <si>
    <t>AP240227007772</t>
  </si>
  <si>
    <t>20240000051241</t>
  </si>
  <si>
    <t>8744</t>
  </si>
  <si>
    <t>NO:9380140</t>
  </si>
  <si>
    <t>6882</t>
  </si>
  <si>
    <t>AP240227007773</t>
  </si>
  <si>
    <t>20240000051242</t>
  </si>
  <si>
    <t>8745</t>
  </si>
  <si>
    <t>6883</t>
  </si>
  <si>
    <t>AP240227007774</t>
  </si>
  <si>
    <t>20240000051243</t>
  </si>
  <si>
    <t>8747</t>
  </si>
  <si>
    <t>调整8745税差</t>
  </si>
  <si>
    <t>6886</t>
  </si>
  <si>
    <t>AP240227007775</t>
  </si>
  <si>
    <t>20240000051244</t>
  </si>
  <si>
    <t>8748</t>
  </si>
  <si>
    <t>NO:15167562</t>
  </si>
  <si>
    <t>6887</t>
  </si>
  <si>
    <t>AP240227007776</t>
  </si>
  <si>
    <t>20240000051245</t>
  </si>
  <si>
    <t>8749</t>
  </si>
  <si>
    <t>NO:32891402</t>
  </si>
  <si>
    <t>6888</t>
  </si>
  <si>
    <t>AP240227007777</t>
  </si>
  <si>
    <t>20240000051246</t>
  </si>
  <si>
    <t>8751</t>
  </si>
  <si>
    <t>NO:32891383</t>
  </si>
  <si>
    <t>6890</t>
  </si>
  <si>
    <t>AP240227007778</t>
  </si>
  <si>
    <t>20240000051247</t>
  </si>
  <si>
    <t>8752</t>
  </si>
  <si>
    <t>NO:26810343</t>
  </si>
  <si>
    <t>6891</t>
  </si>
  <si>
    <t>AP240227007779</t>
  </si>
  <si>
    <t>20240000051248</t>
  </si>
  <si>
    <t>8753</t>
  </si>
  <si>
    <t>NO:5474020</t>
  </si>
  <si>
    <t>6892</t>
  </si>
  <si>
    <t>AP240228007782</t>
  </si>
  <si>
    <t>20240000051251</t>
  </si>
  <si>
    <t>8757</t>
  </si>
  <si>
    <t>6896</t>
  </si>
  <si>
    <t>AP240228007783</t>
  </si>
  <si>
    <t>20240000051252</t>
  </si>
  <si>
    <t>8758</t>
  </si>
  <si>
    <t>调整8757税差</t>
  </si>
  <si>
    <t>6897</t>
  </si>
  <si>
    <t>AP240228007786</t>
  </si>
  <si>
    <t>20240000051254</t>
  </si>
  <si>
    <t>8760</t>
  </si>
  <si>
    <t>6898</t>
  </si>
  <si>
    <t>AP240228007787</t>
  </si>
  <si>
    <t>20240000051255</t>
  </si>
  <si>
    <t>8761</t>
  </si>
  <si>
    <t>调整8760税差</t>
  </si>
  <si>
    <t>6900</t>
  </si>
  <si>
    <t>AP240228007788</t>
  </si>
  <si>
    <t>20240000051256</t>
  </si>
  <si>
    <t>8763</t>
  </si>
  <si>
    <t>6902</t>
  </si>
  <si>
    <t>AP240228007789</t>
  </si>
  <si>
    <t>20240000051257</t>
  </si>
  <si>
    <t>8764</t>
  </si>
  <si>
    <t>NO:01208020-23</t>
  </si>
  <si>
    <t>6903</t>
  </si>
  <si>
    <t>AP240228007790</t>
  </si>
  <si>
    <t>20240000051258</t>
  </si>
  <si>
    <t>8765</t>
  </si>
  <si>
    <t>调整8764税差</t>
  </si>
  <si>
    <t>6904</t>
  </si>
  <si>
    <t>AP240228007791</t>
  </si>
  <si>
    <t>20240000051259</t>
  </si>
  <si>
    <t>8767</t>
  </si>
  <si>
    <t>NO:12472599</t>
  </si>
  <si>
    <t>6906</t>
  </si>
  <si>
    <t>AP240228007792</t>
  </si>
  <si>
    <t>20240000051260</t>
  </si>
  <si>
    <t>8768</t>
  </si>
  <si>
    <t>6907</t>
  </si>
  <si>
    <t>AP240228007793</t>
  </si>
  <si>
    <t>20240000051261</t>
  </si>
  <si>
    <t>8769</t>
  </si>
  <si>
    <t>NO：6602633</t>
  </si>
  <si>
    <t>6908</t>
  </si>
  <si>
    <t>AP240228007794</t>
  </si>
  <si>
    <t>20240000051262</t>
  </si>
  <si>
    <t>8770</t>
  </si>
  <si>
    <t>NO：10408386</t>
  </si>
  <si>
    <t>6909</t>
  </si>
  <si>
    <t>AP240228007795</t>
  </si>
  <si>
    <t>20240000051263</t>
  </si>
  <si>
    <t>8773</t>
  </si>
  <si>
    <t>6912</t>
  </si>
  <si>
    <t>AP240228007796</t>
  </si>
  <si>
    <t>20240000051264</t>
  </si>
  <si>
    <t>8774</t>
  </si>
  <si>
    <t>调整8773税差</t>
  </si>
  <si>
    <t>6913</t>
  </si>
  <si>
    <t>AP240229007798</t>
  </si>
  <si>
    <t>20240000065325</t>
  </si>
  <si>
    <t>8777</t>
  </si>
  <si>
    <t>购盈旭材料一批</t>
  </si>
  <si>
    <t>6915</t>
  </si>
  <si>
    <t>AP240229007799</t>
  </si>
  <si>
    <t>20240000065326</t>
  </si>
  <si>
    <t>8778</t>
  </si>
  <si>
    <t>NO:13010848</t>
  </si>
  <si>
    <t>6916</t>
  </si>
  <si>
    <t>AP240229007800</t>
  </si>
  <si>
    <t>20240000065327</t>
  </si>
  <si>
    <t>8779</t>
  </si>
  <si>
    <t>购标准件材料一批</t>
  </si>
  <si>
    <t>6917</t>
  </si>
  <si>
    <t>AP240229007801</t>
  </si>
  <si>
    <t>20240000065328</t>
  </si>
  <si>
    <t>8780</t>
  </si>
  <si>
    <t>调整8779税差</t>
  </si>
  <si>
    <t>6919</t>
  </si>
  <si>
    <t>AP240229007802</t>
  </si>
  <si>
    <t>20240000065329</t>
  </si>
  <si>
    <t>8783</t>
  </si>
  <si>
    <t>6922</t>
  </si>
  <si>
    <t>AP240229007803</t>
  </si>
  <si>
    <t>20240000065330</t>
  </si>
  <si>
    <t>8784</t>
  </si>
  <si>
    <t>调整8783税差</t>
  </si>
  <si>
    <t>6923</t>
  </si>
  <si>
    <t>AP240229007804</t>
  </si>
  <si>
    <t>20240000065331</t>
  </si>
  <si>
    <t>8787</t>
  </si>
  <si>
    <t>6926</t>
  </si>
  <si>
    <t>AP240229007805</t>
  </si>
  <si>
    <t>20240000065332</t>
  </si>
  <si>
    <t>8788</t>
  </si>
  <si>
    <t>调整8787税差</t>
  </si>
  <si>
    <t>6927</t>
  </si>
  <si>
    <t>AP240229007806</t>
  </si>
  <si>
    <t>20240000065333</t>
  </si>
  <si>
    <t>8792</t>
  </si>
  <si>
    <t>6931</t>
  </si>
  <si>
    <t>AP240229007807</t>
  </si>
  <si>
    <t>20240000065334</t>
  </si>
  <si>
    <t>8793</t>
  </si>
  <si>
    <t>NO:21585079</t>
  </si>
  <si>
    <t>6933</t>
  </si>
  <si>
    <t>AP240229007808</t>
  </si>
  <si>
    <t>20240000065335</t>
  </si>
  <si>
    <t>8794</t>
  </si>
  <si>
    <t>NO:21977774</t>
  </si>
  <si>
    <t>6934</t>
  </si>
  <si>
    <t>AP240229007809</t>
  </si>
  <si>
    <t>20240000065336</t>
  </si>
  <si>
    <t>8795</t>
  </si>
  <si>
    <t>购湖南凌天材料一批</t>
  </si>
  <si>
    <t>6935</t>
  </si>
  <si>
    <t>AP240229007810</t>
  </si>
  <si>
    <t>20240000065337</t>
  </si>
  <si>
    <t>8797</t>
  </si>
  <si>
    <t>调整8795税差</t>
  </si>
  <si>
    <t>6937</t>
  </si>
  <si>
    <t>AP240229007811</t>
  </si>
  <si>
    <t>20240000065338</t>
  </si>
  <si>
    <t>8798</t>
  </si>
  <si>
    <t>6938</t>
  </si>
  <si>
    <t>AP240229007812</t>
  </si>
  <si>
    <t>20240000065339</t>
  </si>
  <si>
    <t>8800</t>
  </si>
  <si>
    <t>调整8998税差</t>
  </si>
  <si>
    <t>6940</t>
  </si>
  <si>
    <t>AP240229007813</t>
  </si>
  <si>
    <t>20240000065340</t>
  </si>
  <si>
    <t>8801</t>
  </si>
  <si>
    <t>购重庆光大材料一批</t>
  </si>
  <si>
    <t>6941</t>
  </si>
  <si>
    <t>AP240229007814</t>
  </si>
  <si>
    <t>20240000065341</t>
  </si>
  <si>
    <t>8803</t>
  </si>
  <si>
    <t>调整8801税差</t>
  </si>
  <si>
    <t>6944</t>
  </si>
  <si>
    <t>AP240229007815</t>
  </si>
  <si>
    <t>20240000065342</t>
  </si>
  <si>
    <t>8804</t>
  </si>
  <si>
    <t>NO:54286019</t>
  </si>
  <si>
    <t>6945</t>
  </si>
  <si>
    <t>AP240229007816</t>
  </si>
  <si>
    <t>20240000065343</t>
  </si>
  <si>
    <t>8805</t>
  </si>
  <si>
    <t>6946</t>
  </si>
  <si>
    <t>AP240229007817</t>
  </si>
  <si>
    <t>20240000065344</t>
  </si>
  <si>
    <t>8806</t>
  </si>
  <si>
    <t>调整8805税差</t>
  </si>
  <si>
    <t>6947</t>
  </si>
  <si>
    <t>至2025年元月止资金需求计划</t>
  </si>
  <si>
    <t>资金来源</t>
  </si>
  <si>
    <t>12月</t>
  </si>
  <si>
    <t>合计（万元）</t>
  </si>
  <si>
    <t>说明</t>
  </si>
  <si>
    <t>股份回款</t>
  </si>
  <si>
    <t>10.11月开票金额</t>
  </si>
  <si>
    <t>潍坊回款</t>
  </si>
  <si>
    <t>长沙回款</t>
  </si>
  <si>
    <t>金琥回款</t>
  </si>
  <si>
    <t>麦格纳回款</t>
  </si>
  <si>
    <t>8.9月开票金额</t>
  </si>
  <si>
    <t>12月16日止库存</t>
  </si>
  <si>
    <t>中国银行借款</t>
  </si>
  <si>
    <t>40%保证金承兑敞口部分</t>
  </si>
  <si>
    <t>资金需求</t>
  </si>
  <si>
    <t>供应商货款（至2025年元月止）</t>
  </si>
  <si>
    <t>详见付款计划</t>
  </si>
  <si>
    <t>市场采购（需要预付的货款）</t>
  </si>
  <si>
    <t>佛吉亚  钢材等</t>
  </si>
  <si>
    <t>员工12月工资</t>
  </si>
  <si>
    <t>含绩效</t>
  </si>
  <si>
    <t>电费</t>
  </si>
  <si>
    <t>海纳川厂房租金（二个季度）</t>
  </si>
  <si>
    <t>河北货款</t>
  </si>
  <si>
    <t>缺口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</si>
</sst>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  <numFmt numFmtId="180" formatCode="###0"/>
    <numFmt numFmtId="181" formatCode="#,###,###,###.00"/>
    <numFmt numFmtId="182" formatCode="###,##0.00"/>
    <numFmt numFmtId="183" formatCode="0_ "/>
    <numFmt numFmtId="184" formatCode="0.00000000_ "/>
    <numFmt numFmtId="185" formatCode="&quot;￥&quot;#,##0.00_);[Red]\(&quot;￥&quot;#,##0.00\)"/>
  </numFmts>
  <fonts count="39">
    <font>
      <sz val="10"/>
      <color indexed="0"/>
      <name val="Arial"/>
      <charset val="0"/>
    </font>
    <font>
      <sz val="9"/>
      <color indexed="0"/>
      <name val="微软雅黑"/>
      <charset val="0"/>
    </font>
    <font>
      <sz val="8.25"/>
      <color indexed="0"/>
      <name val="Microsoft Sans Serif"/>
      <charset val="134"/>
    </font>
    <font>
      <sz val="8.25"/>
      <color indexed="4"/>
      <name val="Microsoft Sans Serif"/>
      <charset val="134"/>
    </font>
    <font>
      <u/>
      <sz val="8.25"/>
      <color indexed="4"/>
      <name val="Microsoft Sans Serif"/>
      <charset val="134"/>
    </font>
    <font>
      <sz val="8.25"/>
      <color indexed="0"/>
      <name val="Microsoft Sans Serif"/>
      <charset val="0"/>
    </font>
    <font>
      <sz val="8.25"/>
      <color indexed="4"/>
      <name val="Microsoft Sans Serif"/>
      <charset val="0"/>
    </font>
    <font>
      <sz val="8"/>
      <color indexed="0"/>
      <name val="Microsoft Sans Serif"/>
      <charset val="0"/>
    </font>
    <font>
      <sz val="9"/>
      <color indexed="0"/>
      <name val="微软雅黑"/>
      <charset val="134"/>
    </font>
    <font>
      <b/>
      <sz val="9"/>
      <color indexed="0"/>
      <name val="微软雅黑"/>
      <charset val="134"/>
    </font>
    <font>
      <b/>
      <sz val="9"/>
      <color rgb="FF0000FF"/>
      <name val="微软雅黑"/>
      <charset val="134"/>
    </font>
    <font>
      <b/>
      <sz val="9"/>
      <color rgb="FF000000"/>
      <name val="微软雅黑"/>
      <charset val="134"/>
    </font>
    <font>
      <sz val="9"/>
      <color indexed="4"/>
      <name val="微软雅黑"/>
      <charset val="134"/>
    </font>
    <font>
      <sz val="10"/>
      <color rgb="FF000000"/>
      <name val="宋体"/>
      <charset val="0"/>
    </font>
    <font>
      <sz val="9"/>
      <name val="微软雅黑"/>
      <charset val="134"/>
    </font>
    <font>
      <b/>
      <sz val="9"/>
      <name val="微软雅黑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22"/>
        <bgColor indexed="9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10" borderId="4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11" borderId="7" applyNumberFormat="0" applyAlignment="0" applyProtection="0">
      <alignment vertical="center"/>
    </xf>
    <xf numFmtId="0" fontId="27" fillId="12" borderId="8" applyNumberFormat="0" applyAlignment="0" applyProtection="0">
      <alignment vertical="center"/>
    </xf>
    <xf numFmtId="0" fontId="28" fillId="12" borderId="7" applyNumberFormat="0" applyAlignment="0" applyProtection="0">
      <alignment vertical="center"/>
    </xf>
    <xf numFmtId="0" fontId="29" fillId="13" borderId="9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</cellStyleXfs>
  <cellXfs count="116">
    <xf numFmtId="0" fontId="0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57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left" vertical="center"/>
    </xf>
    <xf numFmtId="180" fontId="2" fillId="0" borderId="2" xfId="0" applyNumberFormat="1" applyFont="1" applyBorder="1" applyAlignment="1">
      <alignment horizontal="right" vertical="center"/>
    </xf>
    <xf numFmtId="14" fontId="2" fillId="0" borderId="2" xfId="0" applyNumberFormat="1" applyFont="1" applyBorder="1" applyAlignment="1">
      <alignment horizontal="right" vertical="center"/>
    </xf>
    <xf numFmtId="0" fontId="3" fillId="0" borderId="2" xfId="0" applyFont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180" fontId="2" fillId="2" borderId="2" xfId="0" applyNumberFormat="1" applyFont="1" applyFill="1" applyBorder="1" applyAlignment="1">
      <alignment horizontal="right" vertical="center"/>
    </xf>
    <xf numFmtId="14" fontId="2" fillId="2" borderId="2" xfId="0" applyNumberFormat="1" applyFont="1" applyFill="1" applyBorder="1" applyAlignment="1">
      <alignment horizontal="right" vertical="center"/>
    </xf>
    <xf numFmtId="0" fontId="3" fillId="2" borderId="2" xfId="0" applyFont="1" applyFill="1" applyBorder="1" applyAlignment="1">
      <alignment horizontal="left" vertical="center"/>
    </xf>
    <xf numFmtId="181" fontId="2" fillId="0" borderId="2" xfId="0" applyNumberFormat="1" applyFont="1" applyBorder="1" applyAlignment="1">
      <alignment horizontal="right" vertical="center"/>
    </xf>
    <xf numFmtId="181" fontId="2" fillId="2" borderId="2" xfId="0" applyNumberFormat="1" applyFont="1" applyFill="1" applyBorder="1" applyAlignment="1">
      <alignment horizontal="right" vertical="center"/>
    </xf>
    <xf numFmtId="0" fontId="0" fillId="0" borderId="0" xfId="0" applyFont="1" applyFill="1" applyAlignment="1"/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right" vertical="center"/>
    </xf>
    <xf numFmtId="0" fontId="2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80" fontId="2" fillId="0" borderId="2" xfId="0" applyNumberFormat="1" applyFont="1" applyFill="1" applyBorder="1" applyAlignment="1">
      <alignment horizontal="right" vertical="center"/>
    </xf>
    <xf numFmtId="14" fontId="2" fillId="0" borderId="2" xfId="0" applyNumberFormat="1" applyFont="1" applyFill="1" applyBorder="1" applyAlignment="1">
      <alignment horizontal="right" vertical="center"/>
    </xf>
    <xf numFmtId="181" fontId="2" fillId="0" borderId="2" xfId="0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0" fillId="0" borderId="0" xfId="0" applyFont="1" applyFill="1" applyBorder="1" applyAlignment="1"/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left" vertical="center"/>
    </xf>
    <xf numFmtId="180" fontId="5" fillId="0" borderId="2" xfId="0" applyNumberFormat="1" applyFont="1" applyFill="1" applyBorder="1" applyAlignment="1">
      <alignment horizontal="right" vertical="center"/>
    </xf>
    <xf numFmtId="14" fontId="5" fillId="0" borderId="2" xfId="0" applyNumberFormat="1" applyFont="1" applyFill="1" applyBorder="1" applyAlignment="1">
      <alignment horizontal="right" vertical="center"/>
    </xf>
    <xf numFmtId="0" fontId="6" fillId="0" borderId="2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/>
    </xf>
    <xf numFmtId="180" fontId="5" fillId="2" borderId="2" xfId="0" applyNumberFormat="1" applyFont="1" applyFill="1" applyBorder="1" applyAlignment="1">
      <alignment horizontal="right" vertical="center"/>
    </xf>
    <xf numFmtId="14" fontId="5" fillId="2" borderId="2" xfId="0" applyNumberFormat="1" applyFont="1" applyFill="1" applyBorder="1" applyAlignment="1">
      <alignment horizontal="right" vertical="center"/>
    </xf>
    <xf numFmtId="0" fontId="6" fillId="2" borderId="2" xfId="0" applyFont="1" applyFill="1" applyBorder="1" applyAlignment="1">
      <alignment horizontal="left" vertical="center"/>
    </xf>
    <xf numFmtId="181" fontId="5" fillId="0" borderId="2" xfId="0" applyNumberFormat="1" applyFont="1" applyFill="1" applyBorder="1" applyAlignment="1">
      <alignment horizontal="right" vertical="center"/>
    </xf>
    <xf numFmtId="181" fontId="5" fillId="2" borderId="2" xfId="0" applyNumberFormat="1" applyFont="1" applyFill="1" applyBorder="1" applyAlignment="1">
      <alignment horizontal="right" vertical="center"/>
    </xf>
    <xf numFmtId="0" fontId="7" fillId="0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right" vertical="center"/>
    </xf>
    <xf numFmtId="182" fontId="2" fillId="0" borderId="2" xfId="0" applyNumberFormat="1" applyFont="1" applyFill="1" applyBorder="1" applyAlignment="1">
      <alignment horizontal="right" vertical="center"/>
    </xf>
    <xf numFmtId="182" fontId="2" fillId="2" borderId="2" xfId="0" applyNumberFormat="1" applyFont="1" applyFill="1" applyBorder="1" applyAlignment="1">
      <alignment horizontal="right"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83" fontId="8" fillId="0" borderId="0" xfId="0" applyNumberFormat="1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183" fontId="9" fillId="0" borderId="0" xfId="0" applyNumberFormat="1" applyFont="1" applyFill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  <xf numFmtId="183" fontId="11" fillId="0" borderId="0" xfId="0" applyNumberFormat="1" applyFont="1" applyFill="1" applyAlignment="1">
      <alignment horizontal="center" vertical="center"/>
    </xf>
    <xf numFmtId="183" fontId="9" fillId="0" borderId="0" xfId="0" applyNumberFormat="1" applyFont="1" applyFill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/>
    </xf>
    <xf numFmtId="0" fontId="12" fillId="0" borderId="0" xfId="0" applyFont="1" applyFill="1" applyAlignment="1">
      <alignment horizontal="left" vertical="center"/>
    </xf>
    <xf numFmtId="0" fontId="9" fillId="4" borderId="0" xfId="0" applyFont="1" applyFill="1" applyAlignment="1">
      <alignment horizontal="center" vertical="center"/>
    </xf>
    <xf numFmtId="183" fontId="8" fillId="5" borderId="0" xfId="0" applyNumberFormat="1" applyFont="1" applyFill="1" applyAlignment="1">
      <alignment vertical="center"/>
    </xf>
    <xf numFmtId="183" fontId="8" fillId="6" borderId="0" xfId="0" applyNumberFormat="1" applyFont="1" applyFill="1" applyAlignment="1">
      <alignment vertical="center"/>
    </xf>
    <xf numFmtId="0" fontId="8" fillId="7" borderId="0" xfId="0" applyFont="1" applyFill="1" applyAlignment="1">
      <alignment vertical="center"/>
    </xf>
    <xf numFmtId="183" fontId="9" fillId="6" borderId="0" xfId="0" applyNumberFormat="1" applyFont="1" applyFill="1" applyAlignment="1">
      <alignment horizontal="center" vertical="center"/>
    </xf>
    <xf numFmtId="183" fontId="9" fillId="6" borderId="0" xfId="0" applyNumberFormat="1" applyFont="1" applyFill="1" applyAlignment="1">
      <alignment horizontal="center" vertical="center" wrapText="1"/>
    </xf>
    <xf numFmtId="0" fontId="12" fillId="6" borderId="2" xfId="0" applyFont="1" applyFill="1" applyBorder="1" applyAlignment="1">
      <alignment horizontal="left" vertical="center"/>
    </xf>
    <xf numFmtId="0" fontId="12" fillId="6" borderId="0" xfId="0" applyFont="1" applyFill="1" applyAlignment="1">
      <alignment horizontal="left" vertical="center"/>
    </xf>
    <xf numFmtId="0" fontId="12" fillId="8" borderId="2" xfId="0" applyFont="1" applyFill="1" applyBorder="1" applyAlignment="1">
      <alignment horizontal="left" vertical="center"/>
    </xf>
    <xf numFmtId="0" fontId="12" fillId="8" borderId="0" xfId="0" applyFont="1" applyFill="1" applyAlignment="1">
      <alignment horizontal="left" vertical="center"/>
    </xf>
    <xf numFmtId="183" fontId="8" fillId="8" borderId="0" xfId="0" applyNumberFormat="1" applyFont="1" applyFill="1" applyAlignment="1">
      <alignment vertical="center"/>
    </xf>
    <xf numFmtId="0" fontId="8" fillId="7" borderId="0" xfId="0" applyFont="1" applyFill="1" applyAlignment="1">
      <alignment horizontal="center" vertical="center"/>
    </xf>
    <xf numFmtId="0" fontId="8" fillId="6" borderId="0" xfId="0" applyFont="1" applyFill="1" applyAlignment="1">
      <alignment vertical="center"/>
    </xf>
    <xf numFmtId="0" fontId="8" fillId="8" borderId="0" xfId="0" applyFont="1" applyFill="1" applyAlignment="1">
      <alignment vertical="center"/>
    </xf>
    <xf numFmtId="183" fontId="8" fillId="7" borderId="0" xfId="0" applyNumberFormat="1" applyFont="1" applyFill="1" applyAlignment="1">
      <alignment vertical="center"/>
    </xf>
    <xf numFmtId="184" fontId="8" fillId="0" borderId="0" xfId="0" applyNumberFormat="1" applyFont="1" applyFill="1" applyAlignment="1">
      <alignment vertical="center"/>
    </xf>
    <xf numFmtId="0" fontId="8" fillId="0" borderId="0" xfId="0" applyFont="1" applyFill="1" applyAlignment="1"/>
    <xf numFmtId="0" fontId="8" fillId="0" borderId="0" xfId="0" applyFont="1" applyFill="1" applyAlignment="1">
      <alignment horizontal="center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right" vertical="center"/>
    </xf>
    <xf numFmtId="0" fontId="8" fillId="2" borderId="2" xfId="0" applyFont="1" applyFill="1" applyBorder="1" applyAlignment="1">
      <alignment horizontal="left" vertical="center"/>
    </xf>
    <xf numFmtId="0" fontId="12" fillId="2" borderId="2" xfId="0" applyFont="1" applyFill="1" applyBorder="1" applyAlignment="1">
      <alignment horizontal="left" vertical="center"/>
    </xf>
    <xf numFmtId="182" fontId="8" fillId="2" borderId="2" xfId="0" applyNumberFormat="1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left" vertical="center"/>
    </xf>
    <xf numFmtId="182" fontId="8" fillId="0" borderId="2" xfId="0" applyNumberFormat="1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83" fontId="9" fillId="9" borderId="0" xfId="0" applyNumberFormat="1" applyFont="1" applyFill="1" applyAlignment="1">
      <alignment horizontal="center" vertical="center"/>
    </xf>
    <xf numFmtId="183" fontId="9" fillId="9" borderId="0" xfId="0" applyNumberFormat="1" applyFont="1" applyFill="1" applyAlignment="1">
      <alignment horizontal="center" vertical="center" wrapText="1"/>
    </xf>
    <xf numFmtId="185" fontId="12" fillId="0" borderId="0" xfId="0" applyNumberFormat="1" applyFont="1" applyFill="1" applyAlignment="1">
      <alignment horizontal="left" vertical="center"/>
    </xf>
    <xf numFmtId="185" fontId="8" fillId="0" borderId="0" xfId="0" applyNumberFormat="1" applyFont="1" applyFill="1" applyAlignment="1">
      <alignment vertical="center"/>
    </xf>
    <xf numFmtId="185" fontId="8" fillId="9" borderId="0" xfId="0" applyNumberFormat="1" applyFont="1" applyFill="1" applyAlignment="1">
      <alignment vertical="center"/>
    </xf>
    <xf numFmtId="0" fontId="12" fillId="4" borderId="2" xfId="0" applyFont="1" applyFill="1" applyBorder="1" applyAlignment="1">
      <alignment horizontal="left" vertical="center"/>
    </xf>
    <xf numFmtId="185" fontId="12" fillId="4" borderId="0" xfId="0" applyNumberFormat="1" applyFont="1" applyFill="1" applyAlignment="1">
      <alignment horizontal="left" vertical="center"/>
    </xf>
    <xf numFmtId="185" fontId="8" fillId="4" borderId="0" xfId="0" applyNumberFormat="1" applyFont="1" applyFill="1" applyAlignment="1">
      <alignment vertical="center"/>
    </xf>
    <xf numFmtId="182" fontId="5" fillId="0" borderId="2" xfId="0" applyNumberFormat="1" applyFont="1" applyFill="1" applyBorder="1" applyAlignment="1">
      <alignment horizontal="right" vertical="center"/>
    </xf>
    <xf numFmtId="182" fontId="5" fillId="2" borderId="2" xfId="0" applyNumberFormat="1" applyFont="1" applyFill="1" applyBorder="1" applyAlignment="1">
      <alignment horizontal="right" vertical="center"/>
    </xf>
    <xf numFmtId="0" fontId="13" fillId="0" borderId="0" xfId="0" applyFont="1" applyFill="1" applyBorder="1" applyAlignment="1"/>
    <xf numFmtId="0" fontId="14" fillId="0" borderId="0" xfId="0" applyNumberFormat="1" applyFont="1" applyFill="1" applyAlignment="1">
      <alignment vertical="center"/>
    </xf>
    <xf numFmtId="0" fontId="14" fillId="0" borderId="0" xfId="0" applyNumberFormat="1" applyFont="1" applyFill="1" applyAlignment="1">
      <alignment horizontal="center" vertical="center"/>
    </xf>
    <xf numFmtId="0" fontId="15" fillId="0" borderId="0" xfId="0" applyNumberFormat="1" applyFont="1" applyFill="1" applyAlignment="1">
      <alignment horizontal="center" vertical="center"/>
    </xf>
    <xf numFmtId="0" fontId="15" fillId="0" borderId="2" xfId="0" applyNumberFormat="1" applyFont="1" applyFill="1" applyBorder="1" applyAlignment="1">
      <alignment horizontal="center" vertical="center"/>
    </xf>
    <xf numFmtId="0" fontId="15" fillId="0" borderId="0" xfId="0" applyNumberFormat="1" applyFont="1" applyFill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left" vertical="center"/>
    </xf>
    <xf numFmtId="0" fontId="14" fillId="0" borderId="0" xfId="0" applyNumberFormat="1" applyFont="1" applyFill="1" applyAlignment="1">
      <alignment horizontal="left" vertical="center"/>
    </xf>
    <xf numFmtId="0" fontId="14" fillId="6" borderId="0" xfId="0" applyNumberFormat="1" applyFont="1" applyFill="1" applyAlignment="1">
      <alignment vertical="center"/>
    </xf>
    <xf numFmtId="0" fontId="15" fillId="0" borderId="0" xfId="0" applyNumberFormat="1" applyFont="1" applyFill="1" applyAlignment="1">
      <alignment vertical="center"/>
    </xf>
    <xf numFmtId="0" fontId="15" fillId="0" borderId="0" xfId="0" applyNumberFormat="1" applyFont="1" applyFill="1" applyAlignment="1">
      <alignment vertical="center"/>
    </xf>
    <xf numFmtId="0" fontId="15" fillId="0" borderId="3" xfId="0" applyNumberFormat="1" applyFont="1" applyFill="1" applyBorder="1" applyAlignment="1">
      <alignment horizontal="center" vertical="center"/>
    </xf>
    <xf numFmtId="0" fontId="15" fillId="0" borderId="3" xfId="0" applyNumberFormat="1" applyFont="1" applyFill="1" applyBorder="1" applyAlignment="1">
      <alignment horizontal="center" vertical="center" wrapText="1"/>
    </xf>
    <xf numFmtId="0" fontId="14" fillId="0" borderId="3" xfId="0" applyNumberFormat="1" applyFont="1" applyFill="1" applyBorder="1" applyAlignment="1">
      <alignment horizontal="left" vertical="center"/>
    </xf>
    <xf numFmtId="0" fontId="14" fillId="0" borderId="3" xfId="0" applyNumberFormat="1" applyFont="1" applyFill="1" applyBorder="1" applyAlignment="1">
      <alignment vertical="center"/>
    </xf>
    <xf numFmtId="0" fontId="14" fillId="5" borderId="3" xfId="0" applyNumberFormat="1" applyFont="1" applyFill="1" applyBorder="1" applyAlignment="1">
      <alignment horizontal="left" vertical="center"/>
    </xf>
    <xf numFmtId="0" fontId="14" fillId="5" borderId="3" xfId="0" applyNumberFormat="1" applyFont="1" applyFill="1" applyBorder="1" applyAlignment="1">
      <alignment vertical="center"/>
    </xf>
    <xf numFmtId="0" fontId="14" fillId="0" borderId="3" xfId="0" applyNumberFormat="1" applyFont="1" applyFill="1" applyBorder="1" applyAlignment="1">
      <alignment horizontal="center" vertical="center" wrapText="1"/>
    </xf>
    <xf numFmtId="0" fontId="14" fillId="6" borderId="3" xfId="0" applyNumberFormat="1" applyFont="1" applyFill="1" applyBorder="1" applyAlignment="1">
      <alignment vertical="center"/>
    </xf>
    <xf numFmtId="0" fontId="16" fillId="0" borderId="3" xfId="0" applyFont="1" applyFill="1" applyBorder="1" applyAlignment="1">
      <alignment horizontal="left" vertical="center" wrapText="1"/>
    </xf>
    <xf numFmtId="0" fontId="15" fillId="0" borderId="3" xfId="0" applyNumberFormat="1" applyFont="1" applyFill="1" applyBorder="1" applyAlignment="1">
      <alignment vertical="center"/>
    </xf>
    <xf numFmtId="0" fontId="15" fillId="0" borderId="3" xfId="0" applyNumberFormat="1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DDEBF7"/>
      <color rgb="000000FF"/>
      <color rgb="00FFFFFF"/>
      <color rgb="00000000"/>
      <color rgb="00FFF2CC"/>
      <color rgb="00FCE4D6"/>
      <color rgb="00FFC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8" Type="http://schemas.openxmlformats.org/officeDocument/2006/relationships/styles" Target="styles.xml"/><Relationship Id="rId27" Type="http://schemas.openxmlformats.org/officeDocument/2006/relationships/sheetMetadata" Target="metadata.xml"/><Relationship Id="rId26" Type="http://schemas.openxmlformats.org/officeDocument/2006/relationships/sharedStrings" Target="sharedStrings.xml"/><Relationship Id="rId25" Type="http://schemas.openxmlformats.org/officeDocument/2006/relationships/theme" Target="theme/theme1.xml"/><Relationship Id="rId24" Type="http://schemas.openxmlformats.org/officeDocument/2006/relationships/externalLink" Target="externalLinks/externalLink1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ackup\Documents\WeChat%20Files\wxid_o0wph8s012io41\FileStorage\File\2024-12\&#31532;&#19968;&#25209;500&#19975;&#20184;&#2745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2024年12月份500万第一批</v>
          </cell>
        </row>
        <row r="2">
          <cell r="A2" t="str">
            <v>供应商名称</v>
          </cell>
          <cell r="B2" t="str">
            <v>12月份拟付款</v>
          </cell>
        </row>
        <row r="3">
          <cell r="A3" t="str">
            <v>湖南中道机械设备有限公司</v>
          </cell>
          <cell r="B3">
            <v>500000</v>
          </cell>
        </row>
        <row r="4">
          <cell r="A4" t="str">
            <v>湘乡简美工贸有限公司</v>
          </cell>
          <cell r="B4">
            <v>800000</v>
          </cell>
        </row>
        <row r="5">
          <cell r="A5" t="str">
            <v>湘潭湘和汽车零部件制造有限公司</v>
          </cell>
          <cell r="B5">
            <v>900000</v>
          </cell>
        </row>
        <row r="6">
          <cell r="A6" t="str">
            <v>厦门凯平化工有限公司</v>
          </cell>
          <cell r="B6">
            <v>802996.36</v>
          </cell>
        </row>
        <row r="7">
          <cell r="A7" t="str">
            <v>湖北欣辰达商贸有限公司</v>
          </cell>
          <cell r="B7">
            <v>500000</v>
          </cell>
        </row>
        <row r="8">
          <cell r="A8" t="str">
            <v>汇阅（上海）新材料科技有限公司</v>
          </cell>
          <cell r="B8">
            <v>800000</v>
          </cell>
        </row>
        <row r="9">
          <cell r="A9" t="str">
            <v>重庆市宏立摩托车制造有限公司</v>
          </cell>
          <cell r="B9">
            <v>100000</v>
          </cell>
        </row>
        <row r="10">
          <cell r="A10" t="str">
            <v>衡阳县标准件厂株洲销售处</v>
          </cell>
          <cell r="B10">
            <v>50000</v>
          </cell>
        </row>
        <row r="11">
          <cell r="A11" t="str">
            <v>十堰市盈旭工贸有限公司</v>
          </cell>
          <cell r="B11">
            <v>50000</v>
          </cell>
        </row>
        <row r="12">
          <cell r="A12" t="str">
            <v>湖南裕腾兴汽车配件有限公司</v>
          </cell>
          <cell r="B12">
            <v>100000</v>
          </cell>
        </row>
        <row r="13">
          <cell r="A13" t="str">
            <v>醴陵广仁环保科技有限公司</v>
          </cell>
          <cell r="B13">
            <v>100000</v>
          </cell>
        </row>
        <row r="14">
          <cell r="A14" t="str">
            <v>天津鑫淼塑料制品有限公司</v>
          </cell>
          <cell r="B14">
            <v>50000</v>
          </cell>
        </row>
        <row r="15">
          <cell r="A15" t="str">
            <v>常州立天汽车零部件有限公司</v>
          </cell>
          <cell r="B15">
            <v>59083.58</v>
          </cell>
        </row>
        <row r="16">
          <cell r="A16" t="str">
            <v>江苏力乐汽车部件股份有限公司</v>
          </cell>
          <cell r="B16">
            <v>200000</v>
          </cell>
        </row>
        <row r="17">
          <cell r="A17" t="str">
            <v>合计</v>
          </cell>
          <cell r="B17">
            <v>5012079.94</v>
          </cell>
        </row>
        <row r="19">
          <cell r="A19" t="str">
            <v>编制：                 财务部审核：                批准：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1"/>
  <sheetViews>
    <sheetView tabSelected="1" workbookViewId="0">
      <pane xSplit="2" ySplit="2" topLeftCell="E3" activePane="bottomRight" state="frozen"/>
      <selection/>
      <selection pane="topRight"/>
      <selection pane="bottomLeft"/>
      <selection pane="bottomRight" activeCell="L41" sqref="L41"/>
    </sheetView>
  </sheetViews>
  <sheetFormatPr defaultColWidth="9.14285714285714" defaultRowHeight="19" customHeight="1"/>
  <cols>
    <col min="1" max="1" width="32.8571428571429" style="95" customWidth="1"/>
    <col min="2" max="2" width="11.8571428571429" style="95" customWidth="1"/>
    <col min="3" max="5" width="15" style="95" customWidth="1"/>
    <col min="6" max="6" width="11.8571428571429" style="95" customWidth="1"/>
    <col min="7" max="8" width="14.5714285714286" style="95" customWidth="1"/>
    <col min="9" max="9" width="15.8571428571429" style="95" customWidth="1"/>
    <col min="10" max="10" width="15.2857142857143" style="95" customWidth="1"/>
    <col min="11" max="11" width="11.8571428571429" style="95" customWidth="1"/>
    <col min="12" max="12" width="16.4285714285714" style="95" customWidth="1"/>
    <col min="13" max="13" width="15.5714285714286" style="95" customWidth="1"/>
    <col min="14" max="14" width="12.7142857142857" style="95" customWidth="1"/>
    <col min="15" max="15" width="11.5714285714286" style="95" customWidth="1"/>
    <col min="16" max="16" width="17.4285714285714" style="95" customWidth="1"/>
    <col min="17" max="16384" width="9.14285714285714" style="95"/>
  </cols>
  <sheetData>
    <row r="1" s="95" customFormat="1" ht="27" customHeight="1" spans="1:15">
      <c r="A1" s="97" t="s">
        <v>0</v>
      </c>
      <c r="B1" s="97"/>
      <c r="C1" s="97"/>
      <c r="D1" s="97"/>
      <c r="E1" s="97"/>
      <c r="F1" s="97"/>
      <c r="G1" s="97"/>
      <c r="H1" s="97"/>
      <c r="I1" s="97"/>
      <c r="M1" s="96" t="s">
        <v>1</v>
      </c>
      <c r="N1" s="96"/>
      <c r="O1" s="96"/>
    </row>
    <row r="2" s="96" customFormat="1" ht="37" customHeight="1" spans="1:15">
      <c r="A2" s="105" t="s">
        <v>2</v>
      </c>
      <c r="B2" s="106" t="s">
        <v>3</v>
      </c>
      <c r="C2" s="105" t="s">
        <v>4</v>
      </c>
      <c r="D2" s="105" t="s">
        <v>5</v>
      </c>
      <c r="E2" s="105" t="s">
        <v>6</v>
      </c>
      <c r="F2" s="105" t="s">
        <v>7</v>
      </c>
      <c r="G2" s="106" t="s">
        <v>8</v>
      </c>
      <c r="H2" s="106" t="s">
        <v>9</v>
      </c>
      <c r="I2" s="105" t="s">
        <v>10</v>
      </c>
      <c r="J2" s="105"/>
      <c r="K2" s="105"/>
      <c r="L2" s="105" t="s">
        <v>11</v>
      </c>
      <c r="M2" s="111" t="s">
        <v>12</v>
      </c>
      <c r="N2" s="111" t="s">
        <v>13</v>
      </c>
      <c r="O2" s="111" t="s">
        <v>14</v>
      </c>
    </row>
    <row r="3" s="95" customFormat="1" customHeight="1" spans="1:15">
      <c r="A3" s="107" t="s">
        <v>15</v>
      </c>
      <c r="B3" s="107"/>
      <c r="C3" s="108">
        <f>SUMIFS('11月应付账款科目余额'!O:O,'11月应付账款科目余额'!D:D,A3)</f>
        <v>25418.22</v>
      </c>
      <c r="D3" s="108">
        <f>SUMIFS('9月份挂账 '!$Q:$Q,'9月份挂账 '!$S:$S,$A3)-SUMIFS('9月份挂账 '!$P:$P,'9月份挂账 '!$S:$S,$A3)</f>
        <v>14260.6</v>
      </c>
      <c r="E3" s="108">
        <f>SUMIFS('10月份挂账'!Q:Q,'10月份挂账'!S:S,A3)-SUMIFS('10月份挂账'!P:P,'10月份挂账'!S:S,A3)</f>
        <v>0</v>
      </c>
      <c r="F3" s="108">
        <f>SUMIFS('11月份挂账'!Q:Q,'11月份挂账'!S:S,A3)-SUMIFS('11月份挂账'!P:P,'11月份挂账'!S:S,A3)</f>
        <v>10156.44</v>
      </c>
      <c r="G3" s="108">
        <f>C3-E3-F3</f>
        <v>15261.78</v>
      </c>
      <c r="H3" s="108">
        <f>C3-D3-E3-F3</f>
        <v>1001.18</v>
      </c>
      <c r="I3" s="108">
        <f>C3</f>
        <v>25418.22</v>
      </c>
      <c r="J3" s="108"/>
      <c r="K3" s="108"/>
      <c r="L3" s="108">
        <f>I3+J3+K3</f>
        <v>25418.22</v>
      </c>
      <c r="M3" s="108" t="str">
        <f>_xlfn.XLOOKUP(A3,[1]Sheet1!$A:$A,[1]Sheet1!$B:$B,"")</f>
        <v/>
      </c>
      <c r="N3" s="108">
        <f>25000</f>
        <v>25000</v>
      </c>
      <c r="O3" s="108"/>
    </row>
    <row r="4" s="95" customFormat="1" customHeight="1" spans="1:15">
      <c r="A4" s="107" t="s">
        <v>16</v>
      </c>
      <c r="B4" s="107"/>
      <c r="C4" s="108">
        <f>SUMIFS('11月应付账款科目余额'!O:O,'11月应付账款科目余额'!D:D,A4)</f>
        <v>253325.97</v>
      </c>
      <c r="D4" s="108">
        <f>SUMIFS('9月份挂账 '!Q:Q,'9月份挂账 '!S:S,A4)-SUMIFS('9月份挂账 '!P:P,'9月份挂账 '!S:S,A4)</f>
        <v>37742.94</v>
      </c>
      <c r="E4" s="108">
        <f>SUMIFS('10月份挂账'!Q:Q,'10月份挂账'!S:S,A4)-SUMIFS('10月份挂账'!P:P,'10月份挂账'!S:S,A4)</f>
        <v>85313.06</v>
      </c>
      <c r="F4" s="108">
        <f>SUMIFS('11月份挂账'!Q:Q,'11月份挂账'!S:S,A4)-SUMIFS('11月份挂账'!P:P,'11月份挂账'!S:S,A4)</f>
        <v>100070.45</v>
      </c>
      <c r="G4" s="108">
        <f t="shared" ref="G4:G35" si="0">C4-E4-F4</f>
        <v>67942.46</v>
      </c>
      <c r="H4" s="108">
        <f t="shared" ref="H4:H35" si="1">C4-D4-E4-F4</f>
        <v>30199.52</v>
      </c>
      <c r="I4" s="108"/>
      <c r="J4" s="108">
        <f>C4-F4</f>
        <v>153255.52</v>
      </c>
      <c r="K4" s="108"/>
      <c r="L4" s="108">
        <f t="shared" ref="L4:L50" si="2">I4+J4+K4</f>
        <v>153255.52</v>
      </c>
      <c r="M4" s="108" t="str">
        <f>_xlfn.XLOOKUP(A4,[1]Sheet1!$A:$A,[1]Sheet1!$B:$B,"")</f>
        <v/>
      </c>
      <c r="N4" s="108">
        <v>150000</v>
      </c>
      <c r="O4" s="108"/>
    </row>
    <row r="5" s="95" customFormat="1" customHeight="1" spans="1:15">
      <c r="A5" s="107" t="s">
        <v>17</v>
      </c>
      <c r="B5" s="107"/>
      <c r="C5" s="108">
        <f>SUMIFS('11月应付账款科目余额'!O:O,'11月应付账款科目余额'!D:D,A5)</f>
        <v>122674.66</v>
      </c>
      <c r="D5" s="108">
        <f>SUMIFS('9月份挂账 '!Q:Q,'9月份挂账 '!S:S,A5)-SUMIFS('9月份挂账 '!P:P,'9月份挂账 '!S:S,A5)</f>
        <v>14899.02</v>
      </c>
      <c r="E5" s="108">
        <f>SUMIFS('10月份挂账'!Q:Q,'10月份挂账'!S:S,A5)-SUMIFS('10月份挂账'!P:P,'10月份挂账'!S:S,A5)</f>
        <v>36918.18</v>
      </c>
      <c r="F5" s="108">
        <f>SUMIFS('11月份挂账'!Q:Q,'11月份挂账'!S:S,A5)-SUMIFS('11月份挂账'!P:P,'11月份挂账'!S:S,A5)</f>
        <v>57630.52</v>
      </c>
      <c r="G5" s="108">
        <f t="shared" si="0"/>
        <v>28125.96</v>
      </c>
      <c r="H5" s="108">
        <f t="shared" si="1"/>
        <v>13226.94</v>
      </c>
      <c r="I5" s="108">
        <f>C5</f>
        <v>122674.66</v>
      </c>
      <c r="J5" s="108"/>
      <c r="K5" s="108"/>
      <c r="L5" s="108">
        <f t="shared" si="2"/>
        <v>122674.66</v>
      </c>
      <c r="M5" s="108" t="str">
        <f>_xlfn.XLOOKUP(A5,[1]Sheet1!$A:$A,[1]Sheet1!$B:$B,"")</f>
        <v/>
      </c>
      <c r="N5" s="108">
        <v>120000</v>
      </c>
      <c r="O5" s="108"/>
    </row>
    <row r="6" s="95" customFormat="1" customHeight="1" spans="1:15">
      <c r="A6" s="107" t="s">
        <v>18</v>
      </c>
      <c r="B6" s="107"/>
      <c r="C6" s="108">
        <f>SUMIFS('11月应付账款科目余额'!O:O,'11月应付账款科目余额'!D:D,A6)</f>
        <v>99350.18</v>
      </c>
      <c r="D6" s="108">
        <f>SUMIFS('9月份挂账 '!Q:Q,'9月份挂账 '!S:S,A6)-SUMIFS('9月份挂账 '!P:P,'9月份挂账 '!S:S,A6)</f>
        <v>16011.93</v>
      </c>
      <c r="E6" s="108">
        <f>SUMIFS('10月份挂账'!Q:Q,'10月份挂账'!S:S,A6)-SUMIFS('10月份挂账'!P:P,'10月份挂账'!S:S,A6)</f>
        <v>25951.33</v>
      </c>
      <c r="F6" s="108">
        <f>SUMIFS('11月份挂账'!Q:Q,'11月份挂账'!S:S,A6)-SUMIFS('11月份挂账'!P:P,'11月份挂账'!S:S,A6)</f>
        <v>22164.96</v>
      </c>
      <c r="G6" s="108">
        <f t="shared" si="0"/>
        <v>51233.89</v>
      </c>
      <c r="H6" s="108">
        <f t="shared" si="1"/>
        <v>35221.96</v>
      </c>
      <c r="I6" s="108"/>
      <c r="J6" s="108">
        <f>C6-F6</f>
        <v>77185.22</v>
      </c>
      <c r="K6" s="108"/>
      <c r="L6" s="108">
        <f t="shared" si="2"/>
        <v>77185.22</v>
      </c>
      <c r="M6" s="108" t="str">
        <f>_xlfn.XLOOKUP(A6,[1]Sheet1!$A:$A,[1]Sheet1!$B:$B,"")</f>
        <v/>
      </c>
      <c r="N6" s="108">
        <v>70000</v>
      </c>
      <c r="O6" s="108"/>
    </row>
    <row r="7" s="95" customFormat="1" customHeight="1" spans="1:15">
      <c r="A7" s="107" t="s">
        <v>19</v>
      </c>
      <c r="B7" s="107"/>
      <c r="C7" s="108">
        <f>SUMIFS('11月应付账款科目余额'!O:O,'11月应付账款科目余额'!D:D,A7)</f>
        <v>34535.24</v>
      </c>
      <c r="D7" s="108">
        <f>SUMIFS('9月份挂账 '!Q:Q,'9月份挂账 '!S:S,A7)-SUMIFS('9月份挂账 '!P:P,'9月份挂账 '!S:S,A7)</f>
        <v>5409.72</v>
      </c>
      <c r="E7" s="108">
        <f>SUMIFS('10月份挂账'!Q:Q,'10月份挂账'!S:S,A7)-SUMIFS('10月份挂账'!P:P,'10月份挂账'!S:S,A7)</f>
        <v>12995</v>
      </c>
      <c r="F7" s="108">
        <f>SUMIFS('11月份挂账'!Q:Q,'11月份挂账'!S:S,A7)-SUMIFS('11月份挂账'!P:P,'11月份挂账'!S:S,A7)</f>
        <v>4158.4</v>
      </c>
      <c r="G7" s="108">
        <f t="shared" si="0"/>
        <v>17381.84</v>
      </c>
      <c r="H7" s="108">
        <f t="shared" si="1"/>
        <v>11972.12</v>
      </c>
      <c r="I7" s="108"/>
      <c r="J7" s="108">
        <f>C7-F7</f>
        <v>30376.84</v>
      </c>
      <c r="K7" s="108"/>
      <c r="L7" s="108">
        <f t="shared" si="2"/>
        <v>30376.84</v>
      </c>
      <c r="M7" s="108" t="str">
        <f>_xlfn.XLOOKUP(A7,[1]Sheet1!$A:$A,[1]Sheet1!$B:$B,"")</f>
        <v/>
      </c>
      <c r="N7" s="108">
        <v>30000</v>
      </c>
      <c r="O7" s="108"/>
    </row>
    <row r="8" s="95" customFormat="1" customHeight="1" spans="1:15">
      <c r="A8" s="107" t="s">
        <v>20</v>
      </c>
      <c r="B8" s="107"/>
      <c r="C8" s="108">
        <f>SUMIFS('11月应付账款科目余额'!O:O,'11月应付账款科目余额'!D:D,A8)</f>
        <v>191557.3</v>
      </c>
      <c r="D8" s="108">
        <f>SUMIFS('9月份挂账 '!Q:Q,'9月份挂账 '!S:S,A8)-SUMIFS('9月份挂账 '!P:P,'9月份挂账 '!S:S,A8)</f>
        <v>25474.16</v>
      </c>
      <c r="E8" s="108">
        <f>SUMIFS('10月份挂账'!Q:Q,'10月份挂账'!S:S,A8)-SUMIFS('10月份挂账'!P:P,'10月份挂账'!S:S,A8)</f>
        <v>53127.52</v>
      </c>
      <c r="F8" s="108">
        <f>SUMIFS('11月份挂账'!Q:Q,'11月份挂账'!S:S,A8)-SUMIFS('11月份挂账'!P:P,'11月份挂账'!S:S,A8)</f>
        <v>73431.69</v>
      </c>
      <c r="G8" s="108">
        <f t="shared" si="0"/>
        <v>64998.09</v>
      </c>
      <c r="H8" s="108">
        <f t="shared" si="1"/>
        <v>39523.93</v>
      </c>
      <c r="I8" s="108"/>
      <c r="J8" s="108">
        <f>C8-F8</f>
        <v>118125.61</v>
      </c>
      <c r="K8" s="108"/>
      <c r="L8" s="108">
        <f t="shared" si="2"/>
        <v>118125.61</v>
      </c>
      <c r="M8" s="108" t="str">
        <f>_xlfn.XLOOKUP(A8,[1]Sheet1!$A:$A,[1]Sheet1!$B:$B,"")</f>
        <v/>
      </c>
      <c r="N8" s="108">
        <v>110000</v>
      </c>
      <c r="O8" s="108"/>
    </row>
    <row r="9" s="95" customFormat="1" customHeight="1" spans="1:15">
      <c r="A9" s="107" t="s">
        <v>21</v>
      </c>
      <c r="B9" s="107"/>
      <c r="C9" s="108">
        <f>SUMIFS('11月应付账款科目余额'!O:O,'11月应付账款科目余额'!D:D,A9)</f>
        <v>162202.88</v>
      </c>
      <c r="D9" s="108">
        <f>SUMIFS('9月份挂账 '!Q:Q,'9月份挂账 '!S:S,A9)-SUMIFS('9月份挂账 '!P:P,'9月份挂账 '!S:S,A9)</f>
        <v>30476.63</v>
      </c>
      <c r="E9" s="108">
        <f>SUMIFS('10月份挂账'!Q:Q,'10月份挂账'!S:S,A9)-SUMIFS('10月份挂账'!P:P,'10月份挂账'!S:S,A9)</f>
        <v>49271.74</v>
      </c>
      <c r="F9" s="108">
        <f>SUMIFS('11月份挂账'!Q:Q,'11月份挂账'!S:S,A9)-SUMIFS('11月份挂账'!P:P,'11月份挂账'!S:S,A9)</f>
        <v>58223.35</v>
      </c>
      <c r="G9" s="108">
        <f t="shared" si="0"/>
        <v>54707.79</v>
      </c>
      <c r="H9" s="108">
        <f t="shared" si="1"/>
        <v>24231.16</v>
      </c>
      <c r="I9" s="108">
        <f>C9</f>
        <v>162202.88</v>
      </c>
      <c r="J9" s="108"/>
      <c r="K9" s="108"/>
      <c r="L9" s="108">
        <f t="shared" si="2"/>
        <v>162202.88</v>
      </c>
      <c r="M9" s="108" t="str">
        <f>_xlfn.XLOOKUP(A9,[1]Sheet1!$A:$A,[1]Sheet1!$B:$B,"")</f>
        <v/>
      </c>
      <c r="N9" s="108">
        <v>160000</v>
      </c>
      <c r="O9" s="108"/>
    </row>
    <row r="10" s="95" customFormat="1" customHeight="1" spans="1:15">
      <c r="A10" s="107" t="s">
        <v>22</v>
      </c>
      <c r="B10" s="107"/>
      <c r="C10" s="108">
        <f>SUMIFS('11月应付账款科目余额'!O:O,'11月应付账款科目余额'!D:D,A10)</f>
        <v>150732.26</v>
      </c>
      <c r="D10" s="108">
        <f>SUMIFS('9月份挂账 '!Q:Q,'9月份挂账 '!S:S,A10)-SUMIFS('9月份挂账 '!P:P,'9月份挂账 '!S:S,A10)</f>
        <v>26356.49</v>
      </c>
      <c r="E10" s="108">
        <f>SUMIFS('10月份挂账'!Q:Q,'10月份挂账'!S:S,A10)-SUMIFS('10月份挂账'!P:P,'10月份挂账'!S:S,A10)</f>
        <v>33663.04</v>
      </c>
      <c r="F10" s="108">
        <f>SUMIFS('11月份挂账'!Q:Q,'11月份挂账'!S:S,A10)-SUMIFS('11月份挂账'!P:P,'11月份挂账'!S:S,A10)</f>
        <v>36579.57</v>
      </c>
      <c r="G10" s="108">
        <f t="shared" si="0"/>
        <v>80489.65</v>
      </c>
      <c r="H10" s="108">
        <f t="shared" si="1"/>
        <v>54133.16</v>
      </c>
      <c r="I10" s="108"/>
      <c r="J10" s="108">
        <f>C10</f>
        <v>150732.26</v>
      </c>
      <c r="K10" s="108"/>
      <c r="L10" s="108">
        <f t="shared" si="2"/>
        <v>150732.26</v>
      </c>
      <c r="M10" s="108" t="str">
        <f>_xlfn.XLOOKUP(A10,[1]Sheet1!$A:$A,[1]Sheet1!$B:$B,"")</f>
        <v/>
      </c>
      <c r="N10" s="108">
        <v>150000</v>
      </c>
      <c r="O10" s="108"/>
    </row>
    <row r="11" s="95" customFormat="1" customHeight="1" spans="1:15">
      <c r="A11" s="107" t="s">
        <v>23</v>
      </c>
      <c r="B11" s="107"/>
      <c r="C11" s="108">
        <f>SUMIFS('11月应付账款科目余额'!O:O,'11月应付账款科目余额'!D:D,A11)</f>
        <v>24909.61</v>
      </c>
      <c r="D11" s="108">
        <f>SUMIFS('9月份挂账 '!Q:Q,'9月份挂账 '!S:S,A11)-SUMIFS('9月份挂账 '!P:P,'9月份挂账 '!S:S,A11)</f>
        <v>0</v>
      </c>
      <c r="E11" s="108">
        <f>SUMIFS('10月份挂账'!Q:Q,'10月份挂账'!S:S,A11)-SUMIFS('10月份挂账'!P:P,'10月份挂账'!S:S,A11)</f>
        <v>0</v>
      </c>
      <c r="F11" s="108">
        <f>SUMIFS('11月份挂账'!Q:Q,'11月份挂账'!S:S,A11)-SUMIFS('11月份挂账'!P:P,'11月份挂账'!S:S,A11)</f>
        <v>24909.61</v>
      </c>
      <c r="G11" s="108">
        <f t="shared" si="0"/>
        <v>0</v>
      </c>
      <c r="H11" s="108">
        <f t="shared" si="1"/>
        <v>0</v>
      </c>
      <c r="I11" s="108">
        <f>C11</f>
        <v>24909.61</v>
      </c>
      <c r="J11" s="108"/>
      <c r="K11" s="108"/>
      <c r="L11" s="108">
        <f t="shared" si="2"/>
        <v>24909.61</v>
      </c>
      <c r="M11" s="108" t="str">
        <f>_xlfn.XLOOKUP(A11,[1]Sheet1!$A:$A,[1]Sheet1!$B:$B,"")</f>
        <v/>
      </c>
      <c r="N11" s="108">
        <f>L11</f>
        <v>24909.61</v>
      </c>
      <c r="O11" s="108"/>
    </row>
    <row r="12" s="95" customFormat="1" customHeight="1" spans="1:15">
      <c r="A12" s="107" t="s">
        <v>24</v>
      </c>
      <c r="B12" s="107"/>
      <c r="C12" s="108">
        <f>SUMIFS('11月应付账款科目余额'!O:O,'11月应付账款科目余额'!D:D,A12)</f>
        <v>624161.36</v>
      </c>
      <c r="D12" s="108">
        <f>SUMIFS('9月份挂账 '!Q:Q,'9月份挂账 '!S:S,A12)-SUMIFS('9月份挂账 '!P:P,'9月份挂账 '!S:S,A12)</f>
        <v>52013.44</v>
      </c>
      <c r="E12" s="108">
        <f>SUMIFS('10月份挂账'!Q:Q,'10月份挂账'!S:S,A12)-SUMIFS('10月份挂账'!P:P,'10月份挂账'!S:S,A12)</f>
        <v>182047.06</v>
      </c>
      <c r="F12" s="108">
        <f>SUMIFS('11月份挂账'!Q:Q,'11月份挂账'!S:S,A12)-SUMIFS('11月份挂账'!P:P,'11月份挂账'!S:S,A12)</f>
        <v>156040.34</v>
      </c>
      <c r="G12" s="108">
        <f t="shared" si="0"/>
        <v>286073.96</v>
      </c>
      <c r="H12" s="108">
        <f t="shared" si="1"/>
        <v>234060.52</v>
      </c>
      <c r="I12" s="108">
        <f>C12</f>
        <v>624161.36</v>
      </c>
      <c r="J12" s="108"/>
      <c r="K12" s="108"/>
      <c r="L12" s="108">
        <f t="shared" si="2"/>
        <v>624161.36</v>
      </c>
      <c r="M12" s="108" t="str">
        <f>_xlfn.XLOOKUP(A12,[1]Sheet1!$A:$A,[1]Sheet1!$B:$B,"")</f>
        <v/>
      </c>
      <c r="N12" s="108">
        <f>L12</f>
        <v>624161.36</v>
      </c>
      <c r="O12" s="108"/>
    </row>
    <row r="13" s="95" customFormat="1" customHeight="1" spans="1:15">
      <c r="A13" s="107" t="s">
        <v>25</v>
      </c>
      <c r="B13" s="107"/>
      <c r="C13" s="108">
        <f>SUMIFS('11月应付账款科目余额'!O:O,'11月应付账款科目余额'!D:D,A13)</f>
        <v>841033.44</v>
      </c>
      <c r="D13" s="108">
        <f>SUMIFS('9月份挂账 '!Q:Q,'9月份挂账 '!S:S,A13)-SUMIFS('9月份挂账 '!P:P,'9月份挂账 '!S:S,A13)</f>
        <v>126624.86</v>
      </c>
      <c r="E13" s="108">
        <f>SUMIFS('10月份挂账'!Q:Q,'10月份挂账'!S:S,A13)-SUMIFS('10月份挂账'!P:P,'10月份挂账'!S:S,A13)</f>
        <v>332234.27</v>
      </c>
      <c r="F13" s="108">
        <f>SUMIFS('11月份挂账'!Q:Q,'11月份挂账'!S:S,A13)-SUMIFS('11月份挂账'!P:P,'11月份挂账'!S:S,A13)</f>
        <v>140073</v>
      </c>
      <c r="G13" s="108">
        <f t="shared" si="0"/>
        <v>368726.17</v>
      </c>
      <c r="H13" s="108">
        <f t="shared" si="1"/>
        <v>242101.31</v>
      </c>
      <c r="I13" s="108"/>
      <c r="J13" s="108">
        <f>C13-F13</f>
        <v>700960.44</v>
      </c>
      <c r="K13" s="108"/>
      <c r="L13" s="108">
        <f t="shared" si="2"/>
        <v>700960.44</v>
      </c>
      <c r="M13" s="108">
        <f>_xlfn.XLOOKUP(A13,[1]Sheet1!$A:$A,[1]Sheet1!$B:$B,"")</f>
        <v>200000</v>
      </c>
      <c r="N13" s="108">
        <v>500000</v>
      </c>
      <c r="O13" s="108"/>
    </row>
    <row r="14" s="95" customFormat="1" customHeight="1" spans="1:15">
      <c r="A14" s="107" t="s">
        <v>26</v>
      </c>
      <c r="B14" s="107"/>
      <c r="C14" s="108">
        <f>SUMIFS('11月应付账款科目余额'!O:O,'11月应付账款科目余额'!D:D,A14)</f>
        <v>626759.83</v>
      </c>
      <c r="D14" s="108">
        <f>SUMIFS('9月份挂账 '!Q:Q,'9月份挂账 '!S:S,A14)-SUMIFS('9月份挂账 '!P:P,'9月份挂账 '!S:S,A14)</f>
        <v>125826.79</v>
      </c>
      <c r="E14" s="108">
        <f>SUMIFS('10月份挂账'!Q:Q,'10月份挂账'!S:S,A14)-SUMIFS('10月份挂账'!P:P,'10月份挂账'!S:S,A14)</f>
        <v>190827.84</v>
      </c>
      <c r="F14" s="108">
        <f>SUMIFS('11月份挂账'!Q:Q,'11月份挂账'!S:S,A14)-SUMIFS('11月份挂账'!P:P,'11月份挂账'!S:S,A14)</f>
        <v>214435.01</v>
      </c>
      <c r="G14" s="108">
        <f t="shared" si="0"/>
        <v>221496.98</v>
      </c>
      <c r="H14" s="108">
        <f t="shared" si="1"/>
        <v>95670.1899999999</v>
      </c>
      <c r="I14" s="108">
        <f>C14</f>
        <v>626759.83</v>
      </c>
      <c r="J14" s="108"/>
      <c r="K14" s="108"/>
      <c r="L14" s="108">
        <f t="shared" si="2"/>
        <v>626759.83</v>
      </c>
      <c r="M14" s="108" t="str">
        <f>_xlfn.XLOOKUP(A14,[1]Sheet1!$A:$A,[1]Sheet1!$B:$B,"")</f>
        <v/>
      </c>
      <c r="N14" s="108">
        <v>500000</v>
      </c>
      <c r="O14" s="108"/>
    </row>
    <row r="15" s="95" customFormat="1" customHeight="1" spans="1:15">
      <c r="A15" s="107" t="s">
        <v>27</v>
      </c>
      <c r="B15" s="107"/>
      <c r="C15" s="108">
        <f>SUMIFS('11月应付账款科目余额'!O:O,'11月应付账款科目余额'!D:D,A15)</f>
        <v>117809.28</v>
      </c>
      <c r="D15" s="108">
        <f>SUMIFS('9月份挂账 '!Q:Q,'9月份挂账 '!S:S,A15)-SUMIFS('9月份挂账 '!P:P,'9月份挂账 '!S:S,A15)</f>
        <v>0</v>
      </c>
      <c r="E15" s="108">
        <f>SUMIFS('10月份挂账'!Q:Q,'10月份挂账'!S:S,A15)-SUMIFS('10月份挂账'!P:P,'10月份挂账'!S:S,A15)</f>
        <v>72970.88</v>
      </c>
      <c r="F15" s="108">
        <f>SUMIFS('11月份挂账'!Q:Q,'11月份挂账'!S:S,A15)-SUMIFS('11月份挂账'!P:P,'11月份挂账'!S:S,A15)</f>
        <v>44838.4</v>
      </c>
      <c r="G15" s="108">
        <f t="shared" si="0"/>
        <v>0</v>
      </c>
      <c r="H15" s="108">
        <f t="shared" si="1"/>
        <v>0</v>
      </c>
      <c r="I15" s="108">
        <f>C15</f>
        <v>117809.28</v>
      </c>
      <c r="J15" s="108"/>
      <c r="K15" s="108"/>
      <c r="L15" s="108">
        <f t="shared" si="2"/>
        <v>117809.28</v>
      </c>
      <c r="M15" s="108" t="str">
        <f>_xlfn.XLOOKUP(A15,[1]Sheet1!$A:$A,[1]Sheet1!$B:$B,"")</f>
        <v/>
      </c>
      <c r="N15" s="108">
        <f>110000</f>
        <v>110000</v>
      </c>
      <c r="O15" s="108"/>
    </row>
    <row r="16" s="95" customFormat="1" customHeight="1" spans="1:15">
      <c r="A16" s="107" t="s">
        <v>28</v>
      </c>
      <c r="B16" s="107"/>
      <c r="C16" s="108">
        <f>SUMIFS('11月应付账款科目余额'!O:O,'11月应付账款科目余额'!D:D,A16)</f>
        <v>484396.36</v>
      </c>
      <c r="D16" s="108">
        <f>SUMIFS('9月份挂账 '!Q:Q,'9月份挂账 '!S:S,A16)-SUMIFS('9月份挂账 '!P:P,'9月份挂账 '!S:S,A16)</f>
        <v>49866.45</v>
      </c>
      <c r="E16" s="108">
        <f>SUMIFS('10月份挂账'!Q:Q,'10月份挂账'!S:S,A16)-SUMIFS('10月份挂账'!P:P,'10月份挂账'!S:S,A16)</f>
        <v>321768</v>
      </c>
      <c r="F16" s="108">
        <f>SUMIFS('11月份挂账'!Q:Q,'11月份挂账'!S:S,A16)-SUMIFS('11月份挂账'!P:P,'11月份挂账'!S:S,A16)</f>
        <v>315864</v>
      </c>
      <c r="G16" s="108">
        <f t="shared" si="0"/>
        <v>-153235.64</v>
      </c>
      <c r="H16" s="108">
        <f t="shared" si="1"/>
        <v>-203102.09</v>
      </c>
      <c r="I16" s="108">
        <f>C16</f>
        <v>484396.36</v>
      </c>
      <c r="J16" s="108"/>
      <c r="K16" s="108">
        <v>318600</v>
      </c>
      <c r="L16" s="108">
        <f t="shared" si="2"/>
        <v>802996.36</v>
      </c>
      <c r="M16" s="108">
        <f>_xlfn.XLOOKUP(A16,[1]Sheet1!$A:$A,[1]Sheet1!$B:$B,"")</f>
        <v>802996.36</v>
      </c>
      <c r="N16" s="108"/>
      <c r="O16" s="108"/>
    </row>
    <row r="17" s="95" customFormat="1" customHeight="1" spans="1:15">
      <c r="A17" s="107" t="s">
        <v>29</v>
      </c>
      <c r="B17" s="107"/>
      <c r="C17" s="108">
        <f>SUMIFS('11月应付账款科目余额'!O:O,'11月应付账款科目余额'!D:D,A17)</f>
        <v>280966.82</v>
      </c>
      <c r="D17" s="108">
        <f>SUMIFS('9月份挂账 '!Q:Q,'9月份挂账 '!S:S,A17)-SUMIFS('9月份挂账 '!P:P,'9月份挂账 '!S:S,A17)</f>
        <v>49974.47</v>
      </c>
      <c r="E17" s="108">
        <f>SUMIFS('10月份挂账'!Q:Q,'10月份挂账'!S:S,A17)-SUMIFS('10月份挂账'!P:P,'10月份挂账'!S:S,A17)</f>
        <v>74084.04</v>
      </c>
      <c r="F17" s="108">
        <f>SUMIFS('11月份挂账'!Q:Q,'11月份挂账'!S:S,A17)-SUMIFS('11月份挂账'!P:P,'11月份挂账'!S:S,A17)</f>
        <v>120535.71</v>
      </c>
      <c r="G17" s="108">
        <f t="shared" si="0"/>
        <v>86347.07</v>
      </c>
      <c r="H17" s="108">
        <f t="shared" si="1"/>
        <v>36372.6</v>
      </c>
      <c r="I17" s="108"/>
      <c r="J17" s="108">
        <f>C17-F17</f>
        <v>160431.11</v>
      </c>
      <c r="K17" s="108"/>
      <c r="L17" s="108">
        <f t="shared" si="2"/>
        <v>160431.11</v>
      </c>
      <c r="M17" s="108" t="str">
        <f>_xlfn.XLOOKUP(A17,[1]Sheet1!$A:$A,[1]Sheet1!$B:$B,"")</f>
        <v/>
      </c>
      <c r="N17" s="108">
        <v>160000</v>
      </c>
      <c r="O17" s="108"/>
    </row>
    <row r="18" s="95" customFormat="1" customHeight="1" spans="1:15">
      <c r="A18" s="107" t="s">
        <v>30</v>
      </c>
      <c r="B18" s="107"/>
      <c r="C18" s="108">
        <f>SUMIFS('11月应付账款科目余额'!O:O,'11月应付账款科目余额'!D:D,A18)</f>
        <v>284784.66</v>
      </c>
      <c r="D18" s="108">
        <f>SUMIFS('9月份挂账 '!Q:Q,'9月份挂账 '!S:S,A18)-SUMIFS('9月份挂账 '!P:P,'9月份挂账 '!S:S,A18)</f>
        <v>56324.04</v>
      </c>
      <c r="E18" s="108">
        <f>SUMIFS('10月份挂账'!Q:Q,'10月份挂账'!S:S,A18)-SUMIFS('10月份挂账'!P:P,'10月份挂账'!S:S,A18)</f>
        <v>74254.78</v>
      </c>
      <c r="F18" s="108">
        <f>SUMIFS('11月份挂账'!Q:Q,'11月份挂账'!S:S,A18)-SUMIFS('11月份挂账'!P:P,'11月份挂账'!S:S,A18)</f>
        <v>82202.79</v>
      </c>
      <c r="G18" s="108">
        <f t="shared" si="0"/>
        <v>128327.09</v>
      </c>
      <c r="H18" s="108">
        <f t="shared" si="1"/>
        <v>72003.05</v>
      </c>
      <c r="I18" s="108">
        <f>C18</f>
        <v>284784.66</v>
      </c>
      <c r="J18" s="108"/>
      <c r="K18" s="108"/>
      <c r="L18" s="108">
        <f t="shared" si="2"/>
        <v>284784.66</v>
      </c>
      <c r="M18" s="108">
        <f>_xlfn.XLOOKUP(A18,[1]Sheet1!$A:$A,[1]Sheet1!$B:$B,"")</f>
        <v>50000</v>
      </c>
      <c r="N18" s="108">
        <v>230000</v>
      </c>
      <c r="O18" s="108"/>
    </row>
    <row r="19" s="95" customFormat="1" customHeight="1" spans="1:15">
      <c r="A19" s="107" t="s">
        <v>31</v>
      </c>
      <c r="B19" s="107"/>
      <c r="C19" s="108">
        <f>SUMIFS('11月应付账款科目余额'!O:O,'11月应付账款科目余额'!D:D,A19)</f>
        <v>396986.35</v>
      </c>
      <c r="D19" s="108">
        <f>SUMIFS('9月份挂账 '!Q:Q,'9月份挂账 '!S:S,A19)-SUMIFS('9月份挂账 '!P:P,'9月份挂账 '!S:S,A19)</f>
        <v>191002.19</v>
      </c>
      <c r="E19" s="108">
        <f>SUMIFS('10月份挂账'!Q:Q,'10月份挂账'!S:S,A19)-SUMIFS('10月份挂账'!P:P,'10月份挂账'!S:S,A19)</f>
        <v>302602.1</v>
      </c>
      <c r="F19" s="108">
        <f>SUMIFS('11月份挂账'!Q:Q,'11月份挂账'!S:S,A19)-SUMIFS('11月份挂账'!P:P,'11月份挂账'!S:S,A19)</f>
        <v>387879.92</v>
      </c>
      <c r="G19" s="108"/>
      <c r="H19" s="108"/>
      <c r="I19" s="108"/>
      <c r="J19" s="108">
        <v>300000</v>
      </c>
      <c r="K19" s="108"/>
      <c r="L19" s="108">
        <f t="shared" si="2"/>
        <v>300000</v>
      </c>
      <c r="M19" s="108" t="str">
        <f>_xlfn.XLOOKUP(A19,[1]Sheet1!$A:$A,[1]Sheet1!$B:$B,"")</f>
        <v/>
      </c>
      <c r="N19" s="108"/>
      <c r="O19" s="108">
        <v>300000</v>
      </c>
    </row>
    <row r="20" s="95" customFormat="1" customHeight="1" spans="1:15">
      <c r="A20" s="107" t="s">
        <v>32</v>
      </c>
      <c r="B20" s="107"/>
      <c r="C20" s="108">
        <f>SUMIFS('11月应付账款科目余额'!O:O,'11月应付账款科目余额'!D:D,A20)</f>
        <v>221531.76</v>
      </c>
      <c r="D20" s="108">
        <f>SUMIFS('9月份挂账 '!Q:Q,'9月份挂账 '!S:S,A20)-SUMIFS('9月份挂账 '!P:P,'9月份挂账 '!S:S,A20)</f>
        <v>47751.31</v>
      </c>
      <c r="E20" s="108">
        <f>SUMIFS('10月份挂账'!Q:Q,'10月份挂账'!S:S,A20)-SUMIFS('10月份挂账'!P:P,'10月份挂账'!S:S,A20)</f>
        <v>62815.63</v>
      </c>
      <c r="F20" s="108">
        <f>SUMIFS('11月份挂账'!Q:Q,'11月份挂账'!S:S,A20)-SUMIFS('11月份挂账'!P:P,'11月份挂账'!S:S,A20)</f>
        <v>84254.16</v>
      </c>
      <c r="G20" s="108">
        <f t="shared" si="0"/>
        <v>74461.97</v>
      </c>
      <c r="H20" s="108">
        <f t="shared" si="1"/>
        <v>26710.66</v>
      </c>
      <c r="I20" s="108">
        <f>C20</f>
        <v>221531.76</v>
      </c>
      <c r="J20" s="108"/>
      <c r="K20" s="108"/>
      <c r="L20" s="108">
        <f t="shared" si="2"/>
        <v>221531.76</v>
      </c>
      <c r="M20" s="108" t="str">
        <f>_xlfn.XLOOKUP(A20,[1]Sheet1!$A:$A,[1]Sheet1!$B:$B,"")</f>
        <v/>
      </c>
      <c r="N20" s="108">
        <v>140000</v>
      </c>
      <c r="O20" s="108">
        <v>80000</v>
      </c>
    </row>
    <row r="21" s="95" customFormat="1" customHeight="1" spans="1:15">
      <c r="A21" s="107" t="s">
        <v>33</v>
      </c>
      <c r="B21" s="107"/>
      <c r="C21" s="108">
        <f>SUMIFS('11月应付账款科目余额'!O:O,'11月应付账款科目余额'!D:D,A21)</f>
        <v>4516575.91</v>
      </c>
      <c r="D21" s="108">
        <f>SUMIFS('9月份挂账 '!Q:Q,'9月份挂账 '!S:S,A21)-SUMIFS('9月份挂账 '!P:P,'9月份挂账 '!S:S,A21)</f>
        <v>1194397.79</v>
      </c>
      <c r="E21" s="108">
        <f>SUMIFS('10月份挂账'!Q:Q,'10月份挂账'!S:S,A21)-SUMIFS('10月份挂账'!P:P,'10月份挂账'!S:S,A21)</f>
        <v>0</v>
      </c>
      <c r="F21" s="108">
        <f>SUMIFS('11月份挂账'!Q:Q,'11月份挂账'!S:S,A21)-SUMIFS('11月份挂账'!P:P,'11月份挂账'!S:S,A21)</f>
        <v>2672377.55</v>
      </c>
      <c r="G21" s="108">
        <f t="shared" si="0"/>
        <v>1844198.36</v>
      </c>
      <c r="H21" s="108">
        <f t="shared" si="1"/>
        <v>649800.57</v>
      </c>
      <c r="I21" s="108"/>
      <c r="J21" s="108">
        <v>3000000</v>
      </c>
      <c r="K21" s="108"/>
      <c r="L21" s="108">
        <f t="shared" si="2"/>
        <v>3000000</v>
      </c>
      <c r="M21" s="108">
        <f>_xlfn.XLOOKUP(A21,[1]Sheet1!$A:$A,[1]Sheet1!$B:$B,"")</f>
        <v>800000</v>
      </c>
      <c r="N21" s="108">
        <v>1000000</v>
      </c>
      <c r="O21" s="108">
        <v>1200000</v>
      </c>
    </row>
    <row r="22" s="95" customFormat="1" customHeight="1" spans="1:15">
      <c r="A22" s="107" t="s">
        <v>34</v>
      </c>
      <c r="B22" s="107"/>
      <c r="C22" s="108">
        <f>SUMIFS('11月应付账款科目余额'!O:O,'11月应付账款科目余额'!D:D,A22)</f>
        <v>-459058.56</v>
      </c>
      <c r="D22" s="108">
        <f>SUMIFS('9月份挂账 '!Q:Q,'9月份挂账 '!S:S,A22)-SUMIFS('9月份挂账 '!P:P,'9月份挂账 '!S:S,A22)</f>
        <v>138203.52</v>
      </c>
      <c r="E22" s="108">
        <f>SUMIFS('10月份挂账'!Q:Q,'10月份挂账'!S:S,A22)-SUMIFS('10月份挂账'!P:P,'10月份挂账'!S:S,A22)</f>
        <v>578514.8</v>
      </c>
      <c r="F22" s="108">
        <f>SUMIFS('11月份挂账'!Q:Q,'11月份挂账'!S:S,A22)-SUMIFS('11月份挂账'!P:P,'11月份挂账'!S:S,A22)</f>
        <v>159248.64</v>
      </c>
      <c r="G22" s="108"/>
      <c r="H22" s="108"/>
      <c r="I22" s="108"/>
      <c r="J22" s="108"/>
      <c r="K22" s="108"/>
      <c r="L22" s="108">
        <f t="shared" si="2"/>
        <v>0</v>
      </c>
      <c r="M22" s="108" t="str">
        <f>_xlfn.XLOOKUP(A22,[1]Sheet1!$A:$A,[1]Sheet1!$B:$B,"")</f>
        <v/>
      </c>
      <c r="N22" s="108"/>
      <c r="O22" s="108"/>
    </row>
    <row r="23" s="95" customFormat="1" customHeight="1" spans="1:15">
      <c r="A23" s="107" t="s">
        <v>35</v>
      </c>
      <c r="B23" s="107"/>
      <c r="C23" s="108">
        <f>SUMIFS('11月应付账款科目余额'!O:O,'11月应付账款科目余额'!D:D,A23)</f>
        <v>562170.73</v>
      </c>
      <c r="D23" s="108">
        <f>SUMIFS('9月份挂账 '!Q:Q,'9月份挂账 '!S:S,A23)-SUMIFS('9月份挂账 '!P:P,'9月份挂账 '!S:S,A23)</f>
        <v>213828.95</v>
      </c>
      <c r="E23" s="108">
        <f>SUMIFS('10月份挂账'!Q:Q,'10月份挂账'!S:S,A23)-SUMIFS('10月份挂账'!P:P,'10月份挂账'!S:S,A23)</f>
        <v>144285.8</v>
      </c>
      <c r="F23" s="108">
        <f>SUMIFS('11月份挂账'!Q:Q,'11月份挂账'!S:S,A23)-SUMIFS('11月份挂账'!P:P,'11月份挂账'!S:S,A23)</f>
        <v>204055.98</v>
      </c>
      <c r="G23" s="108">
        <f t="shared" ref="G23:G32" si="3">C23-E23-F23</f>
        <v>213828.95</v>
      </c>
      <c r="H23" s="108">
        <f t="shared" ref="H23:H32" si="4">C23-D23-E23-F23</f>
        <v>0</v>
      </c>
      <c r="I23" s="108"/>
      <c r="J23" s="108">
        <f t="shared" ref="J23:J28" si="5">C23-F23</f>
        <v>358114.75</v>
      </c>
      <c r="K23" s="108"/>
      <c r="L23" s="108">
        <f t="shared" si="2"/>
        <v>358114.75</v>
      </c>
      <c r="M23" s="108" t="str">
        <f>_xlfn.XLOOKUP(A23,[1]Sheet1!$A:$A,[1]Sheet1!$B:$B,"")</f>
        <v/>
      </c>
      <c r="N23" s="108">
        <v>350000</v>
      </c>
      <c r="O23" s="108"/>
    </row>
    <row r="24" s="95" customFormat="1" customHeight="1" spans="1:15">
      <c r="A24" s="107" t="s">
        <v>36</v>
      </c>
      <c r="B24" s="107"/>
      <c r="C24" s="108">
        <f>SUMIFS('11月应付账款科目余额'!O:O,'11月应付账款科目余额'!D:D,A24)</f>
        <v>611235.78</v>
      </c>
      <c r="D24" s="108">
        <f>SUMIFS('9月份挂账 '!Q:Q,'9月份挂账 '!S:S,A24)-SUMIFS('9月份挂账 '!P:P,'9月份挂账 '!S:S,A24)</f>
        <v>51369.58</v>
      </c>
      <c r="E24" s="108">
        <f>SUMIFS('10月份挂账'!Q:Q,'10月份挂账'!S:S,A24)-SUMIFS('10月份挂账'!P:P,'10月份挂账'!S:S,A24)</f>
        <v>185697.38</v>
      </c>
      <c r="F24" s="108">
        <f>SUMIFS('11月份挂账'!Q:Q,'11月份挂账'!S:S,A24)-SUMIFS('11月份挂账'!P:P,'11月份挂账'!S:S,A24)</f>
        <v>133199.88</v>
      </c>
      <c r="G24" s="108">
        <f t="shared" si="3"/>
        <v>292338.52</v>
      </c>
      <c r="H24" s="108">
        <f t="shared" si="4"/>
        <v>240968.94</v>
      </c>
      <c r="I24" s="108"/>
      <c r="J24" s="108">
        <f t="shared" si="5"/>
        <v>478035.9</v>
      </c>
      <c r="K24" s="108"/>
      <c r="L24" s="108">
        <f t="shared" si="2"/>
        <v>478035.9</v>
      </c>
      <c r="M24" s="108" t="str">
        <f>_xlfn.XLOOKUP(A24,[1]Sheet1!$A:$A,[1]Sheet1!$B:$B,"")</f>
        <v/>
      </c>
      <c r="N24" s="108">
        <f>L24</f>
        <v>478035.9</v>
      </c>
      <c r="O24" s="108"/>
    </row>
    <row r="25" s="95" customFormat="1" customHeight="1" spans="1:15">
      <c r="A25" s="107" t="s">
        <v>37</v>
      </c>
      <c r="B25" s="107"/>
      <c r="C25" s="108">
        <f>SUMIFS('11月应付账款科目余额'!O:O,'11月应付账款科目余额'!D:D,A25)</f>
        <v>708942.23</v>
      </c>
      <c r="D25" s="108">
        <f>SUMIFS('9月份挂账 '!Q:Q,'9月份挂账 '!S:S,A25)-SUMIFS('9月份挂账 '!P:P,'9月份挂账 '!S:S,A25)</f>
        <v>212176.71</v>
      </c>
      <c r="E25" s="108">
        <f>SUMIFS('10月份挂账'!Q:Q,'10月份挂账'!S:S,A25)-SUMIFS('10月份挂账'!P:P,'10月份挂账'!S:S,A25)</f>
        <v>209331.09</v>
      </c>
      <c r="F25" s="108">
        <f>SUMIFS('11月份挂账'!Q:Q,'11月份挂账'!S:S,A25)-SUMIFS('11月份挂账'!P:P,'11月份挂账'!S:S,A25)</f>
        <v>287434.43</v>
      </c>
      <c r="G25" s="108">
        <f t="shared" si="3"/>
        <v>212176.71</v>
      </c>
      <c r="H25" s="108">
        <f t="shared" si="4"/>
        <v>0</v>
      </c>
      <c r="I25" s="108"/>
      <c r="J25" s="108">
        <f t="shared" si="5"/>
        <v>421507.8</v>
      </c>
      <c r="K25" s="108"/>
      <c r="L25" s="108">
        <f t="shared" si="2"/>
        <v>421507.8</v>
      </c>
      <c r="M25" s="108" t="str">
        <f>_xlfn.XLOOKUP(A25,[1]Sheet1!$A:$A,[1]Sheet1!$B:$B,"")</f>
        <v/>
      </c>
      <c r="N25" s="108">
        <f>L25</f>
        <v>421507.8</v>
      </c>
      <c r="O25" s="108"/>
    </row>
    <row r="26" s="95" customFormat="1" customHeight="1" spans="1:15">
      <c r="A26" s="107" t="s">
        <v>38</v>
      </c>
      <c r="B26" s="107"/>
      <c r="C26" s="108">
        <f>SUMIFS('11月应付账款科目余额'!O:O,'11月应付账款科目余额'!D:D,A26)</f>
        <v>394859.55</v>
      </c>
      <c r="D26" s="108">
        <f>SUMIFS('9月份挂账 '!Q:Q,'9月份挂账 '!S:S,A26)-SUMIFS('9月份挂账 '!P:P,'9月份挂账 '!S:S,A26)</f>
        <v>66856.88</v>
      </c>
      <c r="E26" s="108">
        <f>SUMIFS('10月份挂账'!Q:Q,'10月份挂账'!S:S,A26)-SUMIFS('10月份挂账'!P:P,'10月份挂账'!S:S,A26)</f>
        <v>94377.68</v>
      </c>
      <c r="F26" s="108">
        <f>SUMIFS('11月份挂账'!Q:Q,'11月份挂账'!S:S,A26)-SUMIFS('11月份挂账'!P:P,'11月份挂账'!S:S,A26)</f>
        <v>104392.72</v>
      </c>
      <c r="G26" s="108">
        <f t="shared" si="3"/>
        <v>196089.15</v>
      </c>
      <c r="H26" s="108">
        <f t="shared" si="4"/>
        <v>129232.27</v>
      </c>
      <c r="I26" s="108"/>
      <c r="J26" s="108">
        <f t="shared" si="5"/>
        <v>290466.83</v>
      </c>
      <c r="K26" s="108"/>
      <c r="L26" s="108">
        <f t="shared" si="2"/>
        <v>290466.83</v>
      </c>
      <c r="M26" s="108" t="str">
        <f>_xlfn.XLOOKUP(A26,[1]Sheet1!$A:$A,[1]Sheet1!$B:$B,"")</f>
        <v/>
      </c>
      <c r="N26" s="108">
        <f>L26</f>
        <v>290466.83</v>
      </c>
      <c r="O26" s="108"/>
    </row>
    <row r="27" s="95" customFormat="1" customHeight="1" spans="1:15">
      <c r="A27" s="107" t="s">
        <v>39</v>
      </c>
      <c r="B27" s="107"/>
      <c r="C27" s="108">
        <f>SUMIFS('11月应付账款科目余额'!O:O,'11月应付账款科目余额'!D:D,A27)</f>
        <v>662344.11</v>
      </c>
      <c r="D27" s="108">
        <v>441559</v>
      </c>
      <c r="E27" s="108">
        <f>SUMIFS('10月份挂账'!Q:Q,'10月份挂账'!S:S,A27)-SUMIFS('10月份挂账'!P:P,'10月份挂账'!S:S,A27)</f>
        <v>0</v>
      </c>
      <c r="F27" s="108">
        <v>314465</v>
      </c>
      <c r="G27" s="108">
        <f t="shared" si="3"/>
        <v>347879.11</v>
      </c>
      <c r="H27" s="108">
        <f t="shared" si="4"/>
        <v>-93679.89</v>
      </c>
      <c r="I27" s="108"/>
      <c r="J27" s="108">
        <f t="shared" si="5"/>
        <v>347879.11</v>
      </c>
      <c r="K27" s="108"/>
      <c r="L27" s="108">
        <f t="shared" si="2"/>
        <v>347879.11</v>
      </c>
      <c r="M27" s="108" t="str">
        <f>_xlfn.XLOOKUP(A27,[1]Sheet1!$A:$A,[1]Sheet1!$B:$B,"")</f>
        <v/>
      </c>
      <c r="N27" s="108">
        <v>300000</v>
      </c>
      <c r="O27" s="108"/>
    </row>
    <row r="28" s="95" customFormat="1" customHeight="1" spans="1:15">
      <c r="A28" s="107" t="s">
        <v>40</v>
      </c>
      <c r="B28" s="107"/>
      <c r="C28" s="108">
        <f>SUMIFS('11月应付账款科目余额'!O:O,'11月应付账款科目余额'!D:D,A28)</f>
        <v>1160864.9</v>
      </c>
      <c r="D28" s="108">
        <f>SUMIFS('9月份挂账 '!Q:Q,'9月份挂账 '!S:S,A28)-SUMIFS('9月份挂账 '!P:P,'9月份挂账 '!S:S,A28)</f>
        <v>119007.64</v>
      </c>
      <c r="E28" s="108">
        <f>SUMIFS('10月份挂账'!Q:Q,'10月份挂账'!S:S,A28)-SUMIFS('10月份挂账'!P:P,'10月份挂账'!S:S,A28)</f>
        <v>257411.87</v>
      </c>
      <c r="F28" s="108">
        <f>SUMIFS('11月份挂账'!Q:Q,'11月份挂账'!S:S,A28)-SUMIFS('11月份挂账'!P:P,'11月份挂账'!S:S,A28)</f>
        <v>351001.84</v>
      </c>
      <c r="G28" s="108">
        <f t="shared" si="3"/>
        <v>552451.19</v>
      </c>
      <c r="H28" s="108">
        <f t="shared" si="4"/>
        <v>433443.55</v>
      </c>
      <c r="I28" s="108"/>
      <c r="J28" s="108">
        <f t="shared" si="5"/>
        <v>809863.06</v>
      </c>
      <c r="K28" s="108"/>
      <c r="L28" s="108">
        <f t="shared" si="2"/>
        <v>809863.06</v>
      </c>
      <c r="M28" s="108" t="str">
        <f>_xlfn.XLOOKUP(A28,[1]Sheet1!$A:$A,[1]Sheet1!$B:$B,"")</f>
        <v/>
      </c>
      <c r="N28" s="108">
        <v>400000</v>
      </c>
      <c r="O28" s="108">
        <v>400000</v>
      </c>
    </row>
    <row r="29" s="95" customFormat="1" customHeight="1" spans="1:15">
      <c r="A29" s="107" t="s">
        <v>41</v>
      </c>
      <c r="B29" s="107"/>
      <c r="C29" s="108">
        <f>SUMIFS('11月应付账款科目余额'!O:O,'11月应付账款科目余额'!D:D,A29)</f>
        <v>193412.33</v>
      </c>
      <c r="D29" s="108">
        <f>SUMIFS('9月份挂账 '!Q:Q,'9月份挂账 '!S:S,A29)-SUMIFS('9月份挂账 '!P:P,'9月份挂账 '!S:S,A29)</f>
        <v>36477.3</v>
      </c>
      <c r="E29" s="108">
        <f>SUMIFS('10月份挂账'!Q:Q,'10月份挂账'!S:S,A29)-SUMIFS('10月份挂账'!P:P,'10月份挂账'!S:S,A29)</f>
        <v>43221.26</v>
      </c>
      <c r="F29" s="108">
        <f>SUMIFS('11月份挂账'!Q:Q,'11月份挂账'!S:S,A29)-SUMIFS('11月份挂账'!P:P,'11月份挂账'!S:S,A29)</f>
        <v>56508.57</v>
      </c>
      <c r="G29" s="108">
        <f t="shared" si="3"/>
        <v>93682.5</v>
      </c>
      <c r="H29" s="108">
        <f t="shared" si="4"/>
        <v>57205.2</v>
      </c>
      <c r="I29" s="108">
        <f>C29</f>
        <v>193412.33</v>
      </c>
      <c r="J29" s="108"/>
      <c r="K29" s="108"/>
      <c r="L29" s="108">
        <f t="shared" si="2"/>
        <v>193412.33</v>
      </c>
      <c r="M29" s="108" t="str">
        <f>_xlfn.XLOOKUP(A29,[1]Sheet1!$A:$A,[1]Sheet1!$B:$B,"")</f>
        <v/>
      </c>
      <c r="N29" s="108">
        <v>190000</v>
      </c>
      <c r="O29" s="108"/>
    </row>
    <row r="30" s="95" customFormat="1" customHeight="1" spans="1:15">
      <c r="A30" s="107" t="s">
        <v>42</v>
      </c>
      <c r="B30" s="107"/>
      <c r="C30" s="108">
        <f>SUMIFS('11月应付账款科目余额'!O:O,'11月应付账款科目余额'!D:D,A30)</f>
        <v>3034968.58</v>
      </c>
      <c r="D30" s="108">
        <f>SUMIFS('9月份挂账 '!Q:Q,'9月份挂账 '!S:S,A30)-SUMIFS('9月份挂账 '!P:P,'9月份挂账 '!S:S,A30)</f>
        <v>469750.49</v>
      </c>
      <c r="E30" s="108">
        <f>SUMIFS('10月份挂账'!Q:Q,'10月份挂账'!S:S,A30)-SUMIFS('10月份挂账'!P:P,'10月份挂账'!S:S,A30)</f>
        <v>553734.33</v>
      </c>
      <c r="F30" s="108">
        <f>SUMIFS('11月份挂账'!Q:Q,'11月份挂账'!S:S,A30)-SUMIFS('11月份挂账'!P:P,'11月份挂账'!S:S,A30)</f>
        <v>910693.24</v>
      </c>
      <c r="G30" s="108">
        <f t="shared" si="3"/>
        <v>1570541.01</v>
      </c>
      <c r="H30" s="108">
        <f t="shared" si="4"/>
        <v>1100790.52</v>
      </c>
      <c r="I30" s="108"/>
      <c r="J30" s="108">
        <f>C30-F30</f>
        <v>2124275.34</v>
      </c>
      <c r="K30" s="108"/>
      <c r="L30" s="108">
        <f t="shared" si="2"/>
        <v>2124275.34</v>
      </c>
      <c r="M30" s="108">
        <v>900000</v>
      </c>
      <c r="N30" s="108">
        <v>500000</v>
      </c>
      <c r="O30" s="108">
        <v>700000</v>
      </c>
    </row>
    <row r="31" s="95" customFormat="1" customHeight="1" spans="1:15">
      <c r="A31" s="107" t="s">
        <v>43</v>
      </c>
      <c r="B31" s="107"/>
      <c r="C31" s="108">
        <f>SUMIFS('11月应付账款科目余额'!O:O,'11月应付账款科目余额'!D:D,A31)</f>
        <v>2589747.57</v>
      </c>
      <c r="D31" s="108">
        <f>SUMIFS('9月份挂账 '!Q:Q,'9月份挂账 '!S:S,A31)-SUMIFS('9月份挂账 '!P:P,'9月份挂账 '!S:S,A31)</f>
        <v>429418.24</v>
      </c>
      <c r="E31" s="108">
        <f>SUMIFS('10月份挂账'!Q:Q,'10月份挂账'!S:S,A31)-SUMIFS('10月份挂账'!P:P,'10月份挂账'!S:S,A31)</f>
        <v>1003363.52</v>
      </c>
      <c r="F31" s="108">
        <f>SUMIFS('11月份挂账'!Q:Q,'11月份挂账'!S:S,A31)-SUMIFS('11月份挂账'!P:P,'11月份挂账'!S:S,A31)</f>
        <v>1289815.35</v>
      </c>
      <c r="G31" s="108">
        <f t="shared" si="3"/>
        <v>296568.7</v>
      </c>
      <c r="H31" s="108">
        <f t="shared" si="4"/>
        <v>-132849.54</v>
      </c>
      <c r="I31" s="108">
        <f>C31</f>
        <v>2589747.57</v>
      </c>
      <c r="J31" s="108"/>
      <c r="K31" s="108"/>
      <c r="L31" s="108">
        <f t="shared" si="2"/>
        <v>2589747.57</v>
      </c>
      <c r="M31" s="108">
        <f>_xlfn.XLOOKUP(A31,[1]Sheet1!$A:$A,[1]Sheet1!$B:$B,"")</f>
        <v>500000</v>
      </c>
      <c r="N31" s="108">
        <v>800000</v>
      </c>
      <c r="O31" s="108">
        <v>1280000</v>
      </c>
    </row>
    <row r="32" s="95" customFormat="1" customHeight="1" spans="1:15">
      <c r="A32" s="107" t="s">
        <v>44</v>
      </c>
      <c r="B32" s="107"/>
      <c r="C32" s="108">
        <f>SUMIFS('11月应付账款科目余额'!O:O,'11月应付账款科目余额'!D:D,A32)</f>
        <v>28692.45</v>
      </c>
      <c r="D32" s="108">
        <f>SUMIFS('9月份挂账 '!Q:Q,'9月份挂账 '!S:S,A32)-SUMIFS('9月份挂账 '!P:P,'9月份挂账 '!S:S,A32)</f>
        <v>0</v>
      </c>
      <c r="E32" s="108">
        <f>SUMIFS('10月份挂账'!Q:Q,'10月份挂账'!S:S,A32)-SUMIFS('10月份挂账'!P:P,'10月份挂账'!S:S,A32)</f>
        <v>15150.76</v>
      </c>
      <c r="F32" s="108">
        <f>SUMIFS('11月份挂账'!Q:Q,'11月份挂账'!S:S,A32)-SUMIFS('11月份挂账'!P:P,'11月份挂账'!S:S,A32)</f>
        <v>9390.47</v>
      </c>
      <c r="G32" s="108">
        <f t="shared" si="3"/>
        <v>4151.22</v>
      </c>
      <c r="H32" s="108">
        <f t="shared" si="4"/>
        <v>4151.22</v>
      </c>
      <c r="I32" s="108">
        <f>C32</f>
        <v>28692.45</v>
      </c>
      <c r="J32" s="108"/>
      <c r="K32" s="108"/>
      <c r="L32" s="108">
        <f t="shared" si="2"/>
        <v>28692.45</v>
      </c>
      <c r="M32" s="108" t="str">
        <f>_xlfn.XLOOKUP(A32,[1]Sheet1!$A:$A,[1]Sheet1!$B:$B,"")</f>
        <v/>
      </c>
      <c r="N32" s="108">
        <f>L32</f>
        <v>28692.45</v>
      </c>
      <c r="O32" s="108"/>
    </row>
    <row r="33" s="95" customFormat="1" customHeight="1" spans="1:15">
      <c r="A33" s="107" t="s">
        <v>45</v>
      </c>
      <c r="B33" s="107"/>
      <c r="C33" s="108">
        <f>SUMIFS('11月应付账款科目余额'!O:O,'11月应付账款科目余额'!D:D,A33)</f>
        <v>7925.31</v>
      </c>
      <c r="D33" s="108">
        <f>SUMIFS('9月份挂账 '!Q:Q,'9月份挂账 '!S:S,A33)-SUMIFS('9月份挂账 '!P:P,'9月份挂账 '!S:S,A33)</f>
        <v>0</v>
      </c>
      <c r="E33" s="108">
        <f>SUMIFS('10月份挂账'!Q:Q,'10月份挂账'!S:S,A33)-SUMIFS('10月份挂账'!P:P,'10月份挂账'!S:S,A33)</f>
        <v>12531.25</v>
      </c>
      <c r="F33" s="108">
        <f>SUMIFS('11月份挂账'!Q:Q,'11月份挂账'!S:S,A33)-SUMIFS('11月份挂账'!P:P,'11月份挂账'!S:S,A33)</f>
        <v>0</v>
      </c>
      <c r="G33" s="108"/>
      <c r="H33" s="108"/>
      <c r="I33" s="108">
        <f>C33</f>
        <v>7925.31</v>
      </c>
      <c r="J33" s="108"/>
      <c r="K33" s="108"/>
      <c r="L33" s="108">
        <f t="shared" si="2"/>
        <v>7925.31</v>
      </c>
      <c r="M33" s="108" t="str">
        <f>_xlfn.XLOOKUP(A33,[1]Sheet1!$A:$A,[1]Sheet1!$B:$B,"")</f>
        <v/>
      </c>
      <c r="N33" s="108">
        <f>L33</f>
        <v>7925.31</v>
      </c>
      <c r="O33" s="108"/>
    </row>
    <row r="34" s="95" customFormat="1" customHeight="1" spans="1:15">
      <c r="A34" s="109" t="s">
        <v>46</v>
      </c>
      <c r="B34" s="109"/>
      <c r="C34" s="110">
        <f>SUMIFS('11月应付账款科目余额'!O:O,'11月应付账款科目余额'!D:D,A34)</f>
        <v>2621.52</v>
      </c>
      <c r="D34" s="110">
        <f>SUMIFS('9月份挂账 '!Q:Q,'9月份挂账 '!S:S,A34)-SUMIFS('9月份挂账 '!P:P,'9月份挂账 '!S:S,A34)</f>
        <v>0</v>
      </c>
      <c r="E34" s="110">
        <f>SUMIFS('10月份挂账'!Q:Q,'10月份挂账'!S:S,A34)-SUMIFS('10月份挂账'!P:P,'10月份挂账'!S:S,A34)</f>
        <v>0</v>
      </c>
      <c r="F34" s="110">
        <f>SUMIFS('11月份挂账'!Q:Q,'11月份挂账'!S:S,A34)-SUMIFS('11月份挂账'!P:P,'11月份挂账'!S:S,A34)</f>
        <v>0</v>
      </c>
      <c r="G34" s="110"/>
      <c r="H34" s="110"/>
      <c r="I34" s="110"/>
      <c r="J34" s="110"/>
      <c r="K34" s="110"/>
      <c r="L34" s="110">
        <f t="shared" si="2"/>
        <v>0</v>
      </c>
      <c r="M34" s="108" t="str">
        <f>_xlfn.XLOOKUP(A34,[1]Sheet1!$A:$A,[1]Sheet1!$B:$B,"")</f>
        <v/>
      </c>
      <c r="N34" s="108"/>
      <c r="O34" s="108"/>
    </row>
    <row r="35" s="95" customFormat="1" customHeight="1" spans="1:15">
      <c r="A35" s="109" t="s">
        <v>47</v>
      </c>
      <c r="B35" s="109"/>
      <c r="C35" s="110">
        <f>SUMIFS('11月应付账款科目余额'!O:O,'11月应付账款科目余额'!D:D,A35)</f>
        <v>54943.1</v>
      </c>
      <c r="D35" s="110">
        <f>SUMIFS('9月份挂账 '!Q:Q,'9月份挂账 '!S:S,A35)-SUMIFS('9月份挂账 '!P:P,'9月份挂账 '!S:S,A35)</f>
        <v>0</v>
      </c>
      <c r="E35" s="110">
        <f>SUMIFS('10月份挂账'!Q:Q,'10月份挂账'!S:S,A35)-SUMIFS('10月份挂账'!P:P,'10月份挂账'!S:S,A35)</f>
        <v>0</v>
      </c>
      <c r="F35" s="110">
        <f>SUMIFS('11月份挂账'!Q:Q,'11月份挂账'!S:S,A35)-SUMIFS('11月份挂账'!P:P,'11月份挂账'!S:S,A35)</f>
        <v>0</v>
      </c>
      <c r="G35" s="110"/>
      <c r="H35" s="110"/>
      <c r="I35" s="110"/>
      <c r="J35" s="110"/>
      <c r="K35" s="110"/>
      <c r="L35" s="110">
        <f t="shared" si="2"/>
        <v>0</v>
      </c>
      <c r="M35" s="108" t="str">
        <f>_xlfn.XLOOKUP(A35,[1]Sheet1!$A:$A,[1]Sheet1!$B:$B,"")</f>
        <v/>
      </c>
      <c r="N35" s="108"/>
      <c r="O35" s="108"/>
    </row>
    <row r="36" s="95" customFormat="1" customHeight="1" spans="1:15">
      <c r="A36" s="107" t="s">
        <v>48</v>
      </c>
      <c r="B36" s="107"/>
      <c r="C36" s="108">
        <f>SUMIFS('11月应付账款科目余额'!O:O,'11月应付账款科目余额'!D:D,A36)</f>
        <v>378370.87</v>
      </c>
      <c r="D36" s="108">
        <f>SUMIFS('9月份挂账 '!Q:Q,'9月份挂账 '!S:S,A36)-SUMIFS('9月份挂账 '!P:P,'9月份挂账 '!S:S,A36)</f>
        <v>89457.02</v>
      </c>
      <c r="E36" s="108">
        <f>SUMIFS('10月份挂账'!Q:Q,'10月份挂账'!S:S,A36)-SUMIFS('10月份挂账'!P:P,'10月份挂账'!S:S,A36)</f>
        <v>49548.25</v>
      </c>
      <c r="F36" s="108">
        <f>SUMIFS('11月份挂账'!Q:Q,'11月份挂账'!S:S,A36)-SUMIFS('11月份挂账'!P:P,'11月份挂账'!S:S,A36)</f>
        <v>184312.22</v>
      </c>
      <c r="G36" s="108">
        <f>C36-E36-F36</f>
        <v>144510.4</v>
      </c>
      <c r="H36" s="108">
        <f>C36-D36-E36-F36</f>
        <v>55053.38</v>
      </c>
      <c r="I36" s="108"/>
      <c r="J36" s="108">
        <f>C36-F36</f>
        <v>194058.65</v>
      </c>
      <c r="K36" s="108"/>
      <c r="L36" s="108">
        <f t="shared" si="2"/>
        <v>194058.65</v>
      </c>
      <c r="M36" s="108" t="str">
        <f>_xlfn.XLOOKUP(A36,[1]Sheet1!$A:$A,[1]Sheet1!$B:$B,"")</f>
        <v/>
      </c>
      <c r="N36" s="108">
        <f>L36</f>
        <v>194058.65</v>
      </c>
      <c r="O36" s="108"/>
    </row>
    <row r="37" s="95" customFormat="1" customHeight="1" spans="1:15">
      <c r="A37" s="107" t="s">
        <v>49</v>
      </c>
      <c r="B37" s="107"/>
      <c r="C37" s="108">
        <f>SUMIFS('11月应付账款科目余额'!O:O,'11月应付账款科目余额'!D:D,A37)</f>
        <v>191546.12</v>
      </c>
      <c r="D37" s="108">
        <f>SUMIFS('9月份挂账 '!Q:Q,'9月份挂账 '!S:S,A37)-SUMIFS('9月份挂账 '!P:P,'9月份挂账 '!S:S,A37)</f>
        <v>74535.27</v>
      </c>
      <c r="E37" s="108">
        <f>SUMIFS('10月份挂账'!Q:Q,'10月份挂账'!S:S,A37)-SUMIFS('10月份挂账'!P:P,'10月份挂账'!S:S,A37)</f>
        <v>0</v>
      </c>
      <c r="F37" s="108">
        <f>SUMIFS('11月份挂账'!Q:Q,'11月份挂账'!S:S,A37)-SUMIFS('11月份挂账'!P:P,'11月份挂账'!S:S,A37)</f>
        <v>86320.08</v>
      </c>
      <c r="G37" s="108">
        <f>C37-E37-F37</f>
        <v>105226.04</v>
      </c>
      <c r="H37" s="108">
        <f>C37-D37-E37-F37</f>
        <v>30690.77</v>
      </c>
      <c r="I37" s="108"/>
      <c r="J37" s="108">
        <v>100000</v>
      </c>
      <c r="K37" s="108"/>
      <c r="L37" s="108">
        <f t="shared" si="2"/>
        <v>100000</v>
      </c>
      <c r="M37" s="108">
        <f>_xlfn.XLOOKUP(A37,[1]Sheet1!$A:$A,[1]Sheet1!$B:$B,"")</f>
        <v>100000</v>
      </c>
      <c r="N37" s="108"/>
      <c r="O37" s="108"/>
    </row>
    <row r="38" s="95" customFormat="1" customHeight="1" spans="1:15">
      <c r="A38" s="107" t="s">
        <v>50</v>
      </c>
      <c r="B38" s="107"/>
      <c r="C38" s="108">
        <f>SUMIFS('11月应付账款科目余额'!O:O,'11月应付账款科目余额'!D:D,A38)</f>
        <v>-109487.41</v>
      </c>
      <c r="D38" s="108">
        <f>SUMIFS('9月份挂账 '!Q:Q,'9月份挂账 '!S:S,A38)-SUMIFS('9月份挂账 '!P:P,'9月份挂账 '!S:S,A38)</f>
        <v>48719</v>
      </c>
      <c r="E38" s="108">
        <f>SUMIFS('10月份挂账'!Q:Q,'10月份挂账'!S:S,A38)-SUMIFS('10月份挂账'!P:P,'10月份挂账'!S:S,A38)</f>
        <v>110723.4</v>
      </c>
      <c r="F38" s="108">
        <f>SUMIFS('11月份挂账'!Q:Q,'11月份挂账'!S:S,A38)-SUMIFS('11月份挂账'!P:P,'11月份挂账'!S:S,A38)</f>
        <v>0</v>
      </c>
      <c r="G38" s="108"/>
      <c r="H38" s="108"/>
      <c r="I38" s="108"/>
      <c r="J38" s="108"/>
      <c r="K38" s="108"/>
      <c r="L38" s="108">
        <f t="shared" si="2"/>
        <v>0</v>
      </c>
      <c r="M38" s="108" t="str">
        <f>_xlfn.XLOOKUP(A38,[1]Sheet1!$A:$A,[1]Sheet1!$B:$B,"")</f>
        <v/>
      </c>
      <c r="N38" s="108"/>
      <c r="O38" s="108"/>
    </row>
    <row r="39" s="95" customFormat="1" customHeight="1" spans="1:15">
      <c r="A39" s="107" t="s">
        <v>51</v>
      </c>
      <c r="B39" s="107"/>
      <c r="C39" s="108">
        <f>SUMIFS('11月应付账款科目余额'!O:O,'11月应付账款科目余额'!D:D,A39)</f>
        <v>26050.83</v>
      </c>
      <c r="D39" s="108">
        <f>SUMIFS('9月份挂账 '!Q:Q,'9月份挂账 '!S:S,A39)-SUMIFS('9月份挂账 '!P:P,'9月份挂账 '!S:S,A39)</f>
        <v>3306.38</v>
      </c>
      <c r="E39" s="108">
        <f>SUMIFS('10月份挂账'!Q:Q,'10月份挂账'!S:S,A39)-SUMIFS('10月份挂账'!P:P,'10月份挂账'!S:S,A39)</f>
        <v>12048.98</v>
      </c>
      <c r="F39" s="108">
        <f>SUMIFS('11月份挂账'!Q:Q,'11月份挂账'!S:S,A39)-SUMIFS('11月份挂账'!P:P,'11月份挂账'!S:S,A39)</f>
        <v>16465.23</v>
      </c>
      <c r="G39" s="108"/>
      <c r="H39" s="108"/>
      <c r="I39" s="108">
        <f>C39</f>
        <v>26050.83</v>
      </c>
      <c r="J39" s="108"/>
      <c r="K39" s="108"/>
      <c r="L39" s="108">
        <f t="shared" si="2"/>
        <v>26050.83</v>
      </c>
      <c r="M39" s="108" t="str">
        <f>_xlfn.XLOOKUP(A39,[1]Sheet1!$A:$A,[1]Sheet1!$B:$B,"")</f>
        <v/>
      </c>
      <c r="N39" s="108"/>
      <c r="O39" s="108">
        <v>26000</v>
      </c>
    </row>
    <row r="40" s="95" customFormat="1" customHeight="1" spans="1:15">
      <c r="A40" s="109" t="s">
        <v>52</v>
      </c>
      <c r="B40" s="109"/>
      <c r="C40" s="110">
        <f>SUMIFS('11月应付账款科目余额'!O:O,'11月应付账款科目余额'!D:D,A40)</f>
        <v>22774.59</v>
      </c>
      <c r="D40" s="110">
        <f>SUMIFS('9月份挂账 '!Q:Q,'9月份挂账 '!S:S,A40)-SUMIFS('9月份挂账 '!P:P,'9月份挂账 '!S:S,A40)</f>
        <v>0</v>
      </c>
      <c r="E40" s="110">
        <f>SUMIFS('10月份挂账'!Q:Q,'10月份挂账'!S:S,A40)-SUMIFS('10月份挂账'!P:P,'10月份挂账'!S:S,A40)</f>
        <v>0</v>
      </c>
      <c r="F40" s="110">
        <f>SUMIFS('11月份挂账'!Q:Q,'11月份挂账'!S:S,A40)-SUMIFS('11月份挂账'!P:P,'11月份挂账'!S:S,A40)</f>
        <v>0</v>
      </c>
      <c r="G40" s="110"/>
      <c r="H40" s="110"/>
      <c r="I40" s="110"/>
      <c r="J40" s="110"/>
      <c r="K40" s="110"/>
      <c r="L40" s="110">
        <f t="shared" si="2"/>
        <v>0</v>
      </c>
      <c r="M40" s="108" t="str">
        <f>_xlfn.XLOOKUP(A40,[1]Sheet1!$A:$A,[1]Sheet1!$B:$B,"")</f>
        <v/>
      </c>
      <c r="N40" s="108"/>
      <c r="O40" s="108"/>
    </row>
    <row r="41" s="95" customFormat="1" customHeight="1" spans="1:15">
      <c r="A41" s="107" t="s">
        <v>53</v>
      </c>
      <c r="B41" s="107"/>
      <c r="C41" s="108">
        <f>SUMIFS('11月应付账款科目余额'!O:O,'11月应付账款科目余额'!D:D,A41)</f>
        <v>407728.68</v>
      </c>
      <c r="D41" s="108">
        <f>SUMIFS('9月份挂账 '!Q:Q,'9月份挂账 '!S:S,A41)-SUMIFS('9月份挂账 '!P:P,'9月份挂账 '!S:S,A41)</f>
        <v>72657.78</v>
      </c>
      <c r="E41" s="108">
        <f>SUMIFS('10月份挂账'!Q:Q,'10月份挂账'!S:S,A41)-SUMIFS('10月份挂账'!P:P,'10月份挂账'!S:S,A41)</f>
        <v>102699.52</v>
      </c>
      <c r="F41" s="108">
        <f>SUMIFS('11月份挂账'!Q:Q,'11月份挂账'!S:S,A41)-SUMIFS('11月份挂账'!P:P,'11月份挂账'!S:S,A41)</f>
        <v>129368.42</v>
      </c>
      <c r="G41" s="108">
        <f t="shared" ref="G41:G46" si="6">C41-E41-F41</f>
        <v>175660.74</v>
      </c>
      <c r="H41" s="108">
        <f t="shared" ref="H41:H46" si="7">C41-D41-E41-F41</f>
        <v>103002.96</v>
      </c>
      <c r="I41" s="108"/>
      <c r="J41" s="108">
        <f>C41-F41</f>
        <v>278360.26</v>
      </c>
      <c r="K41" s="108"/>
      <c r="L41" s="108">
        <f t="shared" si="2"/>
        <v>278360.26</v>
      </c>
      <c r="M41" s="108" t="str">
        <f>_xlfn.XLOOKUP(A41,[1]Sheet1!$A:$A,[1]Sheet1!$B:$B,"")</f>
        <v/>
      </c>
      <c r="N41" s="108">
        <v>170000</v>
      </c>
      <c r="O41" s="108">
        <v>230000</v>
      </c>
    </row>
    <row r="42" s="95" customFormat="1" customHeight="1" spans="1:15">
      <c r="A42" s="107" t="s">
        <v>54</v>
      </c>
      <c r="B42" s="107"/>
      <c r="C42" s="108">
        <f>SUMIFS('11月应付账款科目余额'!O:O,'11月应付账款科目余额'!D:D,A42)</f>
        <v>31764.98</v>
      </c>
      <c r="D42" s="108">
        <f>SUMIFS('9月份挂账 '!Q:Q,'9月份挂账 '!S:S,A42)-SUMIFS('9月份挂账 '!P:P,'9月份挂账 '!S:S,A42)</f>
        <v>0</v>
      </c>
      <c r="E42" s="108">
        <f>SUMIFS('10月份挂账'!Q:Q,'10月份挂账'!S:S,A42)-SUMIFS('10月份挂账'!P:P,'10月份挂账'!S:S,A42)</f>
        <v>0</v>
      </c>
      <c r="F42" s="108">
        <f>SUMIFS('11月份挂账'!Q:Q,'11月份挂账'!S:S,A42)-SUMIFS('11月份挂账'!P:P,'11月份挂账'!S:S,A42)</f>
        <v>13613.57</v>
      </c>
      <c r="G42" s="108">
        <f t="shared" si="6"/>
        <v>18151.41</v>
      </c>
      <c r="H42" s="108">
        <f t="shared" si="7"/>
        <v>18151.41</v>
      </c>
      <c r="I42" s="108"/>
      <c r="J42" s="108">
        <f>C42-F42</f>
        <v>18151.41</v>
      </c>
      <c r="K42" s="108"/>
      <c r="L42" s="108">
        <f t="shared" si="2"/>
        <v>18151.41</v>
      </c>
      <c r="M42" s="108" t="str">
        <f>_xlfn.XLOOKUP(A42,[1]Sheet1!$A:$A,[1]Sheet1!$B:$B,"")</f>
        <v/>
      </c>
      <c r="N42" s="108">
        <f>L42</f>
        <v>18151.41</v>
      </c>
      <c r="O42" s="108"/>
    </row>
    <row r="43" s="95" customFormat="1" customHeight="1" spans="1:15">
      <c r="A43" s="107" t="s">
        <v>55</v>
      </c>
      <c r="B43" s="107"/>
      <c r="C43" s="108">
        <f>SUMIFS('11月应付账款科目余额'!O:O,'11月应付账款科目余额'!D:D,A43)</f>
        <v>366558.7</v>
      </c>
      <c r="D43" s="108">
        <f>SUMIFS('9月份挂账 '!Q:Q,'9月份挂账 '!S:S,A43)-SUMIFS('9月份挂账 '!P:P,'9月份挂账 '!S:S,A43)</f>
        <v>0</v>
      </c>
      <c r="E43" s="108">
        <f>SUMIFS('10月份挂账'!Q:Q,'10月份挂账'!S:S,A43)-SUMIFS('10月份挂账'!P:P,'10月份挂账'!S:S,A43)</f>
        <v>74015</v>
      </c>
      <c r="F43" s="108">
        <f>SUMIFS('11月份挂账'!Q:Q,'11月份挂账'!S:S,A43)-SUMIFS('11月份挂账'!P:P,'11月份挂账'!S:S,A43)</f>
        <v>0</v>
      </c>
      <c r="G43" s="108">
        <f t="shared" si="6"/>
        <v>292543.7</v>
      </c>
      <c r="H43" s="108">
        <f t="shared" si="7"/>
        <v>292543.7</v>
      </c>
      <c r="I43" s="108"/>
      <c r="J43" s="108">
        <f>100000+100000</f>
        <v>200000</v>
      </c>
      <c r="K43" s="108"/>
      <c r="L43" s="108">
        <f t="shared" si="2"/>
        <v>200000</v>
      </c>
      <c r="M43" s="108">
        <f>_xlfn.XLOOKUP(A43,[1]Sheet1!$A:$A,[1]Sheet1!$B:$B,"")</f>
        <v>100000</v>
      </c>
      <c r="N43" s="112">
        <v>100000</v>
      </c>
      <c r="O43" s="108"/>
    </row>
    <row r="44" s="95" customFormat="1" customHeight="1" spans="1:15">
      <c r="A44" s="107" t="s">
        <v>56</v>
      </c>
      <c r="B44" s="107"/>
      <c r="C44" s="108">
        <f>SUMIFS('11月应付账款科目余额'!O:O,'11月应付账款科目余额'!D:D,A44)</f>
        <v>343138.49</v>
      </c>
      <c r="D44" s="108">
        <f>SUMIFS('9月份挂账 '!Q:Q,'9月份挂账 '!S:S,A44)-SUMIFS('9月份挂账 '!P:P,'9月份挂账 '!S:S,A44)</f>
        <v>32206.37</v>
      </c>
      <c r="E44" s="108">
        <f>SUMIFS('10月份挂账'!Q:Q,'10月份挂账'!S:S,A44)-SUMIFS('10月份挂账'!P:P,'10月份挂账'!S:S,A44)</f>
        <v>80904.5</v>
      </c>
      <c r="F44" s="108">
        <f>SUMIFS('11月份挂账'!Q:Q,'11月份挂账'!S:S,A44)-SUMIFS('11月份挂账'!P:P,'11月份挂账'!S:S,A44)</f>
        <v>78272.1</v>
      </c>
      <c r="G44" s="108">
        <f t="shared" si="6"/>
        <v>183961.89</v>
      </c>
      <c r="H44" s="108">
        <f t="shared" si="7"/>
        <v>151755.52</v>
      </c>
      <c r="I44" s="108"/>
      <c r="J44" s="108">
        <f>100000+50000</f>
        <v>150000</v>
      </c>
      <c r="K44" s="108"/>
      <c r="L44" s="108">
        <f t="shared" si="2"/>
        <v>150000</v>
      </c>
      <c r="M44" s="108">
        <f>_xlfn.XLOOKUP(A44,[1]Sheet1!$A:$A,[1]Sheet1!$B:$B,"")</f>
        <v>100000</v>
      </c>
      <c r="N44" s="112">
        <v>50000</v>
      </c>
      <c r="O44" s="108"/>
    </row>
    <row r="45" s="95" customFormat="1" customHeight="1" spans="1:15">
      <c r="A45" s="107" t="s">
        <v>57</v>
      </c>
      <c r="B45" s="107"/>
      <c r="C45" s="108">
        <f>SUMIFS('11月应付账款科目余额'!O:O,'11月应付账款科目余额'!D:D,A45)</f>
        <v>34205.48</v>
      </c>
      <c r="D45" s="108">
        <f>SUMIFS('9月份挂账 '!Q:Q,'9月份挂账 '!S:S,A45)-SUMIFS('9月份挂账 '!P:P,'9月份挂账 '!S:S,A45)</f>
        <v>0</v>
      </c>
      <c r="E45" s="108">
        <f>SUMIFS('10月份挂账'!Q:Q,'10月份挂账'!S:S,A45)-SUMIFS('10月份挂账'!P:P,'10月份挂账'!S:S,A45)</f>
        <v>7228.52</v>
      </c>
      <c r="F45" s="108">
        <f>SUMIFS('11月份挂账'!Q:Q,'11月份挂账'!S:S,A45)-SUMIFS('11月份挂账'!P:P,'11月份挂账'!S:S,A45)</f>
        <v>0</v>
      </c>
      <c r="G45" s="108">
        <f t="shared" si="6"/>
        <v>26976.96</v>
      </c>
      <c r="H45" s="108">
        <f t="shared" si="7"/>
        <v>26976.96</v>
      </c>
      <c r="I45" s="108"/>
      <c r="J45" s="108">
        <f>C45-F45</f>
        <v>34205.48</v>
      </c>
      <c r="K45" s="108"/>
      <c r="L45" s="108">
        <f t="shared" si="2"/>
        <v>34205.48</v>
      </c>
      <c r="M45" s="108" t="str">
        <f>_xlfn.XLOOKUP(A45,[1]Sheet1!$A:$A,[1]Sheet1!$B:$B,"")</f>
        <v/>
      </c>
      <c r="N45" s="108">
        <f>L45</f>
        <v>34205.48</v>
      </c>
      <c r="O45" s="108"/>
    </row>
    <row r="46" s="95" customFormat="1" customHeight="1" spans="1:15">
      <c r="A46" s="107" t="s">
        <v>58</v>
      </c>
      <c r="B46" s="107"/>
      <c r="C46" s="108">
        <f>SUMIFS('11月应付账款科目余额'!O:O,'11月应付账款科目余额'!D:D,A46)</f>
        <v>64278.43</v>
      </c>
      <c r="D46" s="108">
        <f>SUMIFS('9月份挂账 '!Q:Q,'9月份挂账 '!S:S,A46)-SUMIFS('9月份挂账 '!P:P,'9月份挂账 '!S:S,A46)</f>
        <v>0</v>
      </c>
      <c r="E46" s="108">
        <f>SUMIFS('10月份挂账'!Q:Q,'10月份挂账'!S:S,A46)-SUMIFS('10月份挂账'!P:P,'10月份挂账'!S:S,A46)</f>
        <v>0</v>
      </c>
      <c r="F46" s="108">
        <f>SUMIFS('11月份挂账'!Q:Q,'11月份挂账'!S:S,A46)-SUMIFS('11月份挂账'!P:P,'11月份挂账'!S:S,A46)</f>
        <v>0</v>
      </c>
      <c r="G46" s="108">
        <f t="shared" si="6"/>
        <v>64278.43</v>
      </c>
      <c r="H46" s="108">
        <f t="shared" si="7"/>
        <v>64278.43</v>
      </c>
      <c r="I46" s="108"/>
      <c r="J46" s="108">
        <v>50000</v>
      </c>
      <c r="K46" s="108"/>
      <c r="L46" s="108">
        <f t="shared" si="2"/>
        <v>50000</v>
      </c>
      <c r="M46" s="108">
        <f>_xlfn.XLOOKUP(A46,[1]Sheet1!$A:$A,[1]Sheet1!$B:$B,"")</f>
        <v>50000</v>
      </c>
      <c r="N46" s="108"/>
      <c r="O46" s="108"/>
    </row>
    <row r="47" s="95" customFormat="1" customHeight="1" spans="1:15">
      <c r="A47" s="109" t="s">
        <v>59</v>
      </c>
      <c r="B47" s="109"/>
      <c r="C47" s="110">
        <f>SUMIFS('11月应付账款科目余额'!O:O,'11月应付账款科目余额'!D:D,A47)</f>
        <v>38188.24</v>
      </c>
      <c r="D47" s="110">
        <f>SUMIFS('9月份挂账 '!Q:Q,'9月份挂账 '!S:S,A47)-SUMIFS('9月份挂账 '!P:P,'9月份挂账 '!S:S,A47)</f>
        <v>0</v>
      </c>
      <c r="E47" s="110">
        <f>SUMIFS('10月份挂账'!Q:Q,'10月份挂账'!S:S,A47)-SUMIFS('10月份挂账'!P:P,'10月份挂账'!S:S,A47)</f>
        <v>0</v>
      </c>
      <c r="F47" s="110">
        <f>SUMIFS('11月份挂账'!Q:Q,'11月份挂账'!S:S,A47)-SUMIFS('11月份挂账'!P:P,'11月份挂账'!S:S,A47)</f>
        <v>0</v>
      </c>
      <c r="G47" s="110"/>
      <c r="H47" s="110"/>
      <c r="I47" s="110"/>
      <c r="J47" s="110"/>
      <c r="K47" s="110"/>
      <c r="L47" s="110">
        <f t="shared" si="2"/>
        <v>0</v>
      </c>
      <c r="M47" s="108" t="str">
        <f>_xlfn.XLOOKUP(A47,[1]Sheet1!$A:$A,[1]Sheet1!$B:$B,"")</f>
        <v/>
      </c>
      <c r="N47" s="108"/>
      <c r="O47" s="108"/>
    </row>
    <row r="48" s="95" customFormat="1" customHeight="1" spans="1:15">
      <c r="A48" s="107" t="s">
        <v>60</v>
      </c>
      <c r="B48" s="107"/>
      <c r="C48" s="108">
        <f>SUMIFS('11月应付账款科目余额'!O:O,'11月应付账款科目余额'!D:D,A48)</f>
        <v>766624.5</v>
      </c>
      <c r="D48" s="108">
        <f>SUMIFS('9月份挂账 '!Q:Q,'9月份挂账 '!S:S,A48)-SUMIFS('9月份挂账 '!P:P,'9月份挂账 '!S:S,A48)</f>
        <v>385866</v>
      </c>
      <c r="E48" s="108">
        <f>SUMIFS('10月份挂账'!Q:Q,'10月份挂账'!S:S,A48)-SUMIFS('10月份挂账'!P:P,'10月份挂账'!S:S,A48)</f>
        <v>0</v>
      </c>
      <c r="F48" s="108">
        <f>SUMIFS('11月份挂账'!Q:Q,'11月份挂账'!S:S,A48)-SUMIFS('11月份挂账'!P:P,'11月份挂账'!S:S,A48)</f>
        <v>376656</v>
      </c>
      <c r="G48" s="108">
        <f>C48-E48-F48</f>
        <v>389968.5</v>
      </c>
      <c r="H48" s="108">
        <f>C48-D48-E48-F48</f>
        <v>4102.5</v>
      </c>
      <c r="I48" s="108">
        <f t="shared" ref="I48:I53" si="8">C48</f>
        <v>766624.5</v>
      </c>
      <c r="J48" s="108"/>
      <c r="K48" s="108"/>
      <c r="L48" s="108">
        <f t="shared" si="2"/>
        <v>766624.5</v>
      </c>
      <c r="M48" s="108">
        <f>_xlfn.XLOOKUP(A48,[1]Sheet1!$A:$A,[1]Sheet1!$B:$B,"")</f>
        <v>500000</v>
      </c>
      <c r="N48" s="108">
        <f>L48-M48</f>
        <v>266624.5</v>
      </c>
      <c r="O48" s="108"/>
    </row>
    <row r="49" s="95" customFormat="1" customHeight="1" spans="1:15">
      <c r="A49" s="107" t="s">
        <v>61</v>
      </c>
      <c r="B49" s="107"/>
      <c r="C49" s="108">
        <f>SUMIFS('11月应付账款科目余额'!O:O,'11月应付账款科目余额'!D:D,A49)</f>
        <v>1611638.28</v>
      </c>
      <c r="D49" s="108">
        <f>SUMIFS('9月份挂账 '!Q:Q,'9月份挂账 '!S:S,A49)-SUMIFS('9月份挂账 '!P:P,'9月份挂账 '!S:S,A49)</f>
        <v>479075.7</v>
      </c>
      <c r="E49" s="108">
        <f>SUMIFS('10月份挂账'!Q:Q,'10月份挂账'!S:S,A49)-SUMIFS('10月份挂账'!P:P,'10月份挂账'!S:S,A49)</f>
        <v>59242.1</v>
      </c>
      <c r="F49" s="108">
        <f>SUMIFS('11月份挂账'!Q:Q,'11月份挂账'!S:S,A49)-SUMIFS('11月份挂账'!P:P,'11月份挂账'!S:S,A49)</f>
        <v>483184.09</v>
      </c>
      <c r="G49" s="108">
        <f>C49-E49-F49</f>
        <v>1069212.09</v>
      </c>
      <c r="H49" s="108">
        <f>C49-D49-E49-F49</f>
        <v>590136.39</v>
      </c>
      <c r="I49" s="108">
        <f t="shared" si="8"/>
        <v>1611638.28</v>
      </c>
      <c r="J49" s="108"/>
      <c r="K49" s="108">
        <v>455000</v>
      </c>
      <c r="L49" s="108">
        <f t="shared" si="2"/>
        <v>2066638.28</v>
      </c>
      <c r="M49" s="108">
        <v>800000</v>
      </c>
      <c r="N49" s="108">
        <f>C49-M49</f>
        <v>811638.28</v>
      </c>
      <c r="O49" s="108">
        <v>455000</v>
      </c>
    </row>
    <row r="50" s="95" customFormat="1" customHeight="1" spans="1:15">
      <c r="A50" s="107" t="s">
        <v>62</v>
      </c>
      <c r="B50" s="107"/>
      <c r="C50" s="108">
        <f>SUMIFS('11月应付账款科目余额'!O:O,'11月应付账款科目余额'!D:D,A50)</f>
        <v>59083.58</v>
      </c>
      <c r="D50" s="108">
        <f>SUMIFS('9月份挂账 '!Q:Q,'9月份挂账 '!S:S,A50)-SUMIFS('9月份挂账 '!P:P,'9月份挂账 '!S:S,A50)</f>
        <v>0</v>
      </c>
      <c r="E50" s="108">
        <f>SUMIFS('10月份挂账'!Q:Q,'10月份挂账'!S:S,A50)-SUMIFS('10月份挂账'!P:P,'10月份挂账'!S:S,A50)</f>
        <v>0</v>
      </c>
      <c r="F50" s="108">
        <f>SUMIFS('11月份挂账'!Q:Q,'11月份挂账'!S:S,A50)-SUMIFS('11月份挂账'!P:P,'11月份挂账'!S:S,A50)</f>
        <v>0</v>
      </c>
      <c r="G50" s="108">
        <f>C50-E50-F50</f>
        <v>59083.58</v>
      </c>
      <c r="H50" s="108"/>
      <c r="I50" s="108">
        <f t="shared" si="8"/>
        <v>59083.58</v>
      </c>
      <c r="J50" s="108"/>
      <c r="K50" s="108"/>
      <c r="L50" s="108">
        <f t="shared" si="2"/>
        <v>59083.58</v>
      </c>
      <c r="M50" s="108">
        <f>_xlfn.XLOOKUP(A50,[1]Sheet1!$A:$A,[1]Sheet1!$B:$B,"")</f>
        <v>59083.58</v>
      </c>
      <c r="N50" s="108"/>
      <c r="O50" s="108"/>
    </row>
    <row r="51" s="95" customFormat="1" customHeight="1" spans="1:15">
      <c r="A51" s="107" t="s">
        <v>63</v>
      </c>
      <c r="B51" s="107"/>
      <c r="C51" s="108">
        <f>SUMIFS('11月应付账款科目余额'!O:O,'11月应付账款科目余额'!D:D,A51)</f>
        <v>7491.9</v>
      </c>
      <c r="D51" s="108">
        <f>SUMIFS('9月份挂账 '!Q:Q,'9月份挂账 '!S:S,A51)-SUMIFS('9月份挂账 '!P:P,'9月份挂账 '!S:S,A51)</f>
        <v>2034</v>
      </c>
      <c r="E51" s="108">
        <f>SUMIFS('10月份挂账'!Q:Q,'10月份挂账'!S:S,A51)-SUMIFS('10月份挂账'!P:P,'10月份挂账'!S:S,A51)</f>
        <v>1695</v>
      </c>
      <c r="F51" s="108">
        <f>SUMIFS('11月份挂账'!Q:Q,'11月份挂账'!S:S,A51)-SUMIFS('11月份挂账'!P:P,'11月份挂账'!S:S,A51)</f>
        <v>5796.9</v>
      </c>
      <c r="G51" s="108"/>
      <c r="H51" s="108"/>
      <c r="I51" s="108">
        <f t="shared" si="8"/>
        <v>7491.9</v>
      </c>
      <c r="J51" s="108"/>
      <c r="K51" s="108"/>
      <c r="L51" s="108">
        <f t="shared" ref="L51:L63" si="9">I51+J51+K51</f>
        <v>7491.9</v>
      </c>
      <c r="M51" s="108" t="str">
        <f>_xlfn.XLOOKUP(A51,[1]Sheet1!$A:$A,[1]Sheet1!$B:$B,"")</f>
        <v/>
      </c>
      <c r="N51" s="108">
        <f>L51</f>
        <v>7491.9</v>
      </c>
      <c r="O51" s="108"/>
    </row>
    <row r="52" s="95" customFormat="1" customHeight="1" spans="1:15">
      <c r="A52" s="107" t="s">
        <v>64</v>
      </c>
      <c r="B52" s="107"/>
      <c r="C52" s="108">
        <f>SUMIFS('11月应付账款科目余额'!O:O,'11月应付账款科目余额'!D:D,A52)</f>
        <v>74590.72</v>
      </c>
      <c r="D52" s="108">
        <f>SUMIFS('9月份挂账 '!Q:Q,'9月份挂账 '!S:S,A52)-SUMIFS('9月份挂账 '!P:P,'9月份挂账 '!S:S,A52)</f>
        <v>0</v>
      </c>
      <c r="E52" s="108">
        <f>SUMIFS('10月份挂账'!Q:Q,'10月份挂账'!S:S,A52)-SUMIFS('10月份挂账'!P:P,'10月份挂账'!S:S,A52)</f>
        <v>0</v>
      </c>
      <c r="F52" s="108">
        <f>SUMIFS('11月份挂账'!Q:Q,'11月份挂账'!S:S,A52)-SUMIFS('11月份挂账'!P:P,'11月份挂账'!S:S,A52)</f>
        <v>0</v>
      </c>
      <c r="G52" s="108">
        <f>C52-E52-F52</f>
        <v>74590.72</v>
      </c>
      <c r="H52" s="108"/>
      <c r="I52" s="108">
        <f t="shared" si="8"/>
        <v>74590.72</v>
      </c>
      <c r="J52" s="108"/>
      <c r="K52" s="108"/>
      <c r="L52" s="108">
        <f t="shared" si="9"/>
        <v>74590.72</v>
      </c>
      <c r="M52" s="108" t="str">
        <f>_xlfn.XLOOKUP(A52,[1]Sheet1!$A:$A,[1]Sheet1!$B:$B,"")</f>
        <v/>
      </c>
      <c r="N52" s="108">
        <v>50000</v>
      </c>
      <c r="O52" s="108"/>
    </row>
    <row r="53" s="95" customFormat="1" customHeight="1" spans="1:15">
      <c r="A53" s="107" t="s">
        <v>65</v>
      </c>
      <c r="B53" s="107"/>
      <c r="C53" s="108">
        <f>SUMIFS('11月应付账款科目余额'!O:O,'11月应付账款科目余额'!D:D,A53)</f>
        <v>94880</v>
      </c>
      <c r="D53" s="108">
        <f>SUMIFS('9月份挂账 '!Q:Q,'9月份挂账 '!S:S,A53)-SUMIFS('9月份挂账 '!P:P,'9月份挂账 '!S:S,A53)</f>
        <v>0</v>
      </c>
      <c r="E53" s="108">
        <f>SUMIFS('10月份挂账'!Q:Q,'10月份挂账'!S:S,A53)-SUMIFS('10月份挂账'!P:P,'10月份挂账'!S:S,A53)</f>
        <v>0</v>
      </c>
      <c r="F53" s="108">
        <f>SUMIFS('11月份挂账'!Q:Q,'11月份挂账'!S:S,A53)-SUMIFS('11月份挂账'!P:P,'11月份挂账'!S:S,A53)</f>
        <v>0</v>
      </c>
      <c r="G53" s="108">
        <f>C53-E53-F53</f>
        <v>94880</v>
      </c>
      <c r="H53" s="108"/>
      <c r="I53" s="108">
        <f t="shared" si="8"/>
        <v>94880</v>
      </c>
      <c r="J53" s="108"/>
      <c r="K53" s="108"/>
      <c r="L53" s="108">
        <f t="shared" si="9"/>
        <v>94880</v>
      </c>
      <c r="M53" s="108" t="str">
        <f>_xlfn.XLOOKUP(A53,[1]Sheet1!$A:$A,[1]Sheet1!$B:$B,"")</f>
        <v/>
      </c>
      <c r="N53" s="108">
        <v>60000</v>
      </c>
      <c r="O53" s="108"/>
    </row>
    <row r="54" s="95" customFormat="1" customHeight="1" spans="1:15">
      <c r="A54" s="109" t="s">
        <v>66</v>
      </c>
      <c r="B54" s="109"/>
      <c r="C54" s="110">
        <f>SUMIFS('11月应付账款科目余额'!O:O,'11月应付账款科目余额'!D:D,A54)</f>
        <v>39034.81</v>
      </c>
      <c r="D54" s="110">
        <f>SUMIFS('9月份挂账 '!Q:Q,'9月份挂账 '!S:S,A54)-SUMIFS('9月份挂账 '!P:P,'9月份挂账 '!S:S,A54)</f>
        <v>0</v>
      </c>
      <c r="E54" s="110">
        <f>SUMIFS('10月份挂账'!Q:Q,'10月份挂账'!S:S,A54)-SUMIFS('10月份挂账'!P:P,'10月份挂账'!S:S,A54)</f>
        <v>0</v>
      </c>
      <c r="F54" s="110">
        <f>SUMIFS('11月份挂账'!Q:Q,'11月份挂账'!S:S,A54)-SUMIFS('11月份挂账'!P:P,'11月份挂账'!S:S,A54)</f>
        <v>0</v>
      </c>
      <c r="G54" s="110">
        <f>C54-E54-F54</f>
        <v>39034.81</v>
      </c>
      <c r="H54" s="110"/>
      <c r="I54" s="110"/>
      <c r="J54" s="110"/>
      <c r="K54" s="110"/>
      <c r="L54" s="110">
        <f t="shared" si="9"/>
        <v>0</v>
      </c>
      <c r="M54" s="108" t="str">
        <f>_xlfn.XLOOKUP(A54,[1]Sheet1!$A:$A,[1]Sheet1!$B:$B,"")</f>
        <v/>
      </c>
      <c r="N54" s="108"/>
      <c r="O54" s="108"/>
    </row>
    <row r="55" s="95" customFormat="1" customHeight="1" spans="1:15">
      <c r="A55" s="108" t="s">
        <v>67</v>
      </c>
      <c r="B55" s="107"/>
      <c r="C55" s="108">
        <f>SUMIFS('11月应付账款科目余额'!O:O,'11月应付账款科目余额'!D:D,A55)</f>
        <v>15178.16</v>
      </c>
      <c r="D55" s="108">
        <f>SUMIFS('9月份挂账 '!Q:Q,'9月份挂账 '!S:S,A55)-SUMIFS('9月份挂账 '!P:P,'9月份挂账 '!S:S,A55)</f>
        <v>3959.52</v>
      </c>
      <c r="E55" s="108">
        <f>SUMIFS('10月份挂账'!Q:Q,'10月份挂账'!S:S,A55)-SUMIFS('10月份挂账'!P:P,'10月份挂账'!S:S,A55)</f>
        <v>5279.36</v>
      </c>
      <c r="F55" s="108">
        <f>SUMIFS('11月份挂账'!Q:Q,'11月份挂账'!S:S,A55)-SUMIFS('11月份挂账'!P:P,'11月份挂账'!S:S,A55)</f>
        <v>9898.8</v>
      </c>
      <c r="G55" s="108"/>
      <c r="H55" s="108"/>
      <c r="I55" s="108"/>
      <c r="J55" s="108">
        <f>C55-F55</f>
        <v>5279.36</v>
      </c>
      <c r="K55" s="108"/>
      <c r="L55" s="108">
        <f t="shared" si="9"/>
        <v>5279.36</v>
      </c>
      <c r="M55" s="108" t="str">
        <f>_xlfn.XLOOKUP(A55,[1]Sheet1!$A:$A,[1]Sheet1!$B:$B,"")</f>
        <v/>
      </c>
      <c r="N55" s="108">
        <f>L55</f>
        <v>5279.36</v>
      </c>
      <c r="O55" s="108"/>
    </row>
    <row r="56" s="95" customFormat="1" customHeight="1" spans="1:15">
      <c r="A56" s="108" t="s">
        <v>68</v>
      </c>
      <c r="B56" s="107"/>
      <c r="C56" s="108">
        <f>SUMIFS('11月应付账款科目余额'!O:O,'11月应付账款科目余额'!D:D,A56)</f>
        <v>4332.42</v>
      </c>
      <c r="D56" s="108">
        <f>SUMIFS('9月份挂账 '!Q:Q,'9月份挂账 '!S:S,A56)-SUMIFS('9月份挂账 '!P:P,'9月份挂账 '!S:S,A56)</f>
        <v>0</v>
      </c>
      <c r="E56" s="108">
        <f>SUMIFS('10月份挂账'!Q:Q,'10月份挂账'!S:S,A56)-SUMIFS('10月份挂账'!P:P,'10月份挂账'!S:S,A56)</f>
        <v>1925.52</v>
      </c>
      <c r="F56" s="108">
        <f>SUMIFS('11月份挂账'!Q:Q,'11月份挂账'!S:S,A56)-SUMIFS('11月份挂账'!P:P,'11月份挂账'!S:S,A56)</f>
        <v>2406.9</v>
      </c>
      <c r="G56" s="108">
        <f>C56-E56-F56</f>
        <v>0</v>
      </c>
      <c r="H56" s="108">
        <f>C56-D56-E56-F56</f>
        <v>0</v>
      </c>
      <c r="I56" s="108">
        <f>C56</f>
        <v>4332.42</v>
      </c>
      <c r="J56" s="108"/>
      <c r="K56" s="108"/>
      <c r="L56" s="108">
        <f t="shared" si="9"/>
        <v>4332.42</v>
      </c>
      <c r="M56" s="108" t="str">
        <f>_xlfn.XLOOKUP(A56,[1]Sheet1!$A:$A,[1]Sheet1!$B:$B,"")</f>
        <v/>
      </c>
      <c r="N56" s="108">
        <f>L56</f>
        <v>4332.42</v>
      </c>
      <c r="O56" s="108"/>
    </row>
    <row r="57" s="95" customFormat="1" customHeight="1" spans="1:15">
      <c r="A57" s="108" t="s">
        <v>69</v>
      </c>
      <c r="B57" s="107"/>
      <c r="C57" s="108">
        <f>SUMIFS('11月应付账款科目余额'!O:O,'11月应付账款科目余额'!D:D,A57)</f>
        <v>32793.73</v>
      </c>
      <c r="D57" s="108">
        <f>SUMIFS('9月份挂账 '!Q:Q,'9月份挂账 '!S:S,A57)-SUMIFS('9月份挂账 '!P:P,'9月份挂账 '!S:S,A57)</f>
        <v>0</v>
      </c>
      <c r="E57" s="108">
        <f>SUMIFS('10月份挂账'!Q:Q,'10月份挂账'!S:S,A57)-SUMIFS('10月份挂账'!P:P,'10月份挂账'!S:S,A57)</f>
        <v>0</v>
      </c>
      <c r="F57" s="108">
        <f>SUMIFS('11月份挂账'!Q:Q,'11月份挂账'!S:S,A57)-SUMIFS('11月份挂账'!P:P,'11月份挂账'!S:S,A57)</f>
        <v>32793.73</v>
      </c>
      <c r="G57" s="108">
        <f>C57-E57-F57</f>
        <v>0</v>
      </c>
      <c r="H57" s="108">
        <f>C57-D57-E57-F57</f>
        <v>0</v>
      </c>
      <c r="I57" s="108">
        <f>C57</f>
        <v>32793.73</v>
      </c>
      <c r="J57" s="108"/>
      <c r="K57" s="108"/>
      <c r="L57" s="108">
        <f t="shared" si="9"/>
        <v>32793.73</v>
      </c>
      <c r="M57" s="108" t="str">
        <f>_xlfn.XLOOKUP(A57,[1]Sheet1!$A:$A,[1]Sheet1!$B:$B,"")</f>
        <v/>
      </c>
      <c r="N57" s="108">
        <f>L57</f>
        <v>32793.73</v>
      </c>
      <c r="O57" s="108"/>
    </row>
    <row r="58" s="95" customFormat="1" customHeight="1" spans="1:15">
      <c r="A58" s="107" t="s">
        <v>70</v>
      </c>
      <c r="B58" s="107"/>
      <c r="C58" s="108">
        <f>SUMIFS('11月应付账款科目余额'!O:O,'11月应付账款科目余额'!D:D,A58)</f>
        <v>-22780.8</v>
      </c>
      <c r="D58" s="108">
        <f>SUMIFS('9月份挂账 '!Q:Q,'9月份挂账 '!S:S,A58)-SUMIFS('9月份挂账 '!P:P,'9月份挂账 '!S:S,A58)</f>
        <v>22780.8</v>
      </c>
      <c r="E58" s="108">
        <f>SUMIFS('10月份挂账'!Q:Q,'10月份挂账'!S:S,A58)-SUMIFS('10月份挂账'!P:P,'10月份挂账'!S:S,A58)</f>
        <v>0</v>
      </c>
      <c r="F58" s="108">
        <f>SUMIFS('11月份挂账'!Q:Q,'11月份挂账'!S:S,A58)-SUMIFS('11月份挂账'!P:P,'11月份挂账'!S:S,A58)</f>
        <v>0</v>
      </c>
      <c r="G58" s="108"/>
      <c r="H58" s="108"/>
      <c r="I58" s="108"/>
      <c r="J58" s="108"/>
      <c r="K58" s="108"/>
      <c r="L58" s="108">
        <f t="shared" si="9"/>
        <v>0</v>
      </c>
      <c r="M58" s="108" t="str">
        <f>_xlfn.XLOOKUP(A58,[1]Sheet1!$A:$A,[1]Sheet1!$B:$B,"")</f>
        <v/>
      </c>
      <c r="N58" s="108"/>
      <c r="O58" s="108"/>
    </row>
    <row r="59" s="95" customFormat="1" customHeight="1" spans="1:15">
      <c r="A59" s="109" t="s">
        <v>71</v>
      </c>
      <c r="B59" s="109"/>
      <c r="C59" s="110">
        <f>SUMIFS('11月应付账款科目余额'!O:O,'11月应付账款科目余额'!D:D,A59)</f>
        <v>13932.9</v>
      </c>
      <c r="D59" s="110">
        <f>SUMIFS('9月份挂账 '!Q:Q,'9月份挂账 '!S:S,A59)-SUMIFS('9月份挂账 '!P:P,'9月份挂账 '!S:S,A59)</f>
        <v>0</v>
      </c>
      <c r="E59" s="110">
        <f>SUMIFS('10月份挂账'!Q:Q,'10月份挂账'!S:S,A59)-SUMIFS('10月份挂账'!P:P,'10月份挂账'!S:S,A59)</f>
        <v>0</v>
      </c>
      <c r="F59" s="110">
        <f>SUMIFS('11月份挂账'!Q:Q,'11月份挂账'!S:S,A59)-SUMIFS('11月份挂账'!P:P,'11月份挂账'!S:S,A59)</f>
        <v>0</v>
      </c>
      <c r="G59" s="110">
        <f>C59-E59-F59</f>
        <v>13932.9</v>
      </c>
      <c r="H59" s="110"/>
      <c r="I59" s="110"/>
      <c r="J59" s="110"/>
      <c r="K59" s="110"/>
      <c r="L59" s="110">
        <f t="shared" si="9"/>
        <v>0</v>
      </c>
      <c r="M59" s="108" t="str">
        <f>_xlfn.XLOOKUP(A59,[1]Sheet1!$A:$A,[1]Sheet1!$B:$B,"")</f>
        <v/>
      </c>
      <c r="N59" s="108"/>
      <c r="O59" s="108"/>
    </row>
    <row r="60" s="95" customFormat="1" customHeight="1" spans="1:15">
      <c r="A60" s="109" t="s">
        <v>72</v>
      </c>
      <c r="B60" s="109"/>
      <c r="C60" s="110">
        <f>SUMIFS('11月应付账款科目余额'!O:O,'11月应付账款科目余额'!D:D,A60)</f>
        <v>76107.76</v>
      </c>
      <c r="D60" s="110">
        <f>SUMIFS('9月份挂账 '!Q:Q,'9月份挂账 '!S:S,A60)-SUMIFS('9月份挂账 '!P:P,'9月份挂账 '!S:S,A60)</f>
        <v>0</v>
      </c>
      <c r="E60" s="110">
        <f>SUMIFS('10月份挂账'!Q:Q,'10月份挂账'!S:S,A60)-SUMIFS('10月份挂账'!P:P,'10月份挂账'!S:S,A60)</f>
        <v>0</v>
      </c>
      <c r="F60" s="110">
        <f>SUMIFS('11月份挂账'!Q:Q,'11月份挂账'!S:S,A60)-SUMIFS('11月份挂账'!P:P,'11月份挂账'!S:S,A60)</f>
        <v>76107.76</v>
      </c>
      <c r="G60" s="110">
        <f>C60-E60-F60</f>
        <v>0</v>
      </c>
      <c r="H60" s="110">
        <f>C60-D60-E60-F60</f>
        <v>0</v>
      </c>
      <c r="I60" s="110">
        <f>C60</f>
        <v>76107.76</v>
      </c>
      <c r="J60" s="110"/>
      <c r="K60" s="110"/>
      <c r="L60" s="110">
        <f t="shared" si="9"/>
        <v>76107.76</v>
      </c>
      <c r="M60" s="108" t="str">
        <f>_xlfn.XLOOKUP(A60,[1]Sheet1!$A:$A,[1]Sheet1!$B:$B,"")</f>
        <v/>
      </c>
      <c r="N60" s="108"/>
      <c r="O60" s="108"/>
    </row>
    <row r="61" s="95" customFormat="1" customHeight="1" spans="1:15">
      <c r="A61" s="107" t="s">
        <v>73</v>
      </c>
      <c r="B61" s="107"/>
      <c r="C61" s="108">
        <f>SUMIFS('11月应付账款科目余额'!O:O,'11月应付账款科目余额'!D:D,A61)</f>
        <v>17292.96</v>
      </c>
      <c r="D61" s="108">
        <f>SUMIFS('9月份挂账 '!Q:Q,'9月份挂账 '!S:S,A61)-SUMIFS('9月份挂账 '!P:P,'9月份挂账 '!S:S,A61)</f>
        <v>12372.37</v>
      </c>
      <c r="E61" s="108">
        <f>SUMIFS('10月份挂账'!Q:Q,'10月份挂账'!S:S,A61)-SUMIFS('10月份挂账'!P:P,'10月份挂账'!S:S,A61)</f>
        <v>0</v>
      </c>
      <c r="F61" s="108">
        <f>SUMIFS('11月份挂账'!Q:Q,'11月份挂账'!S:S,A61)-SUMIFS('11月份挂账'!P:P,'11月份挂账'!S:S,A61)</f>
        <v>4920.59</v>
      </c>
      <c r="G61" s="108">
        <f>C61-E61-F61</f>
        <v>12372.37</v>
      </c>
      <c r="H61" s="108">
        <f>C61-D61-E61-F61</f>
        <v>0</v>
      </c>
      <c r="I61" s="108">
        <f>C61-F61</f>
        <v>12372.37</v>
      </c>
      <c r="J61" s="108"/>
      <c r="K61" s="108"/>
      <c r="L61" s="108">
        <f t="shared" si="9"/>
        <v>12372.37</v>
      </c>
      <c r="M61" s="108" t="str">
        <f>_xlfn.XLOOKUP(A61,[1]Sheet1!$A:$A,[1]Sheet1!$B:$B,"")</f>
        <v/>
      </c>
      <c r="N61" s="108">
        <f>L61</f>
        <v>12372.37</v>
      </c>
      <c r="O61" s="108"/>
    </row>
    <row r="62" s="95" customFormat="1" customHeight="1" spans="1:15">
      <c r="A62" s="109" t="s">
        <v>74</v>
      </c>
      <c r="B62" s="109"/>
      <c r="C62" s="110">
        <f>SUMIFS('11月应付账款科目余额'!O:O,'11月应付账款科目余额'!D:D,A62)</f>
        <v>16916.1</v>
      </c>
      <c r="D62" s="110">
        <f>SUMIFS('9月份挂账 '!Q:Q,'9月份挂账 '!S:S,A62)-SUMIFS('9月份挂账 '!P:P,'9月份挂账 '!S:S,A62)</f>
        <v>0</v>
      </c>
      <c r="E62" s="110">
        <f>SUMIFS('10月份挂账'!Q:Q,'10月份挂账'!S:S,A62)-SUMIFS('10月份挂账'!P:P,'10月份挂账'!S:S,A62)</f>
        <v>16916.1</v>
      </c>
      <c r="F62" s="110">
        <f>SUMIFS('11月份挂账'!Q:Q,'11月份挂账'!S:S,A62)-SUMIFS('11月份挂账'!P:P,'11月份挂账'!S:S,A62)</f>
        <v>0</v>
      </c>
      <c r="G62" s="110">
        <f t="shared" ref="G62:G68" si="10">C62-E62-F62</f>
        <v>0</v>
      </c>
      <c r="H62" s="110">
        <f t="shared" ref="H62:H68" si="11">C62-D62-E62-F62</f>
        <v>0</v>
      </c>
      <c r="I62" s="110">
        <f t="shared" ref="I62:I68" si="12">C62-F62</f>
        <v>16916.1</v>
      </c>
      <c r="J62" s="110"/>
      <c r="K62" s="110"/>
      <c r="L62" s="110">
        <f t="shared" ref="L62:L68" si="13">I62+J62+K62</f>
        <v>16916.1</v>
      </c>
      <c r="M62" s="108" t="str">
        <f>_xlfn.XLOOKUP(A62,[1]Sheet1!$A:$A,[1]Sheet1!$B:$B,"")</f>
        <v/>
      </c>
      <c r="N62" s="108">
        <f>L62</f>
        <v>16916.1</v>
      </c>
      <c r="O62" s="108"/>
    </row>
    <row r="63" s="95" customFormat="1" customHeight="1" spans="1:15">
      <c r="A63" s="107" t="s">
        <v>75</v>
      </c>
      <c r="B63" s="107"/>
      <c r="C63" s="108">
        <f>SUMIFS('11月应付账款科目余额'!O:O,'11月应付账款科目余额'!D:D,A63)</f>
        <v>9736.08</v>
      </c>
      <c r="D63" s="108">
        <f>SUMIFS('9月份挂账 '!Q:Q,'9月份挂账 '!S:S,A63)-SUMIFS('9月份挂账 '!P:P,'9月份挂账 '!S:S,A63)</f>
        <v>3245.36</v>
      </c>
      <c r="E63" s="108">
        <f>SUMIFS('10月份挂账'!Q:Q,'10月份挂账'!S:S,A63)-SUMIFS('10月份挂账'!P:P,'10月份挂账'!S:S,A63)</f>
        <v>3245.36</v>
      </c>
      <c r="F63" s="108">
        <f>SUMIFS('11月份挂账'!Q:Q,'11月份挂账'!S:S,A63)-SUMIFS('11月份挂账'!P:P,'11月份挂账'!S:S,A63)</f>
        <v>3245.36</v>
      </c>
      <c r="G63" s="108">
        <f t="shared" si="10"/>
        <v>3245.36</v>
      </c>
      <c r="H63" s="108">
        <f t="shared" si="11"/>
        <v>0</v>
      </c>
      <c r="I63" s="108">
        <f t="shared" si="12"/>
        <v>6490.72</v>
      </c>
      <c r="J63" s="108"/>
      <c r="K63" s="108"/>
      <c r="L63" s="108">
        <f t="shared" si="13"/>
        <v>6490.72</v>
      </c>
      <c r="M63" s="108" t="str">
        <f>_xlfn.XLOOKUP(A63,[1]Sheet1!$A:$A,[1]Sheet1!$B:$B,"")</f>
        <v/>
      </c>
      <c r="N63" s="108">
        <f>L63</f>
        <v>6490.72</v>
      </c>
      <c r="O63" s="108"/>
    </row>
    <row r="64" s="95" customFormat="1" customHeight="1" spans="1:15">
      <c r="A64" s="107" t="s">
        <v>76</v>
      </c>
      <c r="B64" s="107"/>
      <c r="C64" s="108">
        <f>SUMIFS('11月应付账款科目余额'!O:O,'11月应付账款科目余额'!D:D,A64)</f>
        <v>25992</v>
      </c>
      <c r="D64" s="108">
        <f>SUMIFS('9月份挂账 '!Q:Q,'9月份挂账 '!S:S,A64)-SUMIFS('9月份挂账 '!P:P,'9月份挂账 '!S:S,A64)</f>
        <v>16416</v>
      </c>
      <c r="E64" s="108">
        <f>SUMIFS('10月份挂账'!Q:Q,'10月份挂账'!S:S,A64)-SUMIFS('10月份挂账'!P:P,'10月份挂账'!S:S,A64)</f>
        <v>0</v>
      </c>
      <c r="F64" s="108">
        <f>SUMIFS('11月份挂账'!Q:Q,'11月份挂账'!S:S,A64)-SUMIFS('11月份挂账'!P:P,'11月份挂账'!S:S,A64)</f>
        <v>9576</v>
      </c>
      <c r="G64" s="108">
        <f t="shared" si="10"/>
        <v>16416</v>
      </c>
      <c r="H64" s="108">
        <f t="shared" si="11"/>
        <v>0</v>
      </c>
      <c r="I64" s="108">
        <f t="shared" si="12"/>
        <v>16416</v>
      </c>
      <c r="J64" s="108"/>
      <c r="K64" s="108"/>
      <c r="L64" s="108">
        <f t="shared" si="13"/>
        <v>16416</v>
      </c>
      <c r="M64" s="108" t="str">
        <f>_xlfn.XLOOKUP(A64,[1]Sheet1!$A:$A,[1]Sheet1!$B:$B,"")</f>
        <v/>
      </c>
      <c r="N64" s="108">
        <f>L64</f>
        <v>16416</v>
      </c>
      <c r="O64" s="108"/>
    </row>
    <row r="65" s="95" customFormat="1" customHeight="1" spans="1:15">
      <c r="A65" s="109" t="s">
        <v>77</v>
      </c>
      <c r="B65" s="109"/>
      <c r="C65" s="110">
        <f>SUMIFS('11月应付账款科目余额'!O:O,'11月应付账款科目余额'!D:D,A65)</f>
        <v>135600</v>
      </c>
      <c r="D65" s="110">
        <f>SUMIFS('9月份挂账 '!Q:Q,'9月份挂账 '!S:S,A65)-SUMIFS('9月份挂账 '!P:P,'9月份挂账 '!S:S,A65)</f>
        <v>10170</v>
      </c>
      <c r="E65" s="110">
        <f>SUMIFS('10月份挂账'!Q:Q,'10月份挂账'!S:S,A65)-SUMIFS('10月份挂账'!P:P,'10月份挂账'!S:S,A65)</f>
        <v>40680</v>
      </c>
      <c r="F65" s="110">
        <f>SUMIFS('11月份挂账'!Q:Q,'11月份挂账'!S:S,A65)-SUMIFS('11月份挂账'!P:P,'11月份挂账'!S:S,A65)</f>
        <v>84750</v>
      </c>
      <c r="G65" s="110">
        <f t="shared" si="10"/>
        <v>10170</v>
      </c>
      <c r="H65" s="110">
        <f t="shared" si="11"/>
        <v>0</v>
      </c>
      <c r="I65" s="110">
        <v>50000</v>
      </c>
      <c r="J65" s="110"/>
      <c r="K65" s="110"/>
      <c r="L65" s="110">
        <f t="shared" si="13"/>
        <v>50000</v>
      </c>
      <c r="M65" s="108">
        <f>_xlfn.XLOOKUP(A65,[1]Sheet1!$A:$A,[1]Sheet1!$B:$B,"")</f>
        <v>50000</v>
      </c>
      <c r="N65" s="108"/>
      <c r="O65" s="108"/>
    </row>
    <row r="66" s="95" customFormat="1" customHeight="1" spans="1:15">
      <c r="A66" s="107" t="s">
        <v>78</v>
      </c>
      <c r="B66" s="107"/>
      <c r="C66" s="108">
        <f>SUMIFS('11月应付账款科目余额'!O:O,'11月应付账款科目余额'!D:D,A66)</f>
        <v>18956.52</v>
      </c>
      <c r="D66" s="108">
        <f>SUMIFS('9月份挂账 '!Q:Q,'9月份挂账 '!S:S,A66)-SUMIFS('9月份挂账 '!P:P,'9月份挂账 '!S:S,A66)</f>
        <v>0</v>
      </c>
      <c r="E66" s="108">
        <f>SUMIFS('10月份挂账'!Q:Q,'10月份挂账'!S:S,A66)-SUMIFS('10月份挂账'!P:P,'10月份挂账'!S:S,A66)</f>
        <v>18956.88</v>
      </c>
      <c r="F66" s="108">
        <f>SUMIFS('11月份挂账'!Q:Q,'11月份挂账'!S:S,A66)-SUMIFS('11月份挂账'!P:P,'11月份挂账'!S:S,A66)</f>
        <v>0</v>
      </c>
      <c r="G66" s="108">
        <f t="shared" si="10"/>
        <v>-0.360000000000582</v>
      </c>
      <c r="H66" s="108">
        <f t="shared" si="11"/>
        <v>-0.360000000000582</v>
      </c>
      <c r="I66" s="108">
        <f t="shared" si="12"/>
        <v>18956.52</v>
      </c>
      <c r="J66" s="108"/>
      <c r="K66" s="108"/>
      <c r="L66" s="108">
        <f t="shared" si="13"/>
        <v>18956.52</v>
      </c>
      <c r="M66" s="108" t="str">
        <f>_xlfn.XLOOKUP(A66,[1]Sheet1!$A:$A,[1]Sheet1!$B:$B,"")</f>
        <v/>
      </c>
      <c r="N66" s="108">
        <f>L66</f>
        <v>18956.52</v>
      </c>
      <c r="O66" s="108"/>
    </row>
    <row r="67" s="95" customFormat="1" customHeight="1" spans="1:15">
      <c r="A67" s="107" t="s">
        <v>79</v>
      </c>
      <c r="B67" s="107"/>
      <c r="C67" s="108">
        <f>SUMIFS('11月应付账款科目余额'!O:O,'11月应付账款科目余额'!D:D,A67)</f>
        <v>88818.1</v>
      </c>
      <c r="D67" s="108">
        <f>SUMIFS('9月份挂账 '!Q:Q,'9月份挂账 '!S:S,A67)-SUMIFS('9月份挂账 '!P:P,'9月份挂账 '!S:S,A67)</f>
        <v>88818</v>
      </c>
      <c r="E67" s="108">
        <f>SUMIFS('10月份挂账'!Q:Q,'10月份挂账'!S:S,A67)-SUMIFS('10月份挂账'!P:P,'10月份挂账'!S:S,A67)</f>
        <v>0</v>
      </c>
      <c r="F67" s="108">
        <f>SUMIFS('11月份挂账'!Q:Q,'11月份挂账'!S:S,A67)-SUMIFS('11月份挂账'!P:P,'11月份挂账'!S:S,A67)</f>
        <v>0</v>
      </c>
      <c r="G67" s="108">
        <f t="shared" si="10"/>
        <v>88818.1</v>
      </c>
      <c r="H67" s="108">
        <f t="shared" si="11"/>
        <v>0.100000000005821</v>
      </c>
      <c r="I67" s="108">
        <f t="shared" si="12"/>
        <v>88818.1</v>
      </c>
      <c r="J67" s="108"/>
      <c r="K67" s="108"/>
      <c r="L67" s="108">
        <f t="shared" si="13"/>
        <v>88818.1</v>
      </c>
      <c r="M67" s="108" t="str">
        <f>_xlfn.XLOOKUP(A67,[1]Sheet1!$A:$A,[1]Sheet1!$B:$B,"")</f>
        <v/>
      </c>
      <c r="N67" s="112"/>
      <c r="O67" s="108"/>
    </row>
    <row r="68" s="95" customFormat="1" customHeight="1" spans="1:15">
      <c r="A68" s="108" t="s">
        <v>80</v>
      </c>
      <c r="B68" s="107"/>
      <c r="C68" s="108">
        <f>SUMIFS('11月应付账款科目余额'!O:O,'11月应付账款科目余额'!D:D,A68)</f>
        <v>14407.26</v>
      </c>
      <c r="D68" s="108">
        <f>SUMIFS('9月份挂账 '!Q:Q,'9月份挂账 '!S:S,A68)-SUMIFS('9月份挂账 '!P:P,'9月份挂账 '!S:S,A68)</f>
        <v>0</v>
      </c>
      <c r="E68" s="108">
        <f>SUMIFS('10月份挂账'!Q:Q,'10月份挂账'!S:S,A68)-SUMIFS('10月份挂账'!P:P,'10月份挂账'!S:S,A68)</f>
        <v>14407.5</v>
      </c>
      <c r="F68" s="108">
        <f>SUMIFS('11月份挂账'!Q:Q,'11月份挂账'!S:S,A68)-SUMIFS('11月份挂账'!P:P,'11月份挂账'!S:S,A68)</f>
        <v>0</v>
      </c>
      <c r="G68" s="108">
        <f t="shared" si="10"/>
        <v>-0.239999999999782</v>
      </c>
      <c r="H68" s="108">
        <f t="shared" si="11"/>
        <v>-0.239999999999782</v>
      </c>
      <c r="I68" s="108">
        <f t="shared" si="12"/>
        <v>14407.26</v>
      </c>
      <c r="J68" s="108"/>
      <c r="K68" s="108"/>
      <c r="L68" s="108">
        <f t="shared" si="13"/>
        <v>14407.26</v>
      </c>
      <c r="M68" s="108" t="str">
        <f>_xlfn.XLOOKUP(A68,[1]Sheet1!$A:$A,[1]Sheet1!$B:$B,"")</f>
        <v/>
      </c>
      <c r="N68" s="108">
        <f>L68</f>
        <v>14407.26</v>
      </c>
      <c r="O68" s="108"/>
    </row>
    <row r="69" s="103" customFormat="1" customHeight="1" spans="1:15">
      <c r="A69" s="113" t="s">
        <v>81</v>
      </c>
      <c r="B69" s="114"/>
      <c r="C69" s="114"/>
      <c r="D69" s="114"/>
      <c r="E69" s="114"/>
      <c r="F69" s="114"/>
      <c r="G69" s="114"/>
      <c r="H69" s="114"/>
      <c r="I69" s="114"/>
      <c r="J69" s="114"/>
      <c r="K69" s="114"/>
      <c r="L69" s="114"/>
      <c r="M69" s="114"/>
      <c r="N69" s="114">
        <v>4010.54</v>
      </c>
      <c r="O69" s="114"/>
    </row>
    <row r="70" s="104" customFormat="1" customHeight="1" spans="1:15">
      <c r="A70" s="115" t="s">
        <v>82</v>
      </c>
      <c r="B70" s="115"/>
      <c r="C70" s="115">
        <f>SUM(C3:C68)</f>
        <v>23909126.67</v>
      </c>
      <c r="D70" s="115">
        <f t="shared" ref="D70:O70" si="14">SUM(D3:D68)</f>
        <v>5588680.71</v>
      </c>
      <c r="E70" s="115">
        <f t="shared" si="14"/>
        <v>5607980.2</v>
      </c>
      <c r="F70" s="115">
        <f t="shared" si="14"/>
        <v>10023719.74</v>
      </c>
      <c r="G70" s="115">
        <f t="shared" si="14"/>
        <v>9899277.88</v>
      </c>
      <c r="H70" s="115">
        <f t="shared" si="14"/>
        <v>4439080.57</v>
      </c>
      <c r="I70" s="115">
        <f t="shared" si="14"/>
        <v>8492397.07</v>
      </c>
      <c r="J70" s="115">
        <f t="shared" si="14"/>
        <v>10551264.95</v>
      </c>
      <c r="K70" s="115">
        <f t="shared" si="14"/>
        <v>773600</v>
      </c>
      <c r="L70" s="115">
        <f t="shared" si="14"/>
        <v>19817262.02</v>
      </c>
      <c r="M70" s="115">
        <f>SUM(M3:M69)</f>
        <v>5012079.94</v>
      </c>
      <c r="N70" s="115">
        <f>SUM(N3:N69)</f>
        <v>9764844.5</v>
      </c>
      <c r="O70" s="115">
        <f>SUM(O3:O69)</f>
        <v>4671000</v>
      </c>
    </row>
    <row r="71" s="104" customFormat="1" customHeight="1" spans="1:13">
      <c r="A71" s="104" t="s">
        <v>83</v>
      </c>
      <c r="C71" s="104">
        <f>SUMIFS(C3:C68,C3:C68,"&gt;0")</f>
        <v>24500453.44</v>
      </c>
      <c r="M71" s="104" t="str">
        <f>_xlfn.XLOOKUP(A71,[1]Sheet1!$A:$A,[1]Sheet1!$B:$B,"")</f>
        <v/>
      </c>
    </row>
  </sheetData>
  <autoFilter xmlns:etc="http://www.wps.cn/officeDocument/2017/etCustomData" ref="A1:K71" etc:filterBottomFollowUsedRange="0">
    <extLst/>
  </autoFilter>
  <mergeCells count="3">
    <mergeCell ref="A1:I1"/>
    <mergeCell ref="M1:O1"/>
    <mergeCell ref="I2:K2"/>
  </mergeCells>
  <conditionalFormatting sqref="A$1:A$1048576">
    <cfRule type="duplicateValues" dxfId="0" priority="1"/>
    <cfRule type="duplicateValues" dxfId="0" priority="3"/>
  </conditionalFormatting>
  <conditionalFormatting sqref="A3:A63">
    <cfRule type="duplicateValues" dxfId="0" priority="4"/>
  </conditionalFormatting>
  <conditionalFormatting sqref="A64:A67">
    <cfRule type="duplicateValues" dxfId="0" priority="2"/>
  </conditionalFormatting>
  <conditionalFormatting sqref="A1:A2 A68:A65523">
    <cfRule type="duplicateValues" dxfId="0" priority="5"/>
  </conditionalFormatting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1"/>
  <sheetViews>
    <sheetView topLeftCell="A3" workbookViewId="0">
      <selection activeCell="G30" sqref="G30"/>
    </sheetView>
  </sheetViews>
  <sheetFormatPr defaultColWidth="9.14285714285714" defaultRowHeight="19" customHeight="1"/>
  <cols>
    <col min="1" max="1" width="32.8571428571429" style="43" customWidth="1"/>
    <col min="2" max="2" width="11.8571428571429" style="43" customWidth="1"/>
    <col min="3" max="6" width="11.8571428571429" style="45" customWidth="1"/>
    <col min="7" max="7" width="14.5714285714286" style="56" customWidth="1"/>
    <col min="8" max="8" width="14.5714285714286" style="45" customWidth="1"/>
    <col min="9" max="9" width="15.8571428571429" style="43" customWidth="1"/>
    <col min="10" max="10" width="13.5714285714286" style="43" customWidth="1"/>
    <col min="11" max="11" width="12.8571428571429" style="57"/>
    <col min="12" max="12" width="14.5714285714286" style="43" customWidth="1"/>
    <col min="13" max="13" width="12.8571428571429" style="43"/>
    <col min="14" max="15" width="18.5714285714286" style="57" customWidth="1"/>
    <col min="16" max="16" width="16.1428571428571" style="43" customWidth="1"/>
    <col min="17" max="16384" width="9.14285714285714" style="43"/>
  </cols>
  <sheetData>
    <row r="1" s="43" customFormat="1" ht="27" customHeight="1" spans="1:15">
      <c r="A1" s="46" t="s">
        <v>278</v>
      </c>
      <c r="B1" s="46"/>
      <c r="C1" s="47"/>
      <c r="D1" s="47"/>
      <c r="E1" s="47"/>
      <c r="F1" s="47"/>
      <c r="G1" s="58"/>
      <c r="H1" s="47"/>
      <c r="K1" s="57"/>
      <c r="N1" s="57"/>
      <c r="O1" s="57"/>
    </row>
    <row r="2" s="43" customFormat="1" ht="27" customHeight="1" spans="1:15">
      <c r="A2" s="46"/>
      <c r="B2" s="46"/>
      <c r="C2" s="47"/>
      <c r="D2" s="47"/>
      <c r="E2" s="47"/>
      <c r="F2" s="47"/>
      <c r="G2" s="58"/>
      <c r="H2" s="47"/>
      <c r="I2" s="44"/>
      <c r="J2" s="44"/>
      <c r="K2" s="57"/>
      <c r="N2" s="57"/>
      <c r="O2" s="57"/>
    </row>
    <row r="3" s="44" customFormat="1" ht="37" customHeight="1" spans="1:16">
      <c r="A3" s="48" t="s">
        <v>2</v>
      </c>
      <c r="B3" s="49" t="s">
        <v>3</v>
      </c>
      <c r="C3" s="50" t="s">
        <v>279</v>
      </c>
      <c r="D3" s="50" t="s">
        <v>266</v>
      </c>
      <c r="E3" s="50" t="s">
        <v>270</v>
      </c>
      <c r="F3" s="50" t="s">
        <v>280</v>
      </c>
      <c r="G3" s="59" t="s">
        <v>8</v>
      </c>
      <c r="H3" s="51" t="s">
        <v>9</v>
      </c>
      <c r="I3" s="54" t="s">
        <v>281</v>
      </c>
      <c r="J3" s="54" t="s">
        <v>82</v>
      </c>
      <c r="K3" s="65" t="s">
        <v>282</v>
      </c>
      <c r="N3" s="65" t="s">
        <v>283</v>
      </c>
      <c r="O3" s="65" t="s">
        <v>284</v>
      </c>
      <c r="P3" s="44" t="s">
        <v>285</v>
      </c>
    </row>
    <row r="4" s="43" customFormat="1" customHeight="1" spans="1:16">
      <c r="A4" s="52" t="s">
        <v>15</v>
      </c>
      <c r="B4" s="53"/>
      <c r="C4" s="45">
        <f>_xlfn.XLOOKUP(A4,'6月应付账款科目余额'!D:D,'6月应付账款科目余额'!O:O)</f>
        <v>428194.27</v>
      </c>
      <c r="D4" s="45">
        <f>SUMIFS('6月份挂账'!$P:$P,'6月份挂账'!$R:$R,$A4)-SUMIFS('6月份挂账'!$O:$O,'6月份挂账'!$R:$R,$A4)</f>
        <v>46567.3</v>
      </c>
      <c r="E4" s="45">
        <f>SUMIFS('5月份挂账'!$P:$P,'5月份挂账'!$R:$R,$A4)-SUMIFS('5月份挂账'!$O:$O,'5月份挂账'!$R:$R,$A4)</f>
        <v>82042.52</v>
      </c>
      <c r="F4" s="45">
        <f>SUMIFS('4月份挂账'!$P:$P,'4月份挂账'!$R:$R,$A4)-SUMIFS('4月份挂账'!$O:$O,'4月份挂账'!$R:$R,$A4)</f>
        <v>39776</v>
      </c>
      <c r="G4" s="56">
        <f t="shared" ref="G4:G12" si="0">C4-D4-E4</f>
        <v>299584.45</v>
      </c>
      <c r="H4" s="45">
        <f t="shared" ref="H4:H12" si="1">C4-E4-F4-D4</f>
        <v>259808.45</v>
      </c>
      <c r="K4" s="57">
        <v>200000</v>
      </c>
      <c r="N4" s="57"/>
      <c r="O4" s="57">
        <f>K4+N4</f>
        <v>200000</v>
      </c>
      <c r="P4" s="43">
        <v>20</v>
      </c>
    </row>
    <row r="5" s="43" customFormat="1" customHeight="1" spans="1:15">
      <c r="A5" s="52" t="s">
        <v>112</v>
      </c>
      <c r="B5" s="53"/>
      <c r="C5" s="45">
        <f>_xlfn.XLOOKUP(A5,'6月应付账款科目余额'!D:D,'6月应付账款科目余额'!O:O)</f>
        <v>9685.4</v>
      </c>
      <c r="D5" s="45">
        <f>SUMIFS('6月份挂账'!$P:$P,'6月份挂账'!$R:$R,$A5)-SUMIFS('6月份挂账'!$O:$O,'6月份挂账'!$R:$R,$A5)</f>
        <v>0</v>
      </c>
      <c r="E5" s="45">
        <f>SUMIFS('5月份挂账'!$P:$P,'5月份挂账'!$R:$R,$A5)-SUMIFS('5月份挂账'!$O:$O,'5月份挂账'!$R:$R,$A5)</f>
        <v>0</v>
      </c>
      <c r="F5" s="45">
        <f>SUMIFS('4月份挂账'!P:P,'4月份挂账'!$R:$R,A5)-SUMIFS('4月份挂账'!O:O,'4月份挂账'!$R:$R,A5)</f>
        <v>0</v>
      </c>
      <c r="G5" s="56">
        <f t="shared" si="0"/>
        <v>9685.4</v>
      </c>
      <c r="H5" s="45">
        <f t="shared" si="1"/>
        <v>9685.4</v>
      </c>
      <c r="K5" s="57">
        <v>0</v>
      </c>
      <c r="N5" s="57"/>
      <c r="O5" s="57">
        <f t="shared" ref="O5:O36" si="2">K5+N5</f>
        <v>0</v>
      </c>
    </row>
    <row r="6" s="43" customFormat="1" customHeight="1" spans="1:16">
      <c r="A6" s="52" t="s">
        <v>16</v>
      </c>
      <c r="B6" s="53"/>
      <c r="C6" s="45">
        <f>_xlfn.XLOOKUP(A6,'6月应付账款科目余额'!D:D,'6月应付账款科目余额'!O:O)</f>
        <v>304561.52</v>
      </c>
      <c r="D6" s="45">
        <f>SUMIFS('6月份挂账'!$P:$P,'6月份挂账'!$R:$R,$A6)-SUMIFS('6月份挂账'!$O:$O,'6月份挂账'!$R:$R,$A6)</f>
        <v>29681.34</v>
      </c>
      <c r="E6" s="45">
        <f>SUMIFS('5月份挂账'!$P:$P,'5月份挂账'!$R:$R,$A6)-SUMIFS('5月份挂账'!$O:$O,'5月份挂账'!$R:$R,$A6)</f>
        <v>43272.81</v>
      </c>
      <c r="F6" s="45">
        <f>SUMIFS('4月份挂账'!P:P,'4月份挂账'!$R:$R,A6)-SUMIFS('4月份挂账'!O:O,'4月份挂账'!$R:$R,A6)</f>
        <v>28282.23</v>
      </c>
      <c r="G6" s="56">
        <f t="shared" si="0"/>
        <v>231607.37</v>
      </c>
      <c r="H6" s="45">
        <f t="shared" si="1"/>
        <v>203325.14</v>
      </c>
      <c r="K6" s="57">
        <v>100000</v>
      </c>
      <c r="N6" s="57"/>
      <c r="O6" s="57">
        <f t="shared" si="2"/>
        <v>100000</v>
      </c>
      <c r="P6" s="43">
        <v>10</v>
      </c>
    </row>
    <row r="7" s="43" customFormat="1" customHeight="1" spans="1:15">
      <c r="A7" s="52" t="s">
        <v>17</v>
      </c>
      <c r="B7" s="53"/>
      <c r="C7" s="45">
        <f>_xlfn.XLOOKUP(A7,'6月应付账款科目余额'!D:D,'6月应付账款科目余额'!O:O)</f>
        <v>95501.18</v>
      </c>
      <c r="D7" s="45">
        <f>SUMIFS('6月份挂账'!$P:$P,'6月份挂账'!$R:$R,$A7)-SUMIFS('6月份挂账'!$O:$O,'6月份挂账'!$R:$R,$A7)</f>
        <v>28365.15</v>
      </c>
      <c r="E7" s="45">
        <f>SUMIFS('5月份挂账'!$P:$P,'5月份挂账'!$R:$R,$A7)-SUMIFS('5月份挂账'!$O:$O,'5月份挂账'!$R:$R,$A7)</f>
        <v>28459.33</v>
      </c>
      <c r="F7" s="45">
        <f>SUMIFS('4月份挂账'!P:P,'4月份挂账'!$R:$R,A7)-SUMIFS('4月份挂账'!O:O,'4月份挂账'!$R:$R,A7)</f>
        <v>36819.77</v>
      </c>
      <c r="G7" s="56">
        <f t="shared" si="0"/>
        <v>38676.7</v>
      </c>
      <c r="H7" s="45">
        <f t="shared" si="1"/>
        <v>1856.93</v>
      </c>
      <c r="K7" s="57">
        <v>0</v>
      </c>
      <c r="N7" s="57"/>
      <c r="O7" s="57">
        <f t="shared" si="2"/>
        <v>0</v>
      </c>
    </row>
    <row r="8" s="43" customFormat="1" customHeight="1" spans="1:15">
      <c r="A8" s="52" t="s">
        <v>18</v>
      </c>
      <c r="B8" s="53"/>
      <c r="C8" s="45">
        <f>_xlfn.XLOOKUP(A8,'6月应付账款科目余额'!D:D,'6月应付账款科目余额'!O:O)</f>
        <v>54894.64</v>
      </c>
      <c r="D8" s="45">
        <f>SUMIFS('6月份挂账'!$P:$P,'6月份挂账'!$R:$R,$A8)-SUMIFS('6月份挂账'!$O:$O,'6月份挂账'!$R:$R,$A8)</f>
        <v>28724.55</v>
      </c>
      <c r="E8" s="45">
        <f>SUMIFS('5月份挂账'!$P:$P,'5月份挂账'!$R:$R,$A8)-SUMIFS('5月份挂账'!$O:$O,'5月份挂账'!$R:$R,$A8)</f>
        <v>0</v>
      </c>
      <c r="F8" s="45">
        <f>SUMIFS('4月份挂账'!P:P,'4月份挂账'!$R:$R,A8)-SUMIFS('4月份挂账'!O:O,'4月份挂账'!$R:$R,A8)</f>
        <v>21044.02</v>
      </c>
      <c r="G8" s="56">
        <f t="shared" si="0"/>
        <v>26170.09</v>
      </c>
      <c r="H8" s="45">
        <f t="shared" si="1"/>
        <v>5126.07</v>
      </c>
      <c r="K8" s="57">
        <v>0</v>
      </c>
      <c r="N8" s="57"/>
      <c r="O8" s="57">
        <f t="shared" si="2"/>
        <v>0</v>
      </c>
    </row>
    <row r="9" s="43" customFormat="1" customHeight="1" spans="1:15">
      <c r="A9" s="52" t="s">
        <v>19</v>
      </c>
      <c r="B9" s="53"/>
      <c r="C9" s="45">
        <f>_xlfn.XLOOKUP(A9,'6月应付账款科目余额'!D:D,'6月应付账款科目余额'!O:O)</f>
        <v>111972.12</v>
      </c>
      <c r="D9" s="45">
        <f>SUMIFS('6月份挂账'!$P:$P,'6月份挂账'!$R:$R,$A9)-SUMIFS('6月份挂账'!$O:$O,'6月份挂账'!$R:$R,$A9)</f>
        <v>0</v>
      </c>
      <c r="E9" s="45">
        <f>SUMIFS('5月份挂账'!$P:$P,'5月份挂账'!$R:$R,$A9)-SUMIFS('5月份挂账'!$O:$O,'5月份挂账'!$R:$R,$A9)</f>
        <v>0</v>
      </c>
      <c r="F9" s="45">
        <f>SUMIFS('4月份挂账'!P:P,'4月份挂账'!$R:$R,A9)-SUMIFS('4月份挂账'!O:O,'4月份挂账'!$R:$R,A9)</f>
        <v>0</v>
      </c>
      <c r="G9" s="56">
        <f t="shared" si="0"/>
        <v>111972.12</v>
      </c>
      <c r="H9" s="45">
        <f t="shared" si="1"/>
        <v>111972.12</v>
      </c>
      <c r="K9" s="57">
        <v>50000</v>
      </c>
      <c r="N9" s="57"/>
      <c r="O9" s="57">
        <f t="shared" si="2"/>
        <v>50000</v>
      </c>
    </row>
    <row r="10" s="43" customFormat="1" customHeight="1" spans="1:16">
      <c r="A10" s="52" t="s">
        <v>20</v>
      </c>
      <c r="B10" s="53"/>
      <c r="C10" s="45">
        <f>_xlfn.XLOOKUP(A10,'6月应付账款科目余额'!D:D,'6月应付账款科目余额'!O:O)</f>
        <v>470737.68</v>
      </c>
      <c r="D10" s="45">
        <f>SUMIFS('6月份挂账'!$P:$P,'6月份挂账'!$R:$R,$A10)-SUMIFS('6月份挂账'!$O:$O,'6月份挂账'!$R:$R,$A10)</f>
        <v>26901.91</v>
      </c>
      <c r="E10" s="45">
        <f>SUMIFS('5月份挂账'!$P:$P,'5月份挂账'!$R:$R,$A10)-SUMIFS('5月份挂账'!$O:$O,'5月份挂账'!$R:$R,$A10)</f>
        <v>23159.69</v>
      </c>
      <c r="F10" s="45">
        <f>SUMIFS('4月份挂账'!P:P,'4月份挂账'!$R:$R,A10)-SUMIFS('4月份挂账'!O:O,'4月份挂账'!$R:$R,A10)</f>
        <v>58763.39</v>
      </c>
      <c r="G10" s="56">
        <f t="shared" si="0"/>
        <v>420676.08</v>
      </c>
      <c r="H10" s="45">
        <f t="shared" si="1"/>
        <v>361912.69</v>
      </c>
      <c r="K10" s="57">
        <v>100000</v>
      </c>
      <c r="N10" s="57"/>
      <c r="O10" s="57">
        <f t="shared" si="2"/>
        <v>100000</v>
      </c>
      <c r="P10" s="43">
        <v>10</v>
      </c>
    </row>
    <row r="11" s="43" customFormat="1" customHeight="1" spans="1:15">
      <c r="A11" s="52" t="s">
        <v>21</v>
      </c>
      <c r="B11" s="53"/>
      <c r="C11" s="45">
        <f>_xlfn.XLOOKUP(A11,'6月应付账款科目余额'!D:D,'6月应付账款科目余额'!O:O)</f>
        <v>301600.52</v>
      </c>
      <c r="D11" s="45">
        <f>SUMIFS('6月份挂账'!$P:$P,'6月份挂账'!$R:$R,$A11)-SUMIFS('6月份挂账'!$O:$O,'6月份挂账'!$R:$R,$A11)</f>
        <v>30919.15</v>
      </c>
      <c r="E11" s="45">
        <f>SUMIFS('5月份挂账'!$P:$P,'5月份挂账'!$R:$R,$A11)-SUMIFS('5月份挂账'!$O:$O,'5月份挂账'!$R:$R,$A11)</f>
        <v>34851.27</v>
      </c>
      <c r="F11" s="45">
        <f>SUMIFS('4月份挂账'!P:P,'4月份挂账'!$R:$R,A11)-SUMIFS('4月份挂账'!O:O,'4月份挂账'!$R:$R,A11)</f>
        <v>51691.82</v>
      </c>
      <c r="G11" s="56">
        <f t="shared" si="0"/>
        <v>235830.1</v>
      </c>
      <c r="H11" s="45">
        <f t="shared" si="1"/>
        <v>184138.28</v>
      </c>
      <c r="K11" s="57">
        <v>100000</v>
      </c>
      <c r="N11" s="57">
        <v>50000</v>
      </c>
      <c r="O11" s="57">
        <f t="shared" si="2"/>
        <v>150000</v>
      </c>
    </row>
    <row r="12" s="43" customFormat="1" customHeight="1" spans="1:15">
      <c r="A12" s="52" t="s">
        <v>80</v>
      </c>
      <c r="B12" s="53"/>
      <c r="C12" s="45">
        <f>_xlfn.XLOOKUP(A12,'6月应付账款科目余额'!D:D,'6月应付账款科目余额'!O:O)</f>
        <v>32846.76</v>
      </c>
      <c r="D12" s="45">
        <f>SUMIFS('6月份挂账'!$P:$P,'6月份挂账'!$R:$R,$A12)-SUMIFS('6月份挂账'!$O:$O,'6月份挂账'!$R:$R,$A12)</f>
        <v>0</v>
      </c>
      <c r="E12" s="45">
        <f>SUMIFS('5月份挂账'!$P:$P,'5月份挂账'!$R:$R,$A12)-SUMIFS('5月份挂账'!$O:$O,'5月份挂账'!$R:$R,$A12)</f>
        <v>0</v>
      </c>
      <c r="F12" s="45">
        <f>SUMIFS('4月份挂账'!P:P,'4月份挂账'!$R:$R,A12)-SUMIFS('4月份挂账'!O:O,'4月份挂账'!$R:$R,A12)</f>
        <v>12390.45</v>
      </c>
      <c r="G12" s="56">
        <f t="shared" si="0"/>
        <v>32846.76</v>
      </c>
      <c r="H12" s="45">
        <f t="shared" si="1"/>
        <v>20456.31</v>
      </c>
      <c r="K12" s="57"/>
      <c r="N12" s="57">
        <v>20000</v>
      </c>
      <c r="O12" s="57">
        <f t="shared" si="2"/>
        <v>20000</v>
      </c>
    </row>
    <row r="13" s="43" customFormat="1" customHeight="1" spans="1:15">
      <c r="A13" s="52" t="s">
        <v>22</v>
      </c>
      <c r="B13" s="53"/>
      <c r="C13" s="45">
        <f>_xlfn.XLOOKUP(A13,'6月应付账款科目余额'!D:D,'6月应付账款科目余额'!O:O)</f>
        <v>193813.69</v>
      </c>
      <c r="D13" s="45">
        <f>SUMIFS('6月份挂账'!$P:$P,'6月份挂账'!$R:$R,$A13)-SUMIFS('6月份挂账'!$O:$O,'6月份挂账'!$R:$R,$A13)</f>
        <v>28529.57</v>
      </c>
      <c r="E13" s="45">
        <f>SUMIFS('5月份挂账'!$P:$P,'5月份挂账'!$R:$R,$A13)-SUMIFS('5月份挂账'!$O:$O,'5月份挂账'!$R:$R,$A13)</f>
        <v>30834.99</v>
      </c>
      <c r="F13" s="45">
        <f>SUMIFS('4月份挂账'!P:P,'4月份挂账'!$R:$R,A13)-SUMIFS('4月份挂账'!O:O,'4月份挂账'!$R:$R,A13)</f>
        <v>42379.29</v>
      </c>
      <c r="G13" s="56">
        <f t="shared" ref="G13:G34" si="3">C13-D13-E13</f>
        <v>134449.13</v>
      </c>
      <c r="H13" s="45">
        <f t="shared" ref="H13:H34" si="4">C13-E13-F13-D13</f>
        <v>92069.84</v>
      </c>
      <c r="K13" s="57">
        <v>50000</v>
      </c>
      <c r="N13" s="57"/>
      <c r="O13" s="57">
        <f t="shared" si="2"/>
        <v>50000</v>
      </c>
    </row>
    <row r="14" s="43" customFormat="1" customHeight="1" spans="1:15">
      <c r="A14" s="52" t="s">
        <v>23</v>
      </c>
      <c r="B14" s="53"/>
      <c r="C14" s="45">
        <f>_xlfn.XLOOKUP(A14,'6月应付账款科目余额'!D:D,'6月应付账款科目余额'!O:O)</f>
        <v>73108.03</v>
      </c>
      <c r="D14" s="45">
        <f>SUMIFS('6月份挂账'!$P:$P,'6月份挂账'!$R:$R,$A14)-SUMIFS('6月份挂账'!$O:$O,'6月份挂账'!$R:$R,$A14)</f>
        <v>0</v>
      </c>
      <c r="E14" s="45">
        <f>SUMIFS('5月份挂账'!$P:$P,'5月份挂账'!$R:$R,$A14)-SUMIFS('5月份挂账'!$O:$O,'5月份挂账'!$R:$R,$A14)</f>
        <v>0</v>
      </c>
      <c r="F14" s="45">
        <f>SUMIFS('4月份挂账'!P:P,'4月份挂账'!$R:$R,A14)-SUMIFS('4月份挂账'!O:O,'4月份挂账'!$R:$R,A14)</f>
        <v>0</v>
      </c>
      <c r="G14" s="56">
        <f t="shared" si="3"/>
        <v>73108.03</v>
      </c>
      <c r="H14" s="45">
        <f t="shared" si="4"/>
        <v>73108.03</v>
      </c>
      <c r="K14" s="57"/>
      <c r="N14" s="57">
        <v>50000</v>
      </c>
      <c r="O14" s="57">
        <f t="shared" si="2"/>
        <v>50000</v>
      </c>
    </row>
    <row r="15" s="43" customFormat="1" customHeight="1" spans="1:16">
      <c r="A15" s="52" t="s">
        <v>24</v>
      </c>
      <c r="B15" s="53"/>
      <c r="C15" s="45">
        <f>_xlfn.XLOOKUP(A15,'6月应付账款科目余额'!D:D,'6月应付账款科目余额'!O:O)</f>
        <v>668626.9</v>
      </c>
      <c r="D15" s="45">
        <f>SUMIFS('6月份挂账'!$P:$P,'6月份挂账'!$R:$R,$A15)-SUMIFS('6月份挂账'!$O:$O,'6月份挂账'!$R:$R,$A15)</f>
        <v>234060.52</v>
      </c>
      <c r="E15" s="45">
        <f>SUMIFS('5月份挂账'!$P:$P,'5月份挂账'!$R:$R,$A15)-SUMIFS('5月份挂账'!$O:$O,'5月份挂账'!$R:$R,$A15)</f>
        <v>78020.18</v>
      </c>
      <c r="F15" s="45">
        <f>SUMIFS('4月份挂账'!P:P,'4月份挂账'!$R:$R,A15)-SUMIFS('4月份挂账'!O:O,'4月份挂账'!$R:$R,A15)</f>
        <v>208053.8</v>
      </c>
      <c r="G15" s="56">
        <f t="shared" si="3"/>
        <v>356546.2</v>
      </c>
      <c r="H15" s="45">
        <f t="shared" si="4"/>
        <v>148492.4</v>
      </c>
      <c r="K15" s="57">
        <v>206546.2</v>
      </c>
      <c r="N15" s="57">
        <v>150000</v>
      </c>
      <c r="O15" s="57">
        <f t="shared" si="2"/>
        <v>356546.2</v>
      </c>
      <c r="P15" s="43">
        <f>G15/10000</f>
        <v>35.65462</v>
      </c>
    </row>
    <row r="16" s="43" customFormat="1" customHeight="1" spans="1:16">
      <c r="A16" s="52" t="s">
        <v>25</v>
      </c>
      <c r="B16" s="53"/>
      <c r="C16" s="45">
        <f>_xlfn.XLOOKUP(A16,'6月应付账款科目余额'!D:D,'6月应付账款科目余额'!O:O)</f>
        <v>1107340.3</v>
      </c>
      <c r="D16" s="45">
        <f>SUMIFS('6月份挂账'!$P:$P,'6月份挂账'!$R:$R,$A16)-SUMIFS('6月份挂账'!$O:$O,'6月份挂账'!$R:$R,$A16)</f>
        <v>106745.45</v>
      </c>
      <c r="E16" s="45">
        <f>SUMIFS('5月份挂账'!$P:$P,'5月份挂账'!$R:$R,$A16)-SUMIFS('5月份挂账'!$O:$O,'5月份挂账'!$R:$R,$A16)</f>
        <v>262477.53</v>
      </c>
      <c r="F16" s="45">
        <f>SUMIFS('4月份挂账'!P:P,'4月份挂账'!$R:$R,A16)-SUMIFS('4月份挂账'!O:O,'4月份挂账'!$R:$R,A16)</f>
        <v>132087.85</v>
      </c>
      <c r="G16" s="56">
        <f t="shared" si="3"/>
        <v>738117.32</v>
      </c>
      <c r="H16" s="45">
        <f t="shared" si="4"/>
        <v>606029.47</v>
      </c>
      <c r="K16" s="57">
        <v>500000</v>
      </c>
      <c r="N16" s="57"/>
      <c r="O16" s="57">
        <f t="shared" si="2"/>
        <v>500000</v>
      </c>
      <c r="P16" s="43">
        <v>50</v>
      </c>
    </row>
    <row r="17" s="43" customFormat="1" customHeight="1" spans="1:15">
      <c r="A17" s="52" t="s">
        <v>132</v>
      </c>
      <c r="B17" s="53"/>
      <c r="C17" s="45">
        <f>_xlfn.XLOOKUP(A17,'6月应付账款科目余额'!D:D,'6月应付账款科目余额'!O:O)</f>
        <v>16134.6</v>
      </c>
      <c r="D17" s="45">
        <f>SUMIFS('6月份挂账'!$P:$P,'6月份挂账'!$R:$R,$A17)-SUMIFS('6月份挂账'!$O:$O,'6月份挂账'!$R:$R,$A17)</f>
        <v>0</v>
      </c>
      <c r="E17" s="45">
        <f>SUMIFS('5月份挂账'!$P:$P,'5月份挂账'!$R:$R,$A17)-SUMIFS('5月份挂账'!$O:$O,'5月份挂账'!$R:$R,$A17)</f>
        <v>16134.6</v>
      </c>
      <c r="F17" s="45">
        <f>SUMIFS('4月份挂账'!P:P,'4月份挂账'!$R:$R,A17)-SUMIFS('4月份挂账'!O:O,'4月份挂账'!$R:$R,A17)</f>
        <v>0</v>
      </c>
      <c r="G17" s="56">
        <f t="shared" si="3"/>
        <v>0</v>
      </c>
      <c r="H17" s="45">
        <f t="shared" si="4"/>
        <v>0</v>
      </c>
      <c r="K17" s="57">
        <v>16134.6</v>
      </c>
      <c r="N17" s="57"/>
      <c r="O17" s="57">
        <f t="shared" si="2"/>
        <v>16134.6</v>
      </c>
    </row>
    <row r="18" s="43" customFormat="1" customHeight="1" spans="1:16">
      <c r="A18" s="52" t="s">
        <v>26</v>
      </c>
      <c r="B18" s="53"/>
      <c r="C18" s="45">
        <f>_xlfn.XLOOKUP(A18,'6月应付账款科目余额'!D:D,'6月应付账款科目余额'!O:O)</f>
        <v>748515.5</v>
      </c>
      <c r="D18" s="45">
        <f>SUMIFS('6月份挂账'!$P:$P,'6月份挂账'!$R:$R,$A18)-SUMIFS('6月份挂账'!$O:$O,'6月份挂账'!$R:$R,$A18)</f>
        <v>131782.81</v>
      </c>
      <c r="E18" s="45">
        <f>SUMIFS('5月份挂账'!$P:$P,'5月份挂账'!$R:$R,$A18)-SUMIFS('5月份挂账'!$O:$O,'5月份挂账'!$R:$R,$A18)</f>
        <v>132912.71</v>
      </c>
      <c r="F18" s="45">
        <f>SUMIFS('4月份挂账'!P:P,'4月份挂账'!$R:$R,A18)-SUMIFS('4月份挂账'!O:O,'4月份挂账'!$R:$R,A18)</f>
        <v>0</v>
      </c>
      <c r="G18" s="56">
        <f t="shared" si="3"/>
        <v>483819.98</v>
      </c>
      <c r="H18" s="45">
        <f t="shared" si="4"/>
        <v>483819.98</v>
      </c>
      <c r="K18" s="57">
        <v>50000</v>
      </c>
      <c r="L18" s="43">
        <v>18</v>
      </c>
      <c r="M18" s="43">
        <f>IF(L18&gt;0,L18*10000-K18,0)</f>
        <v>130000</v>
      </c>
      <c r="N18" s="57">
        <v>300000</v>
      </c>
      <c r="O18" s="57">
        <f t="shared" si="2"/>
        <v>350000</v>
      </c>
      <c r="P18" s="43">
        <v>30</v>
      </c>
    </row>
    <row r="19" s="43" customFormat="1" customHeight="1" spans="1:15">
      <c r="A19" s="60" t="s">
        <v>79</v>
      </c>
      <c r="B19" s="61"/>
      <c r="C19" s="56">
        <f>_xlfn.XLOOKUP(A19,'6月应付账款科目余额'!D:D,'6月应付账款科目余额'!O:O)</f>
        <v>295559.1</v>
      </c>
      <c r="D19" s="56">
        <f>SUMIFS('6月份挂账'!$P:$P,'6月份挂账'!$R:$R,$A19)-SUMIFS('6月份挂账'!$O:$O,'6月份挂账'!$R:$R,$A19)</f>
        <v>0</v>
      </c>
      <c r="E19" s="56">
        <f>SUMIFS('5月份挂账'!$P:$P,'5月份挂账'!$R:$R,$A19)-SUMIFS('5月份挂账'!$O:$O,'5月份挂账'!$R:$R,$A19)</f>
        <v>88818</v>
      </c>
      <c r="F19" s="56">
        <f>SUMIFS('4月份挂账'!P:P,'4月份挂账'!$R:$R,A19)-SUMIFS('4月份挂账'!O:O,'4月份挂账'!$R:$R,A19)</f>
        <v>199840.5</v>
      </c>
      <c r="G19" s="56">
        <f t="shared" si="3"/>
        <v>206741.1</v>
      </c>
      <c r="H19" s="56">
        <f t="shared" si="4"/>
        <v>6900.59999999998</v>
      </c>
      <c r="I19" s="66"/>
      <c r="J19" s="66"/>
      <c r="K19" s="57">
        <v>0</v>
      </c>
      <c r="M19" s="43">
        <f t="shared" ref="M19:M50" si="5">IF(L19&gt;0,L19*10000-K19,0)</f>
        <v>0</v>
      </c>
      <c r="N19" s="57"/>
      <c r="O19" s="57">
        <f t="shared" si="2"/>
        <v>0</v>
      </c>
    </row>
    <row r="20" s="43" customFormat="1" customHeight="1" spans="1:15">
      <c r="A20" s="52" t="s">
        <v>78</v>
      </c>
      <c r="B20" s="53"/>
      <c r="C20" s="45">
        <f>_xlfn.XLOOKUP(A20,'6月应付账款科目余额'!D:D,'6月应付账款科目余额'!O:O)</f>
        <v>138638.64</v>
      </c>
      <c r="D20" s="45">
        <f>SUMIFS('6月份挂账'!$P:$P,'6月份挂账'!$R:$R,$A20)-SUMIFS('6月份挂账'!$O:$O,'6月份挂账'!$R:$R,$A20)</f>
        <v>0</v>
      </c>
      <c r="E20" s="45">
        <f>SUMIFS('5月份挂账'!$P:$P,'5月份挂账'!$R:$R,$A20)-SUMIFS('5月份挂账'!$O:$O,'5月份挂账'!$R:$R,$A20)</f>
        <v>0</v>
      </c>
      <c r="F20" s="45">
        <f>SUMIFS('4月份挂账'!P:P,'4月份挂账'!$R:$R,A20)-SUMIFS('4月份挂账'!O:O,'4月份挂账'!$R:$R,A20)</f>
        <v>28142.72</v>
      </c>
      <c r="G20" s="56">
        <f t="shared" si="3"/>
        <v>138638.64</v>
      </c>
      <c r="H20" s="45">
        <f t="shared" si="4"/>
        <v>110495.92</v>
      </c>
      <c r="K20" s="57">
        <v>50000</v>
      </c>
      <c r="M20" s="43">
        <f t="shared" si="5"/>
        <v>0</v>
      </c>
      <c r="N20" s="57"/>
      <c r="O20" s="57">
        <f t="shared" si="2"/>
        <v>50000</v>
      </c>
    </row>
    <row r="21" s="43" customFormat="1" customHeight="1" spans="1:15">
      <c r="A21" s="60" t="s">
        <v>27</v>
      </c>
      <c r="B21" s="61"/>
      <c r="C21" s="56">
        <f>_xlfn.XLOOKUP(A21,'6月应付账款科目余额'!D:D,'6月应付账款科目余额'!O:O)</f>
        <v>66895.5</v>
      </c>
      <c r="D21" s="56">
        <f>SUMIFS('6月份挂账'!$P:$P,'6月份挂账'!$R:$R,$A21)-SUMIFS('6月份挂账'!$O:$O,'6月份挂账'!$R:$R,$A21)</f>
        <v>39197.44</v>
      </c>
      <c r="E21" s="56">
        <f>SUMIFS('5月份挂账'!$P:$P,'5月份挂账'!$R:$R,$A21)-SUMIFS('5月份挂账'!$O:$O,'5月份挂账'!$R:$R,$A21)</f>
        <v>36250.4</v>
      </c>
      <c r="F21" s="56">
        <f>SUMIFS('4月份挂账'!P:P,'4月份挂账'!$R:$R,A21)-SUMIFS('4月份挂账'!O:O,'4月份挂账'!$R:$R,A21)</f>
        <v>45200</v>
      </c>
      <c r="G21" s="56">
        <f t="shared" si="3"/>
        <v>-8552.34</v>
      </c>
      <c r="H21" s="56">
        <f t="shared" si="4"/>
        <v>-53752.34</v>
      </c>
      <c r="I21" s="66"/>
      <c r="J21" s="66"/>
      <c r="K21" s="57">
        <v>0</v>
      </c>
      <c r="M21" s="43">
        <f t="shared" si="5"/>
        <v>0</v>
      </c>
      <c r="N21" s="57"/>
      <c r="O21" s="57">
        <f t="shared" si="2"/>
        <v>0</v>
      </c>
    </row>
    <row r="22" s="43" customFormat="1" customHeight="1" spans="1:16">
      <c r="A22" s="52" t="s">
        <v>28</v>
      </c>
      <c r="B22" s="53"/>
      <c r="C22" s="45">
        <f>_xlfn.XLOOKUP(A22,'6月应付账款科目余额'!D:D,'6月应付账款科目余额'!O:O)</f>
        <v>796170.32</v>
      </c>
      <c r="D22" s="45">
        <f>SUMIFS('6月份挂账'!$P:$P,'6月份挂账'!$R:$R,$A22)-SUMIFS('6月份挂账'!$O:$O,'6月份挂账'!$R:$R,$A22)</f>
        <v>330770.4</v>
      </c>
      <c r="E22" s="45">
        <f>SUMIFS('5月份挂账'!$P:$P,'5月份挂账'!$R:$R,$A22)-SUMIFS('5月份挂账'!$O:$O,'5月份挂账'!$R:$R,$A22)</f>
        <v>147944.12</v>
      </c>
      <c r="F22" s="45">
        <f>SUMIFS('4月份挂账'!P:P,'4月份挂账'!$R:$R,A22)-SUMIFS('4月份挂账'!O:O,'4月份挂账'!$R:$R,A22)</f>
        <v>174854.39</v>
      </c>
      <c r="G22" s="56">
        <f t="shared" si="3"/>
        <v>317455.8</v>
      </c>
      <c r="H22" s="45">
        <f t="shared" si="4"/>
        <v>142601.41</v>
      </c>
      <c r="K22" s="57">
        <v>200000</v>
      </c>
      <c r="L22" s="43">
        <v>20</v>
      </c>
      <c r="M22" s="43">
        <f t="shared" si="5"/>
        <v>0</v>
      </c>
      <c r="N22" s="57"/>
      <c r="O22" s="57">
        <f t="shared" si="2"/>
        <v>200000</v>
      </c>
      <c r="P22" s="43">
        <v>20</v>
      </c>
    </row>
    <row r="23" s="43" customFormat="1" customHeight="1" spans="1:16">
      <c r="A23" s="52" t="s">
        <v>29</v>
      </c>
      <c r="B23" s="53"/>
      <c r="C23" s="45">
        <f>_xlfn.XLOOKUP(A23,'6月应付账款科目余额'!D:D,'6月应付账款科目余额'!O:O)</f>
        <v>486372.6</v>
      </c>
      <c r="D23" s="45">
        <f>SUMIFS('6月份挂账'!$P:$P,'6月份挂账'!$R:$R,$A23)-SUMIFS('6月份挂账'!$O:$O,'6月份挂账'!$R:$R,$A23)</f>
        <v>0</v>
      </c>
      <c r="E23" s="45">
        <f>SUMIFS('5月份挂账'!$P:$P,'5月份挂账'!$R:$R,$A23)-SUMIFS('5月份挂账'!$O:$O,'5月份挂账'!$R:$R,$A23)</f>
        <v>0</v>
      </c>
      <c r="F23" s="45">
        <f>SUMIFS('4月份挂账'!P:P,'4月份挂账'!$R:$R,A23)-SUMIFS('4月份挂账'!O:O,'4月份挂账'!$R:$R,A23)</f>
        <v>195564.88</v>
      </c>
      <c r="G23" s="56">
        <f t="shared" si="3"/>
        <v>486372.6</v>
      </c>
      <c r="H23" s="45">
        <f t="shared" si="4"/>
        <v>290807.72</v>
      </c>
      <c r="K23" s="57">
        <v>200000</v>
      </c>
      <c r="M23" s="43">
        <f t="shared" si="5"/>
        <v>0</v>
      </c>
      <c r="N23" s="57"/>
      <c r="O23" s="57">
        <f t="shared" si="2"/>
        <v>200000</v>
      </c>
      <c r="P23" s="43">
        <v>20</v>
      </c>
    </row>
    <row r="24" s="43" customFormat="1" customHeight="1" spans="1:16">
      <c r="A24" s="52" t="s">
        <v>30</v>
      </c>
      <c r="B24" s="53"/>
      <c r="C24" s="45">
        <f>_xlfn.XLOOKUP(A24,'6月应付账款科目余额'!D:D,'6月应付账款科目余额'!O:O)</f>
        <v>250116.29</v>
      </c>
      <c r="D24" s="45">
        <f>SUMIFS('6月份挂账'!$P:$P,'6月份挂账'!$R:$R,$A24)-SUMIFS('6月份挂账'!$O:$O,'6月份挂账'!$R:$R,$A24)</f>
        <v>56695.85</v>
      </c>
      <c r="E24" s="45">
        <f>SUMIFS('5月份挂账'!$P:$P,'5月份挂账'!$R:$R,$A24)-SUMIFS('5月份挂账'!$O:$O,'5月份挂账'!$R:$R,$A24)</f>
        <v>61206.79</v>
      </c>
      <c r="F24" s="45">
        <f>SUMIFS('4月份挂账'!P:P,'4月份挂账'!$R:$R,A24)-SUMIFS('4月份挂账'!O:O,'4月份挂账'!$R:$R,A24)</f>
        <v>84438.96</v>
      </c>
      <c r="G24" s="56">
        <f t="shared" si="3"/>
        <v>132213.65</v>
      </c>
      <c r="H24" s="45">
        <f t="shared" si="4"/>
        <v>47774.69</v>
      </c>
      <c r="K24" s="57">
        <v>100000</v>
      </c>
      <c r="L24" s="43">
        <v>13</v>
      </c>
      <c r="M24" s="43">
        <f t="shared" si="5"/>
        <v>30000</v>
      </c>
      <c r="N24" s="57"/>
      <c r="O24" s="57">
        <f t="shared" si="2"/>
        <v>100000</v>
      </c>
      <c r="P24" s="43">
        <v>10</v>
      </c>
    </row>
    <row r="25" s="43" customFormat="1" customHeight="1" spans="1:16">
      <c r="A25" s="52" t="s">
        <v>31</v>
      </c>
      <c r="B25" s="53"/>
      <c r="C25" s="45">
        <f>_xlfn.XLOOKUP(A25,'6月应付账款科目余额'!D:D,'6月应付账款科目余额'!O:O)</f>
        <v>765348.04</v>
      </c>
      <c r="D25" s="45">
        <f>SUMIFS('6月份挂账'!$P:$P,'6月份挂账'!$R:$R,$A25)-SUMIFS('6月份挂账'!$O:$O,'6月份挂账'!$R:$R,$A25)</f>
        <v>183586.57</v>
      </c>
      <c r="E25" s="45">
        <f>SUMIFS('5月份挂账'!$P:$P,'5月份挂账'!$R:$R,$A25)-SUMIFS('5月份挂账'!$O:$O,'5月份挂账'!$R:$R,$A25)</f>
        <v>193732.1</v>
      </c>
      <c r="F25" s="45">
        <f>SUMIFS('4月份挂账'!P:P,'4月份挂账'!$R:$R,A25)-SUMIFS('4月份挂账'!O:O,'4月份挂账'!$R:$R,A25)</f>
        <v>374139.87</v>
      </c>
      <c r="G25" s="56">
        <f t="shared" si="3"/>
        <v>388029.37</v>
      </c>
      <c r="H25" s="45">
        <f t="shared" si="4"/>
        <v>13889.5000000001</v>
      </c>
      <c r="K25" s="57">
        <v>400000</v>
      </c>
      <c r="M25" s="43">
        <f t="shared" si="5"/>
        <v>0</v>
      </c>
      <c r="N25" s="57"/>
      <c r="O25" s="57">
        <f t="shared" si="2"/>
        <v>400000</v>
      </c>
      <c r="P25" s="43">
        <v>40</v>
      </c>
    </row>
    <row r="26" s="43" customFormat="1" customHeight="1" spans="1:15">
      <c r="A26" s="52" t="s">
        <v>32</v>
      </c>
      <c r="B26" s="53"/>
      <c r="C26" s="45">
        <f>_xlfn.XLOOKUP(A26,'6月应付账款科目余额'!D:D,'6月应付账款科目余额'!O:O)</f>
        <v>311091.85</v>
      </c>
      <c r="D26" s="45">
        <f>SUMIFS('6月份挂账'!$P:$P,'6月份挂账'!$R:$R,$A26)-SUMIFS('6月份挂账'!$O:$O,'6月份挂账'!$R:$R,$A26)</f>
        <v>73741.53</v>
      </c>
      <c r="E26" s="45">
        <f>SUMIFS('5月份挂账'!$P:$P,'5月份挂账'!$R:$R,$A26)-SUMIFS('5月份挂账'!$O:$O,'5月份挂账'!$R:$R,$A26)</f>
        <v>68683.57</v>
      </c>
      <c r="F26" s="45">
        <f>SUMIFS('4月份挂账'!P:P,'4月份挂账'!$R:$R,A26)-SUMIFS('4月份挂账'!O:O,'4月份挂账'!$R:$R,A26)</f>
        <v>85024.06</v>
      </c>
      <c r="G26" s="56">
        <f t="shared" si="3"/>
        <v>168666.75</v>
      </c>
      <c r="H26" s="45">
        <f t="shared" si="4"/>
        <v>83642.69</v>
      </c>
      <c r="K26" s="57">
        <v>100000</v>
      </c>
      <c r="M26" s="43">
        <f t="shared" si="5"/>
        <v>0</v>
      </c>
      <c r="N26" s="57"/>
      <c r="O26" s="57">
        <f t="shared" si="2"/>
        <v>100000</v>
      </c>
    </row>
    <row r="27" s="43" customFormat="1" customHeight="1" spans="1:16">
      <c r="A27" s="52" t="s">
        <v>33</v>
      </c>
      <c r="B27" s="53"/>
      <c r="C27" s="45">
        <f>_xlfn.XLOOKUP(A27,'6月应付账款科目余额'!D:D,'6月应付账款科目余额'!O:O)</f>
        <v>5130002.81</v>
      </c>
      <c r="D27" s="45">
        <f>SUMIFS('6月份挂账'!$P:$P,'6月份挂账'!$R:$R,$A27)-SUMIFS('6月份挂账'!$O:$O,'6月份挂账'!$R:$R,$A27)</f>
        <v>740986.76</v>
      </c>
      <c r="E27" s="45">
        <f>SUMIFS('5月份挂账'!$P:$P,'5月份挂账'!$R:$R,$A27)-SUMIFS('5月份挂账'!$O:$O,'5月份挂账'!$R:$R,$A27)</f>
        <v>892605.39</v>
      </c>
      <c r="F27" s="45">
        <f>SUMIFS('4月份挂账'!P:P,'4月份挂账'!$R:$R,A27)-SUMIFS('4月份挂账'!O:O,'4月份挂账'!$R:$R,A27)</f>
        <v>1422293.82</v>
      </c>
      <c r="G27" s="56">
        <f t="shared" si="3"/>
        <v>3496410.66</v>
      </c>
      <c r="H27" s="45">
        <f t="shared" si="4"/>
        <v>2074116.84</v>
      </c>
      <c r="K27" s="57">
        <v>1000000</v>
      </c>
      <c r="L27" s="43">
        <v>200</v>
      </c>
      <c r="M27" s="43">
        <f t="shared" si="5"/>
        <v>1000000</v>
      </c>
      <c r="N27" s="57"/>
      <c r="O27" s="57">
        <f t="shared" si="2"/>
        <v>1000000</v>
      </c>
      <c r="P27" s="43">
        <v>100</v>
      </c>
    </row>
    <row r="28" s="43" customFormat="1" customHeight="1" spans="1:15">
      <c r="A28" s="52" t="s">
        <v>156</v>
      </c>
      <c r="B28" s="53"/>
      <c r="C28" s="45">
        <f>_xlfn.XLOOKUP(A28,'6月应付账款科目余额'!D:D,'6月应付账款科目余额'!O:O)</f>
        <v>261042</v>
      </c>
      <c r="D28" s="45">
        <f>SUMIFS('6月份挂账'!$P:$P,'6月份挂账'!$R:$R,$A28)-SUMIFS('6月份挂账'!$O:$O,'6月份挂账'!$R:$R,$A28)</f>
        <v>0</v>
      </c>
      <c r="E28" s="45">
        <f>SUMIFS('5月份挂账'!$P:$P,'5月份挂账'!$R:$R,$A28)-SUMIFS('5月份挂账'!$O:$O,'5月份挂账'!$R:$R,$A28)</f>
        <v>0</v>
      </c>
      <c r="F28" s="45">
        <f>SUMIFS('4月份挂账'!P:P,'4月份挂账'!$R:$R,A28)-SUMIFS('4月份挂账'!O:O,'4月份挂账'!$R:$R,A28)</f>
        <v>0</v>
      </c>
      <c r="G28" s="56">
        <f t="shared" si="3"/>
        <v>261042</v>
      </c>
      <c r="H28" s="45">
        <f t="shared" si="4"/>
        <v>261042</v>
      </c>
      <c r="K28" s="57">
        <v>0</v>
      </c>
      <c r="M28" s="43">
        <f t="shared" si="5"/>
        <v>0</v>
      </c>
      <c r="N28" s="57"/>
      <c r="O28" s="57">
        <f t="shared" si="2"/>
        <v>0</v>
      </c>
    </row>
    <row r="29" s="43" customFormat="1" customHeight="1" spans="1:15">
      <c r="A29" s="52" t="s">
        <v>157</v>
      </c>
      <c r="B29" s="53"/>
      <c r="C29" s="45">
        <f>_xlfn.XLOOKUP(A29,'6月应付账款科目余额'!D:D,'6月应付账款科目余额'!O:O)</f>
        <v>315723.23</v>
      </c>
      <c r="D29" s="45">
        <f>SUMIFS('6月份挂账'!$P:$P,'6月份挂账'!$R:$R,$A29)-SUMIFS('6月份挂账'!$O:$O,'6月份挂账'!$R:$R,$A29)</f>
        <v>0</v>
      </c>
      <c r="E29" s="45">
        <f>SUMIFS('5月份挂账'!$P:$P,'5月份挂账'!$R:$R,$A29)-SUMIFS('5月份挂账'!$O:$O,'5月份挂账'!$R:$R,$A29)</f>
        <v>0</v>
      </c>
      <c r="F29" s="45">
        <f>SUMIFS('4月份挂账'!P:P,'4月份挂账'!$R:$R,A29)-SUMIFS('4月份挂账'!O:O,'4月份挂账'!$R:$R,A29)</f>
        <v>0</v>
      </c>
      <c r="G29" s="56">
        <f t="shared" si="3"/>
        <v>315723.23</v>
      </c>
      <c r="H29" s="45">
        <f t="shared" si="4"/>
        <v>315723.23</v>
      </c>
      <c r="K29" s="57">
        <v>0</v>
      </c>
      <c r="M29" s="43">
        <f t="shared" si="5"/>
        <v>0</v>
      </c>
      <c r="N29" s="57"/>
      <c r="O29" s="57">
        <f t="shared" si="2"/>
        <v>0</v>
      </c>
    </row>
    <row r="30" s="43" customFormat="1" customHeight="1" spans="1:16">
      <c r="A30" s="52" t="s">
        <v>34</v>
      </c>
      <c r="B30" s="53"/>
      <c r="C30" s="45">
        <f>_xlfn.XLOOKUP(A30,'6月应付账款科目余额'!D:D,'6月应付账款科目余额'!O:O)</f>
        <v>-63</v>
      </c>
      <c r="D30" s="45">
        <f>SUMIFS('6月份挂账'!$P:$P,'6月份挂账'!$R:$R,$A30)-SUMIFS('6月份挂账'!$O:$O,'6月份挂账'!$R:$R,$A30)</f>
        <v>138203.52</v>
      </c>
      <c r="E30" s="45">
        <f>SUMIFS('5月份挂账'!$P:$P,'5月份挂账'!$R:$R,$A30)-SUMIFS('5月份挂账'!$O:$O,'5月份挂账'!$R:$R,$A30)</f>
        <v>186802.56</v>
      </c>
      <c r="F30" s="45">
        <f>SUMIFS('4月份挂账'!P:P,'4月份挂账'!$R:$R,A30)-SUMIFS('4月份挂账'!O:O,'4月份挂账'!$R:$R,A30)</f>
        <v>399206.4</v>
      </c>
      <c r="G30" s="56">
        <f t="shared" si="3"/>
        <v>-325069.08</v>
      </c>
      <c r="H30" s="45">
        <f t="shared" si="4"/>
        <v>-724275.48</v>
      </c>
      <c r="K30" s="57">
        <v>138203.52</v>
      </c>
      <c r="M30" s="43">
        <f t="shared" si="5"/>
        <v>0</v>
      </c>
      <c r="N30" s="57"/>
      <c r="O30" s="57">
        <f t="shared" si="2"/>
        <v>138203.52</v>
      </c>
      <c r="P30" s="43">
        <f>K30/10000</f>
        <v>13.820352</v>
      </c>
    </row>
    <row r="31" s="43" customFormat="1" customHeight="1" spans="1:16">
      <c r="A31" s="52" t="s">
        <v>35</v>
      </c>
      <c r="B31" s="53"/>
      <c r="C31" s="45">
        <f>_xlfn.XLOOKUP(A31,'6月应付账款科目余额'!D:D,'6月应付账款科目余额'!O:O)</f>
        <v>552538.7</v>
      </c>
      <c r="D31" s="45">
        <f>SUMIFS('6月份挂账'!$P:$P,'6月份挂账'!$R:$R,$A31)-SUMIFS('6月份挂账'!$O:$O,'6月份挂账'!$R:$R,$A31)</f>
        <v>73342.14</v>
      </c>
      <c r="E31" s="45">
        <f>SUMIFS('5月份挂账'!$P:$P,'5月份挂账'!$R:$R,$A31)-SUMIFS('5月份挂账'!$O:$O,'5月份挂账'!$R:$R,$A31)</f>
        <v>100955.43</v>
      </c>
      <c r="F31" s="45">
        <f>SUMIFS('4月份挂账'!P:P,'4月份挂账'!$R:$R,A31)-SUMIFS('4月份挂账'!O:O,'4月份挂账'!$R:$R,A31)</f>
        <v>100142.42</v>
      </c>
      <c r="G31" s="56">
        <f t="shared" ref="G31:G80" si="6">C31-D31-E31</f>
        <v>378241.13</v>
      </c>
      <c r="H31" s="45">
        <f t="shared" ref="H31:H80" si="7">C31-E31-F31-D31</f>
        <v>278098.71</v>
      </c>
      <c r="K31" s="57">
        <v>200000</v>
      </c>
      <c r="M31" s="43">
        <f t="shared" si="5"/>
        <v>0</v>
      </c>
      <c r="N31" s="57"/>
      <c r="O31" s="57">
        <f t="shared" si="2"/>
        <v>200000</v>
      </c>
      <c r="P31" s="43">
        <v>20</v>
      </c>
    </row>
    <row r="32" s="43" customFormat="1" customHeight="1" spans="1:16">
      <c r="A32" s="52" t="s">
        <v>36</v>
      </c>
      <c r="B32" s="53"/>
      <c r="C32" s="45">
        <f>_xlfn.XLOOKUP(A32,'6月应付账款科目余额'!D:D,'6月应付账款科目余额'!O:O)</f>
        <v>988529.31</v>
      </c>
      <c r="D32" s="45">
        <f>SUMIFS('6月份挂账'!$P:$P,'6月份挂账'!$R:$R,$A32)-SUMIFS('6月份挂账'!$O:$O,'6月份挂账'!$R:$R,$A32)</f>
        <v>108742.73</v>
      </c>
      <c r="E32" s="45">
        <f>SUMIFS('5月份挂账'!$P:$P,'5月份挂账'!$R:$R,$A32)-SUMIFS('5月份挂账'!$O:$O,'5月份挂账'!$R:$R,$A32)</f>
        <v>279827.55</v>
      </c>
      <c r="F32" s="45">
        <f>SUMIFS('4月份挂账'!P:P,'4月份挂账'!$R:$R,A32)-SUMIFS('4月份挂账'!O:O,'4月份挂账'!$R:$R,A32)</f>
        <v>80670.15</v>
      </c>
      <c r="G32" s="56">
        <f t="shared" si="6"/>
        <v>599959.03</v>
      </c>
      <c r="H32" s="45">
        <f t="shared" si="7"/>
        <v>519288.88</v>
      </c>
      <c r="K32" s="57">
        <v>200000</v>
      </c>
      <c r="M32" s="43">
        <f t="shared" si="5"/>
        <v>0</v>
      </c>
      <c r="N32" s="57"/>
      <c r="O32" s="57">
        <f t="shared" si="2"/>
        <v>200000</v>
      </c>
      <c r="P32" s="43">
        <v>20</v>
      </c>
    </row>
    <row r="33" s="43" customFormat="1" customHeight="1" spans="1:16">
      <c r="A33" s="52" t="s">
        <v>37</v>
      </c>
      <c r="B33" s="53"/>
      <c r="C33" s="45">
        <f>_xlfn.XLOOKUP(A33,'6月应付账款科目余额'!D:D,'6月应付账款科目余额'!O:O)</f>
        <v>1081727.59</v>
      </c>
      <c r="D33" s="45">
        <f>SUMIFS('6月份挂账'!$P:$P,'6月份挂账'!$R:$R,$A33)-SUMIFS('6月份挂账'!$O:$O,'6月份挂账'!$R:$R,$A33)</f>
        <v>394721.49</v>
      </c>
      <c r="E33" s="45">
        <f>SUMIFS('5月份挂账'!$P:$P,'5月份挂账'!$R:$R,$A33)-SUMIFS('5月份挂账'!$O:$O,'5月份挂账'!$R:$R,$A33)</f>
        <v>0</v>
      </c>
      <c r="F33" s="45">
        <f>SUMIFS('4月份挂账'!P:P,'4月份挂账'!$R:$R,A33)-SUMIFS('4月份挂账'!O:O,'4月份挂账'!$R:$R,A33)</f>
        <v>259446.42</v>
      </c>
      <c r="G33" s="56">
        <f t="shared" si="6"/>
        <v>687006.1</v>
      </c>
      <c r="H33" s="45">
        <f t="shared" si="7"/>
        <v>427559.68</v>
      </c>
      <c r="K33" s="57">
        <f>687006.1-N33</f>
        <v>447704.99</v>
      </c>
      <c r="M33" s="43">
        <f t="shared" si="5"/>
        <v>0</v>
      </c>
      <c r="N33" s="57">
        <v>239301.11</v>
      </c>
      <c r="O33" s="57">
        <f t="shared" si="2"/>
        <v>687006.1</v>
      </c>
      <c r="P33" s="43">
        <f>(K33+N33)/10000</f>
        <v>68.70061</v>
      </c>
    </row>
    <row r="34" s="43" customFormat="1" customHeight="1" spans="1:16">
      <c r="A34" s="52" t="s">
        <v>38</v>
      </c>
      <c r="B34" s="53"/>
      <c r="C34" s="45">
        <f>_xlfn.XLOOKUP(A34,'6月应付账款科目余额'!D:D,'6月应付账款科目余额'!O:O)</f>
        <v>581597.34</v>
      </c>
      <c r="D34" s="45">
        <f>SUMIFS('6月份挂账'!$P:$P,'6月份挂账'!$R:$R,$A34)-SUMIFS('6月份挂账'!$O:$O,'6月份挂账'!$R:$R,$A34)</f>
        <v>63292.12</v>
      </c>
      <c r="E34" s="45">
        <f>SUMIFS('5月份挂账'!$P:$P,'5月份挂账'!$R:$R,$A34)-SUMIFS('5月份挂账'!$O:$O,'5月份挂账'!$R:$R,$A34)</f>
        <v>66062.92</v>
      </c>
      <c r="F34" s="45">
        <f>SUMIFS('4月份挂账'!P:P,'4月份挂账'!$R:$R,A34)-SUMIFS('4月份挂账'!O:O,'4月份挂账'!$R:$R,A34)</f>
        <v>91376.85</v>
      </c>
      <c r="G34" s="56">
        <f t="shared" si="6"/>
        <v>452242.3</v>
      </c>
      <c r="H34" s="45">
        <f t="shared" si="7"/>
        <v>360865.45</v>
      </c>
      <c r="K34" s="57">
        <v>200000</v>
      </c>
      <c r="M34" s="43">
        <f t="shared" si="5"/>
        <v>0</v>
      </c>
      <c r="N34" s="57"/>
      <c r="O34" s="57">
        <f t="shared" si="2"/>
        <v>200000</v>
      </c>
      <c r="P34" s="43">
        <v>20</v>
      </c>
    </row>
    <row r="35" s="43" customFormat="1" customHeight="1" spans="1:15">
      <c r="A35" s="52" t="s">
        <v>187</v>
      </c>
      <c r="B35" s="53"/>
      <c r="C35" s="45">
        <f>_xlfn.XLOOKUP(A35,'6月应付账款科目余额'!D:D,'6月应付账款科目余额'!O:O)</f>
        <v>65450</v>
      </c>
      <c r="D35" s="45">
        <f>SUMIFS('6月份挂账'!$P:$P,'6月份挂账'!$R:$R,$A35)-SUMIFS('6月份挂账'!$O:$O,'6月份挂账'!$R:$R,$A35)</f>
        <v>0</v>
      </c>
      <c r="E35" s="45">
        <f>SUMIFS('5月份挂账'!$P:$P,'5月份挂账'!$R:$R,$A35)-SUMIFS('5月份挂账'!$O:$O,'5月份挂账'!$R:$R,$A35)</f>
        <v>0</v>
      </c>
      <c r="F35" s="45">
        <f>SUMIFS('4月份挂账'!P:P,'4月份挂账'!$R:$R,A35)-SUMIFS('4月份挂账'!O:O,'4月份挂账'!$R:$R,A35)</f>
        <v>0</v>
      </c>
      <c r="G35" s="56">
        <f t="shared" si="6"/>
        <v>65450</v>
      </c>
      <c r="H35" s="45">
        <f t="shared" si="7"/>
        <v>65450</v>
      </c>
      <c r="K35" s="57">
        <v>0</v>
      </c>
      <c r="M35" s="43">
        <f t="shared" si="5"/>
        <v>0</v>
      </c>
      <c r="N35" s="57"/>
      <c r="O35" s="57">
        <f t="shared" si="2"/>
        <v>0</v>
      </c>
    </row>
    <row r="36" s="43" customFormat="1" customHeight="1" spans="1:16">
      <c r="A36" s="52" t="s">
        <v>39</v>
      </c>
      <c r="B36" s="53"/>
      <c r="C36" s="45">
        <f>_xlfn.XLOOKUP(A36,'6月应付账款科目余额'!D:D,'6月应付账款科目余额'!O:O)</f>
        <v>700496.11</v>
      </c>
      <c r="D36" s="45">
        <f>SUMIFS('6月份挂账'!$P:$P,'6月份挂账'!$R:$R,$A36)-SUMIFS('6月份挂账'!$O:$O,'6月份挂账'!$R:$R,$A36)</f>
        <v>0</v>
      </c>
      <c r="E36" s="45">
        <f>SUMIFS('5月份挂账'!$P:$P,'5月份挂账'!$R:$R,$A36)-SUMIFS('5月份挂账'!$O:$O,'5月份挂账'!$R:$R,$A36)</f>
        <v>0</v>
      </c>
      <c r="F36" s="45">
        <f>SUMIFS('4月份挂账'!P:P,'4月份挂账'!$R:$R,A36)-SUMIFS('4月份挂账'!O:O,'4月份挂账'!$R:$R,A36)</f>
        <v>0</v>
      </c>
      <c r="G36" s="56">
        <f t="shared" si="6"/>
        <v>700496.11</v>
      </c>
      <c r="H36" s="45">
        <f t="shared" si="7"/>
        <v>700496.11</v>
      </c>
      <c r="K36" s="57">
        <v>250000</v>
      </c>
      <c r="L36" s="43">
        <v>20</v>
      </c>
      <c r="M36" s="43">
        <f t="shared" si="5"/>
        <v>-50000</v>
      </c>
      <c r="N36" s="57"/>
      <c r="O36" s="57">
        <f t="shared" si="2"/>
        <v>250000</v>
      </c>
      <c r="P36" s="43">
        <v>25</v>
      </c>
    </row>
    <row r="37" s="43" customFormat="1" customHeight="1" spans="1:16">
      <c r="A37" s="52" t="s">
        <v>40</v>
      </c>
      <c r="B37" s="53"/>
      <c r="C37" s="45">
        <f>_xlfn.XLOOKUP(A37,'6月应付账款科目余额'!D:D,'6月应付账款科目余额'!O:O)</f>
        <v>1196791.88</v>
      </c>
      <c r="D37" s="45">
        <f>SUMIFS('6月份挂账'!$P:$P,'6月份挂账'!$R:$R,$A37)-SUMIFS('6月份挂账'!$O:$O,'6月份挂账'!$R:$R,$A37)</f>
        <v>234323.71</v>
      </c>
      <c r="E37" s="45">
        <f>SUMIFS('5月份挂账'!$P:$P,'5月份挂账'!$R:$R,$A37)-SUMIFS('5月份挂账'!$O:$O,'5月份挂账'!$R:$R,$A37)</f>
        <v>188829.71</v>
      </c>
      <c r="F37" s="45">
        <f>SUMIFS('4月份挂账'!P:P,'4月份挂账'!$R:$R,A37)-SUMIFS('4月份挂账'!O:O,'4月份挂账'!$R:$R,A37)</f>
        <v>297125.48</v>
      </c>
      <c r="G37" s="56">
        <f t="shared" si="6"/>
        <v>773638.46</v>
      </c>
      <c r="H37" s="45">
        <f t="shared" si="7"/>
        <v>476512.98</v>
      </c>
      <c r="K37" s="57">
        <v>350000</v>
      </c>
      <c r="L37" s="43">
        <v>30</v>
      </c>
      <c r="M37" s="43">
        <f t="shared" si="5"/>
        <v>-50000</v>
      </c>
      <c r="N37" s="57"/>
      <c r="O37" s="57">
        <f t="shared" ref="O37:O80" si="8">K37+N37</f>
        <v>350000</v>
      </c>
      <c r="P37" s="43">
        <v>35</v>
      </c>
    </row>
    <row r="38" s="43" customFormat="1" customHeight="1" spans="1:16">
      <c r="A38" s="52" t="s">
        <v>41</v>
      </c>
      <c r="B38" s="53"/>
      <c r="C38" s="45">
        <f>_xlfn.XLOOKUP(A38,'6月应付账款科目余额'!D:D,'6月应付账款科目余额'!O:O)</f>
        <v>250778.93</v>
      </c>
      <c r="D38" s="45">
        <f>SUMIFS('6月份挂账'!$P:$P,'6月份挂账'!$R:$R,$A38)-SUMIFS('6月份挂账'!$O:$O,'6月份挂账'!$R:$R,$A38)</f>
        <v>65955.89</v>
      </c>
      <c r="E38" s="45">
        <f>SUMIFS('5月份挂账'!$P:$P,'5月份挂账'!$R:$R,$A38)-SUMIFS('5月份挂账'!$O:$O,'5月份挂账'!$R:$R,$A38)</f>
        <v>61546.45</v>
      </c>
      <c r="F38" s="45">
        <f>SUMIFS('4月份挂账'!P:P,'4月份挂账'!$R:$R,A38)-SUMIFS('4月份挂账'!O:O,'4月份挂账'!$R:$R,A38)</f>
        <v>103238.88</v>
      </c>
      <c r="G38" s="56">
        <f t="shared" si="6"/>
        <v>123276.59</v>
      </c>
      <c r="H38" s="45">
        <f t="shared" si="7"/>
        <v>20037.71</v>
      </c>
      <c r="K38" s="57">
        <v>100000</v>
      </c>
      <c r="L38" s="43">
        <v>10</v>
      </c>
      <c r="M38" s="43">
        <f t="shared" si="5"/>
        <v>0</v>
      </c>
      <c r="N38" s="57"/>
      <c r="O38" s="57">
        <f t="shared" si="8"/>
        <v>100000</v>
      </c>
      <c r="P38" s="43">
        <v>10</v>
      </c>
    </row>
    <row r="39" s="43" customFormat="1" customHeight="1" spans="1:16">
      <c r="A39" s="52" t="s">
        <v>42</v>
      </c>
      <c r="B39" s="53"/>
      <c r="C39" s="45">
        <f>_xlfn.XLOOKUP(A39,'6月应付账款科目余额'!D:D,'6月应付账款科目余额'!O:O)</f>
        <v>3061711.55</v>
      </c>
      <c r="D39" s="45">
        <f>SUMIFS('6月份挂账'!$P:$P,'6月份挂账'!$R:$R,$A39)-SUMIFS('6月份挂账'!$O:$O,'6月份挂账'!$R:$R,$A39)</f>
        <v>489830.62</v>
      </c>
      <c r="E39" s="45">
        <f>SUMIFS('5月份挂账'!$P:$P,'5月份挂账'!$R:$R,$A39)-SUMIFS('5月份挂账'!$O:$O,'5月份挂账'!$R:$R,$A39)</f>
        <v>550711.38</v>
      </c>
      <c r="F39" s="45">
        <f>SUMIFS('4月份挂账'!P:P,'4月份挂账'!$R:$R,A39)-SUMIFS('4月份挂账'!O:O,'4月份挂账'!$R:$R,A39)</f>
        <v>969605.36</v>
      </c>
      <c r="G39" s="56">
        <f t="shared" si="6"/>
        <v>2021169.55</v>
      </c>
      <c r="H39" s="45">
        <f t="shared" si="7"/>
        <v>1051564.19</v>
      </c>
      <c r="K39" s="57">
        <v>1000000</v>
      </c>
      <c r="L39" s="43">
        <v>130</v>
      </c>
      <c r="M39" s="43">
        <f t="shared" si="5"/>
        <v>300000</v>
      </c>
      <c r="N39" s="57"/>
      <c r="O39" s="57">
        <f t="shared" si="8"/>
        <v>1000000</v>
      </c>
      <c r="P39" s="43">
        <v>134.824418</v>
      </c>
    </row>
    <row r="40" s="43" customFormat="1" customHeight="1" spans="1:16">
      <c r="A40" s="52" t="s">
        <v>43</v>
      </c>
      <c r="B40" s="53"/>
      <c r="C40" s="45">
        <f>_xlfn.XLOOKUP(A40,'6月应付账款科目余额'!D:D,'6月应付账款科目余额'!O:O)</f>
        <v>1909886.1</v>
      </c>
      <c r="D40" s="45">
        <f>SUMIFS('6月份挂账'!$P:$P,'6月份挂账'!$R:$R,$A40)-SUMIFS('6月份挂账'!$O:$O,'6月份挂账'!$R:$R,$A40)</f>
        <v>389044.08</v>
      </c>
      <c r="E40" s="45">
        <f>SUMIFS('5月份挂账'!$P:$P,'5月份挂账'!$R:$R,$A40)-SUMIFS('5月份挂账'!$O:$O,'5月份挂账'!$R:$R,$A40)</f>
        <v>365873.06</v>
      </c>
      <c r="F40" s="45">
        <f>SUMIFS('4月份挂账'!P:P,'4月份挂账'!$R:$R,A40)-SUMIFS('4月份挂账'!O:O,'4月份挂账'!$R:$R,A40)</f>
        <v>723259.86</v>
      </c>
      <c r="G40" s="56">
        <f t="shared" si="6"/>
        <v>1154968.96</v>
      </c>
      <c r="H40" s="45">
        <f t="shared" si="7"/>
        <v>431709.1</v>
      </c>
      <c r="K40" s="57">
        <v>700000</v>
      </c>
      <c r="L40" s="43">
        <v>100</v>
      </c>
      <c r="M40" s="43">
        <f t="shared" si="5"/>
        <v>300000</v>
      </c>
      <c r="N40" s="57"/>
      <c r="O40" s="57">
        <f t="shared" si="8"/>
        <v>700000</v>
      </c>
      <c r="P40" s="43">
        <v>100</v>
      </c>
    </row>
    <row r="41" s="43" customFormat="1" customHeight="1" spans="1:15">
      <c r="A41" s="52" t="s">
        <v>44</v>
      </c>
      <c r="B41" s="53"/>
      <c r="C41" s="45">
        <f>_xlfn.XLOOKUP(A41,'6月应付账款科目余额'!D:D,'6月应付账款科目余额'!O:O)</f>
        <v>50838.02</v>
      </c>
      <c r="D41" s="45">
        <f>SUMIFS('6月份挂账'!$P:$P,'6月份挂账'!$R:$R,$A41)-SUMIFS('6月份挂账'!$O:$O,'6月份挂账'!$R:$R,$A41)</f>
        <v>0</v>
      </c>
      <c r="E41" s="45">
        <f>SUMIFS('5月份挂账'!$P:$P,'5月份挂账'!$R:$R,$A41)-SUMIFS('5月份挂账'!$O:$O,'5月份挂账'!$R:$R,$A41)</f>
        <v>0</v>
      </c>
      <c r="F41" s="45">
        <f>SUMIFS('4月份挂账'!P:P,'4月份挂账'!$R:$R,A41)-SUMIFS('4月份挂账'!O:O,'4月份挂账'!$R:$R,A41)</f>
        <v>15320.77</v>
      </c>
      <c r="G41" s="56">
        <f t="shared" si="6"/>
        <v>50838.02</v>
      </c>
      <c r="H41" s="45">
        <f t="shared" si="7"/>
        <v>35517.25</v>
      </c>
      <c r="K41" s="57">
        <v>30000</v>
      </c>
      <c r="M41" s="43">
        <f t="shared" si="5"/>
        <v>0</v>
      </c>
      <c r="N41" s="57"/>
      <c r="O41" s="57">
        <f t="shared" si="8"/>
        <v>30000</v>
      </c>
    </row>
    <row r="42" s="43" customFormat="1" customHeight="1" spans="1:15">
      <c r="A42" s="52" t="s">
        <v>45</v>
      </c>
      <c r="B42" s="53"/>
      <c r="C42" s="45">
        <f>_xlfn.XLOOKUP(A42,'6月应付账款科目余额'!D:D,'6月应付账款科目余额'!O:O)</f>
        <v>67317.19</v>
      </c>
      <c r="D42" s="45">
        <f>SUMIFS('6月份挂账'!$P:$P,'6月份挂账'!$R:$R,$A42)-SUMIFS('6月份挂账'!$O:$O,'6月份挂账'!$R:$R,$A42)</f>
        <v>0</v>
      </c>
      <c r="E42" s="45">
        <f>SUMIFS('5月份挂账'!$P:$P,'5月份挂账'!$R:$R,$A42)-SUMIFS('5月份挂账'!$O:$O,'5月份挂账'!$R:$R,$A42)</f>
        <v>0</v>
      </c>
      <c r="F42" s="45">
        <f>SUMIFS('4月份挂账'!P:P,'4月份挂账'!$R:$R,A42)-SUMIFS('4月份挂账'!O:O,'4月份挂账'!$R:$R,A42)</f>
        <v>0</v>
      </c>
      <c r="G42" s="56">
        <f t="shared" si="6"/>
        <v>67317.19</v>
      </c>
      <c r="H42" s="45">
        <f t="shared" si="7"/>
        <v>67317.19</v>
      </c>
      <c r="K42" s="57">
        <v>0</v>
      </c>
      <c r="L42" s="43">
        <v>5</v>
      </c>
      <c r="M42" s="43">
        <f t="shared" si="5"/>
        <v>50000</v>
      </c>
      <c r="N42" s="57"/>
      <c r="O42" s="57">
        <f t="shared" si="8"/>
        <v>0</v>
      </c>
    </row>
    <row r="43" s="43" customFormat="1" customHeight="1" spans="1:15">
      <c r="A43" s="52" t="s">
        <v>209</v>
      </c>
      <c r="B43" s="53"/>
      <c r="C43" s="45">
        <f>_xlfn.XLOOKUP(A43,'6月应付账款科目余额'!D:D,'6月应付账款科目余额'!O:O)</f>
        <v>160660</v>
      </c>
      <c r="D43" s="45">
        <f>SUMIFS('6月份挂账'!$P:$P,'6月份挂账'!$R:$R,$A43)-SUMIFS('6月份挂账'!$O:$O,'6月份挂账'!$R:$R,$A43)</f>
        <v>0</v>
      </c>
      <c r="E43" s="45">
        <f>SUMIFS('5月份挂账'!$P:$P,'5月份挂账'!$R:$R,$A43)-SUMIFS('5月份挂账'!$O:$O,'5月份挂账'!$R:$R,$A43)</f>
        <v>0</v>
      </c>
      <c r="F43" s="45">
        <f>SUMIFS('4月份挂账'!P:P,'4月份挂账'!$R:$R,A43)-SUMIFS('4月份挂账'!O:O,'4月份挂账'!$R:$R,A43)</f>
        <v>0</v>
      </c>
      <c r="G43" s="56">
        <f t="shared" si="6"/>
        <v>160660</v>
      </c>
      <c r="H43" s="45">
        <f t="shared" si="7"/>
        <v>160660</v>
      </c>
      <c r="K43" s="57">
        <v>50000</v>
      </c>
      <c r="M43" s="43">
        <f t="shared" si="5"/>
        <v>0</v>
      </c>
      <c r="N43" s="57"/>
      <c r="O43" s="57">
        <f t="shared" si="8"/>
        <v>50000</v>
      </c>
    </row>
    <row r="44" s="43" customFormat="1" customHeight="1" spans="1:15">
      <c r="A44" s="52" t="s">
        <v>46</v>
      </c>
      <c r="B44" s="53"/>
      <c r="C44" s="45">
        <f>_xlfn.XLOOKUP(A44,'6月应付账款科目余额'!D:D,'6月应付账款科目余额'!O:O)</f>
        <v>2621.52</v>
      </c>
      <c r="D44" s="45">
        <f>SUMIFS('6月份挂账'!$P:$P,'6月份挂账'!$R:$R,$A44)-SUMIFS('6月份挂账'!$O:$O,'6月份挂账'!$R:$R,$A44)</f>
        <v>0</v>
      </c>
      <c r="E44" s="45">
        <f>SUMIFS('5月份挂账'!$P:$P,'5月份挂账'!$R:$R,$A44)-SUMIFS('5月份挂账'!$O:$O,'5月份挂账'!$R:$R,$A44)</f>
        <v>0</v>
      </c>
      <c r="F44" s="45">
        <f>SUMIFS('4月份挂账'!P:P,'4月份挂账'!$R:$R,A44)-SUMIFS('4月份挂账'!O:O,'4月份挂账'!$R:$R,A44)</f>
        <v>0</v>
      </c>
      <c r="G44" s="56">
        <f t="shared" si="6"/>
        <v>2621.52</v>
      </c>
      <c r="H44" s="45">
        <f t="shared" si="7"/>
        <v>2621.52</v>
      </c>
      <c r="K44" s="57">
        <v>0</v>
      </c>
      <c r="M44" s="43">
        <f t="shared" si="5"/>
        <v>0</v>
      </c>
      <c r="N44" s="57"/>
      <c r="O44" s="57">
        <f t="shared" si="8"/>
        <v>0</v>
      </c>
    </row>
    <row r="45" s="43" customFormat="1" customHeight="1" spans="1:15">
      <c r="A45" s="52" t="s">
        <v>47</v>
      </c>
      <c r="B45" s="53"/>
      <c r="C45" s="45">
        <f>_xlfn.XLOOKUP(A45,'6月应付账款科目余额'!D:D,'6月应付账款科目余额'!O:O)</f>
        <v>54943.1</v>
      </c>
      <c r="D45" s="45">
        <f>SUMIFS('6月份挂账'!$P:$P,'6月份挂账'!$R:$R,$A45)-SUMIFS('6月份挂账'!$O:$O,'6月份挂账'!$R:$R,$A45)</f>
        <v>0</v>
      </c>
      <c r="E45" s="45">
        <f>SUMIFS('5月份挂账'!$P:$P,'5月份挂账'!$R:$R,$A45)-SUMIFS('5月份挂账'!$O:$O,'5月份挂账'!$R:$R,$A45)</f>
        <v>0</v>
      </c>
      <c r="F45" s="45">
        <f>SUMIFS('4月份挂账'!P:P,'4月份挂账'!$R:$R,A45)-SUMIFS('4月份挂账'!O:O,'4月份挂账'!$R:$R,A45)</f>
        <v>0</v>
      </c>
      <c r="G45" s="56">
        <f t="shared" si="6"/>
        <v>54943.1</v>
      </c>
      <c r="H45" s="45">
        <f t="shared" si="7"/>
        <v>54943.1</v>
      </c>
      <c r="K45" s="57">
        <v>0</v>
      </c>
      <c r="M45" s="43">
        <f t="shared" si="5"/>
        <v>0</v>
      </c>
      <c r="N45" s="57"/>
      <c r="O45" s="57">
        <f t="shared" si="8"/>
        <v>0</v>
      </c>
    </row>
    <row r="46" s="43" customFormat="1" customHeight="1" spans="1:15">
      <c r="A46" s="52" t="s">
        <v>48</v>
      </c>
      <c r="B46" s="53"/>
      <c r="C46" s="45">
        <f>_xlfn.XLOOKUP(A46,'6月应付账款科目余额'!D:D,'6月应付账款科目余额'!O:O)</f>
        <v>428129.55</v>
      </c>
      <c r="D46" s="45">
        <f>SUMIFS('6月份挂账'!$P:$P,'6月份挂账'!$R:$R,$A46)-SUMIFS('6月份挂账'!$O:$O,'6月份挂账'!$R:$R,$A46)</f>
        <v>70335.72</v>
      </c>
      <c r="E46" s="45">
        <f>SUMIFS('5月份挂账'!$P:$P,'5月份挂账'!$R:$R,$A46)-SUMIFS('5月份挂账'!$O:$O,'5月份挂账'!$R:$R,$A46)</f>
        <v>153303.38</v>
      </c>
      <c r="F46" s="45">
        <f>SUMIFS('4月份挂账'!P:P,'4月份挂账'!$R:$R,A46)-SUMIFS('4月份挂账'!O:O,'4月份挂账'!$R:$R,A46)</f>
        <v>204490.45</v>
      </c>
      <c r="G46" s="56">
        <f t="shared" si="6"/>
        <v>204490.45</v>
      </c>
      <c r="H46" s="45">
        <f t="shared" si="7"/>
        <v>0</v>
      </c>
      <c r="K46" s="57">
        <v>0</v>
      </c>
      <c r="M46" s="43">
        <f t="shared" si="5"/>
        <v>0</v>
      </c>
      <c r="N46" s="57"/>
      <c r="O46" s="57">
        <f t="shared" si="8"/>
        <v>0</v>
      </c>
    </row>
    <row r="47" s="43" customFormat="1" customHeight="1" spans="1:15">
      <c r="A47" s="62" t="s">
        <v>49</v>
      </c>
      <c r="B47" s="63"/>
      <c r="C47" s="64">
        <f>_xlfn.XLOOKUP(A47,'6月应付账款科目余额'!D:D,'6月应付账款科目余额'!O:O)</f>
        <v>70343.56</v>
      </c>
      <c r="D47" s="64">
        <f>SUMIFS('6月份挂账'!$P:$P,'6月份挂账'!$R:$R,$A47)-SUMIFS('6月份挂账'!$O:$O,'6月份挂账'!$R:$R,$A47)</f>
        <v>26014.66</v>
      </c>
      <c r="E47" s="64">
        <f>SUMIFS('5月份挂账'!$P:$P,'5月份挂账'!$R:$R,$A47)-SUMIFS('5月份挂账'!$O:$O,'5月份挂账'!$R:$R,$A47)</f>
        <v>0</v>
      </c>
      <c r="F47" s="64">
        <f>SUMIFS('4月份挂账'!P:P,'4月份挂账'!$R:$R,A47)-SUMIFS('4月份挂账'!O:O,'4月份挂账'!$R:$R,A47)</f>
        <v>43651.33</v>
      </c>
      <c r="G47" s="56">
        <f t="shared" si="6"/>
        <v>44328.9</v>
      </c>
      <c r="H47" s="64">
        <f t="shared" si="7"/>
        <v>677.569999999996</v>
      </c>
      <c r="I47" s="67"/>
      <c r="J47" s="67"/>
      <c r="K47" s="57">
        <v>100000</v>
      </c>
      <c r="L47" s="43">
        <v>7</v>
      </c>
      <c r="M47" s="43">
        <f t="shared" si="5"/>
        <v>-30000</v>
      </c>
      <c r="N47" s="57"/>
      <c r="O47" s="57">
        <f t="shared" si="8"/>
        <v>100000</v>
      </c>
    </row>
    <row r="48" s="43" customFormat="1" customHeight="1" spans="1:15">
      <c r="A48" s="52" t="s">
        <v>50</v>
      </c>
      <c r="B48" s="53"/>
      <c r="C48" s="45">
        <f>_xlfn.XLOOKUP(A48,'6月应付账款科目余额'!D:D,'6月应付账款科目余额'!O:O)</f>
        <v>-10623.91</v>
      </c>
      <c r="D48" s="45">
        <f>SUMIFS('6月份挂账'!$P:$P,'6月份挂账'!$R:$R,$A48)-SUMIFS('6月份挂账'!$O:$O,'6月份挂账'!$R:$R,$A48)</f>
        <v>73294.28</v>
      </c>
      <c r="E48" s="45">
        <f>SUMIFS('5月份挂账'!$P:$P,'5月份挂账'!$R:$R,$A48)-SUMIFS('5月份挂账'!$O:$O,'5月份挂账'!$R:$R,$A48)</f>
        <v>0</v>
      </c>
      <c r="F48" s="45">
        <f>SUMIFS('4月份挂账'!P:P,'4月份挂账'!$R:$R,A48)-SUMIFS('4月份挂账'!O:O,'4月份挂账'!$R:$R,A48)</f>
        <v>52500</v>
      </c>
      <c r="G48" s="56">
        <f t="shared" si="6"/>
        <v>-83918.19</v>
      </c>
      <c r="H48" s="45">
        <f t="shared" si="7"/>
        <v>-136418.19</v>
      </c>
      <c r="K48" s="57">
        <v>0</v>
      </c>
      <c r="M48" s="43">
        <f t="shared" si="5"/>
        <v>0</v>
      </c>
      <c r="N48" s="57"/>
      <c r="O48" s="57">
        <f t="shared" si="8"/>
        <v>0</v>
      </c>
    </row>
    <row r="49" s="43" customFormat="1" customHeight="1" spans="1:15">
      <c r="A49" s="52" t="s">
        <v>51</v>
      </c>
      <c r="B49" s="53"/>
      <c r="C49" s="45">
        <f>_xlfn.XLOOKUP(A49,'6月应付账款科目余额'!D:D,'6月应付账款科目余额'!O:O)</f>
        <v>24660.82</v>
      </c>
      <c r="D49" s="45">
        <f>SUMIFS('6月份挂账'!$P:$P,'6月份挂账'!$R:$R,$A49)-SUMIFS('6月份挂账'!$O:$O,'6月份挂账'!$R:$R,$A49)</f>
        <v>4473.06</v>
      </c>
      <c r="E49" s="45">
        <f>SUMIFS('5月份挂账'!$P:$P,'5月份挂账'!$R:$R,$A49)-SUMIFS('5月份挂账'!$O:$O,'5月份挂账'!$R:$R,$A49)</f>
        <v>5770.12</v>
      </c>
      <c r="F49" s="45">
        <f>SUMIFS('4月份挂账'!P:P,'4月份挂账'!$R:$R,A49)-SUMIFS('4月份挂账'!O:O,'4月份挂账'!$R:$R,A49)</f>
        <v>10115.24</v>
      </c>
      <c r="G49" s="56">
        <f t="shared" si="6"/>
        <v>14417.64</v>
      </c>
      <c r="H49" s="45">
        <f t="shared" si="7"/>
        <v>4302.4</v>
      </c>
      <c r="K49" s="57">
        <v>0</v>
      </c>
      <c r="M49" s="43">
        <f t="shared" si="5"/>
        <v>0</v>
      </c>
      <c r="N49" s="57"/>
      <c r="O49" s="57">
        <f t="shared" si="8"/>
        <v>0</v>
      </c>
    </row>
    <row r="50" s="43" customFormat="1" customHeight="1" spans="1:15">
      <c r="A50" s="52" t="s">
        <v>52</v>
      </c>
      <c r="B50" s="53"/>
      <c r="C50" s="45">
        <f>_xlfn.XLOOKUP(A50,'6月应付账款科目余额'!D:D,'6月应付账款科目余额'!O:O)</f>
        <v>22774.59</v>
      </c>
      <c r="D50" s="45">
        <f>SUMIFS('6月份挂账'!$P:$P,'6月份挂账'!$R:$R,$A50)-SUMIFS('6月份挂账'!$O:$O,'6月份挂账'!$R:$R,$A50)</f>
        <v>0</v>
      </c>
      <c r="E50" s="45">
        <f>SUMIFS('5月份挂账'!$P:$P,'5月份挂账'!$R:$R,$A50)-SUMIFS('5月份挂账'!$O:$O,'5月份挂账'!$R:$R,$A50)</f>
        <v>0</v>
      </c>
      <c r="F50" s="45">
        <f>SUMIFS('4月份挂账'!P:P,'4月份挂账'!$R:$R,A50)-SUMIFS('4月份挂账'!O:O,'4月份挂账'!$R:$R,A50)</f>
        <v>0</v>
      </c>
      <c r="G50" s="56">
        <f t="shared" si="6"/>
        <v>22774.59</v>
      </c>
      <c r="H50" s="45">
        <f t="shared" si="7"/>
        <v>22774.59</v>
      </c>
      <c r="K50" s="57">
        <v>0</v>
      </c>
      <c r="M50" s="43">
        <f t="shared" si="5"/>
        <v>0</v>
      </c>
      <c r="N50" s="57"/>
      <c r="O50" s="57">
        <f t="shared" si="8"/>
        <v>0</v>
      </c>
    </row>
    <row r="51" s="43" customFormat="1" customHeight="1" spans="1:16">
      <c r="A51" s="52" t="s">
        <v>53</v>
      </c>
      <c r="B51" s="53"/>
      <c r="C51" s="45">
        <f>_xlfn.XLOOKUP(A51,'6月应付账款科目余额'!D:D,'6月应付账款科目余额'!O:O)</f>
        <v>319204.99</v>
      </c>
      <c r="D51" s="45">
        <f>SUMIFS('6月份挂账'!$P:$P,'6月份挂账'!$R:$R,$A51)-SUMIFS('6月份挂账'!$O:$O,'6月份挂账'!$R:$R,$A51)</f>
        <v>72715.57</v>
      </c>
      <c r="E51" s="45">
        <f>SUMIFS('5月份挂账'!$P:$P,'5月份挂账'!$R:$R,$A51)-SUMIFS('5月份挂账'!$O:$O,'5月份挂账'!$R:$R,$A51)</f>
        <v>78404.24</v>
      </c>
      <c r="F51" s="45">
        <f>SUMIFS('4月份挂账'!P:P,'4月份挂账'!$R:$R,A51)-SUMIFS('4月份挂账'!O:O,'4月份挂账'!$R:$R,A51)</f>
        <v>116125.58</v>
      </c>
      <c r="G51" s="56">
        <f t="shared" si="6"/>
        <v>168085.18</v>
      </c>
      <c r="H51" s="45">
        <f t="shared" si="7"/>
        <v>51959.6</v>
      </c>
      <c r="K51" s="57">
        <v>170000</v>
      </c>
      <c r="M51" s="43">
        <f t="shared" ref="M51:M80" si="9">IF(L51&gt;0,L51*10000-K51,0)</f>
        <v>0</v>
      </c>
      <c r="N51" s="57"/>
      <c r="O51" s="57">
        <f t="shared" si="8"/>
        <v>170000</v>
      </c>
      <c r="P51" s="43">
        <v>17</v>
      </c>
    </row>
    <row r="52" s="43" customFormat="1" customHeight="1" spans="1:15">
      <c r="A52" s="52" t="s">
        <v>54</v>
      </c>
      <c r="B52" s="53"/>
      <c r="C52" s="45">
        <f>_xlfn.XLOOKUP(A52,'6月应付账款科目余额'!D:D,'6月应付账款科目余额'!O:O)</f>
        <v>117057.63</v>
      </c>
      <c r="D52" s="45">
        <f>SUMIFS('6月份挂账'!$P:$P,'6月份挂账'!$R:$R,$A52)-SUMIFS('6月份挂账'!$O:$O,'6月份挂账'!$R:$R,$A52)</f>
        <v>0</v>
      </c>
      <c r="E52" s="45">
        <f>SUMIFS('5月份挂账'!$P:$P,'5月份挂账'!$R:$R,$A52)-SUMIFS('5月份挂账'!$O:$O,'5月份挂账'!$R:$R,$A52)</f>
        <v>15691.77</v>
      </c>
      <c r="F52" s="45">
        <f>SUMIFS('4月份挂账'!P:P,'4月份挂账'!$R:$R,A52)-SUMIFS('4月份挂账'!O:O,'4月份挂账'!$R:$R,A52)</f>
        <v>27016.61</v>
      </c>
      <c r="G52" s="56">
        <f t="shared" si="6"/>
        <v>101365.86</v>
      </c>
      <c r="H52" s="45">
        <f t="shared" si="7"/>
        <v>74349.25</v>
      </c>
      <c r="K52" s="57">
        <v>0</v>
      </c>
      <c r="M52" s="43">
        <f t="shared" si="9"/>
        <v>0</v>
      </c>
      <c r="N52" s="57"/>
      <c r="O52" s="57">
        <f t="shared" si="8"/>
        <v>0</v>
      </c>
    </row>
    <row r="53" s="43" customFormat="1" customHeight="1" spans="1:15">
      <c r="A53" s="52" t="s">
        <v>229</v>
      </c>
      <c r="B53" s="53"/>
      <c r="C53" s="45">
        <f>_xlfn.XLOOKUP(A53,'6月应付账款科目余额'!D:D,'6月应付账款科目余额'!O:O)</f>
        <v>46348.17</v>
      </c>
      <c r="D53" s="45">
        <f>SUMIFS('6月份挂账'!$P:$P,'6月份挂账'!$R:$R,$A53)-SUMIFS('6月份挂账'!$O:$O,'6月份挂账'!$R:$R,$A53)</f>
        <v>0</v>
      </c>
      <c r="E53" s="45">
        <f>SUMIFS('5月份挂账'!$P:$P,'5月份挂账'!$R:$R,$A53)-SUMIFS('5月份挂账'!$O:$O,'5月份挂账'!$R:$R,$A53)</f>
        <v>0</v>
      </c>
      <c r="F53" s="45">
        <f>SUMIFS('4月份挂账'!P:P,'4月份挂账'!$R:$R,A53)-SUMIFS('4月份挂账'!O:O,'4月份挂账'!$R:$R,A53)</f>
        <v>0</v>
      </c>
      <c r="G53" s="56">
        <f t="shared" si="6"/>
        <v>46348.17</v>
      </c>
      <c r="H53" s="45">
        <f t="shared" si="7"/>
        <v>46348.17</v>
      </c>
      <c r="K53" s="57">
        <v>0</v>
      </c>
      <c r="M53" s="43">
        <f t="shared" si="9"/>
        <v>0</v>
      </c>
      <c r="N53" s="57"/>
      <c r="O53" s="57">
        <f t="shared" si="8"/>
        <v>0</v>
      </c>
    </row>
    <row r="54" s="43" customFormat="1" customHeight="1" spans="1:15">
      <c r="A54" s="52" t="s">
        <v>55</v>
      </c>
      <c r="B54" s="53"/>
      <c r="C54" s="45">
        <f>_xlfn.XLOOKUP(A54,'6月应付账款科目余额'!D:D,'6月应付账款科目余额'!O:O)</f>
        <v>762901.3</v>
      </c>
      <c r="D54" s="45">
        <f>SUMIFS('6月份挂账'!$P:$P,'6月份挂账'!$R:$R,$A54)-SUMIFS('6月份挂账'!$O:$O,'6月份挂账'!$R:$R,$A54)</f>
        <v>107350</v>
      </c>
      <c r="E54" s="45">
        <f>SUMIFS('5月份挂账'!$P:$P,'5月份挂账'!$R:$R,$A54)-SUMIFS('5月份挂账'!$O:$O,'5月份挂账'!$R:$R,$A54)</f>
        <v>130854</v>
      </c>
      <c r="F54" s="45">
        <f>SUMIFS('4月份挂账'!P:P,'4月份挂账'!$R:$R,A54)-SUMIFS('4月份挂账'!O:O,'4月份挂账'!$R:$R,A54)</f>
        <v>121814</v>
      </c>
      <c r="G54" s="56">
        <f t="shared" si="6"/>
        <v>524697.3</v>
      </c>
      <c r="H54" s="45">
        <f t="shared" si="7"/>
        <v>402883.3</v>
      </c>
      <c r="K54" s="57">
        <v>100000</v>
      </c>
      <c r="M54" s="43">
        <f t="shared" si="9"/>
        <v>0</v>
      </c>
      <c r="N54" s="57"/>
      <c r="O54" s="57">
        <f t="shared" si="8"/>
        <v>100000</v>
      </c>
    </row>
    <row r="55" s="43" customFormat="1" customHeight="1" spans="1:15">
      <c r="A55" s="52" t="s">
        <v>230</v>
      </c>
      <c r="B55" s="53"/>
      <c r="C55" s="45">
        <f>_xlfn.XLOOKUP(A55,'6月应付账款科目余额'!D:D,'6月应付账款科目余额'!O:O)</f>
        <v>74217.27</v>
      </c>
      <c r="D55" s="45">
        <f>SUMIFS('6月份挂账'!$P:$P,'6月份挂账'!$R:$R,$A55)-SUMIFS('6月份挂账'!$O:$O,'6月份挂账'!$R:$R,$A55)</f>
        <v>0</v>
      </c>
      <c r="E55" s="45">
        <f>SUMIFS('5月份挂账'!$P:$P,'5月份挂账'!$R:$R,$A55)-SUMIFS('5月份挂账'!$O:$O,'5月份挂账'!$R:$R,$A55)</f>
        <v>0</v>
      </c>
      <c r="F55" s="45">
        <f>SUMIFS('4月份挂账'!P:P,'4月份挂账'!$R:$R,A55)-SUMIFS('4月份挂账'!O:O,'4月份挂账'!$R:$R,A55)</f>
        <v>0</v>
      </c>
      <c r="G55" s="56">
        <f t="shared" si="6"/>
        <v>74217.27</v>
      </c>
      <c r="H55" s="45">
        <f t="shared" si="7"/>
        <v>74217.27</v>
      </c>
      <c r="K55" s="57">
        <v>0</v>
      </c>
      <c r="M55" s="43">
        <f t="shared" si="9"/>
        <v>0</v>
      </c>
      <c r="N55" s="57"/>
      <c r="O55" s="57">
        <f t="shared" si="8"/>
        <v>0</v>
      </c>
    </row>
    <row r="56" s="43" customFormat="1" customHeight="1" spans="1:16">
      <c r="A56" s="52" t="s">
        <v>56</v>
      </c>
      <c r="B56" s="53"/>
      <c r="C56" s="45">
        <f>_xlfn.XLOOKUP(A56,'6月应付账款科目余额'!D:D,'6月应付账款科目余额'!O:O)</f>
        <v>758145.26</v>
      </c>
      <c r="D56" s="45">
        <f>SUMIFS('6月份挂账'!$P:$P,'6月份挂账'!$R:$R,$A56)-SUMIFS('6月份挂账'!$O:$O,'6月份挂账'!$R:$R,$A56)</f>
        <v>107131.96</v>
      </c>
      <c r="E56" s="45">
        <f>SUMIFS('5月份挂账'!$P:$P,'5月份挂账'!$R:$R,$A56)-SUMIFS('5月份挂账'!$O:$O,'5月份挂账'!$R:$R,$A56)</f>
        <v>87061.71</v>
      </c>
      <c r="F56" s="45">
        <f>SUMIFS('4月份挂账'!P:P,'4月份挂账'!$R:$R,A56)-SUMIFS('4月份挂账'!O:O,'4月份挂账'!$R:$R,A56)</f>
        <v>169218.26</v>
      </c>
      <c r="G56" s="56">
        <f t="shared" si="6"/>
        <v>563951.59</v>
      </c>
      <c r="H56" s="45">
        <f t="shared" si="7"/>
        <v>394733.33</v>
      </c>
      <c r="K56" s="57">
        <v>200000</v>
      </c>
      <c r="M56" s="43">
        <f t="shared" si="9"/>
        <v>0</v>
      </c>
      <c r="N56" s="57"/>
      <c r="O56" s="57">
        <f t="shared" si="8"/>
        <v>200000</v>
      </c>
      <c r="P56" s="43">
        <v>20</v>
      </c>
    </row>
    <row r="57" s="43" customFormat="1" customHeight="1" spans="1:15">
      <c r="A57" s="52" t="s">
        <v>232</v>
      </c>
      <c r="B57" s="53"/>
      <c r="C57" s="45">
        <f>_xlfn.XLOOKUP(A57,'6月应付账款科目余额'!D:D,'6月应付账款科目余额'!O:O)</f>
        <v>-27216</v>
      </c>
      <c r="D57" s="45">
        <f>SUMIFS('6月份挂账'!$P:$P,'6月份挂账'!$R:$R,$A57)-SUMIFS('6月份挂账'!$O:$O,'6月份挂账'!$R:$R,$A57)</f>
        <v>0</v>
      </c>
      <c r="E57" s="45">
        <f>SUMIFS('5月份挂账'!$P:$P,'5月份挂账'!$R:$R,$A57)-SUMIFS('5月份挂账'!$O:$O,'5月份挂账'!$R:$R,$A57)</f>
        <v>0</v>
      </c>
      <c r="F57" s="45">
        <f>SUMIFS('4月份挂账'!P:P,'4月份挂账'!$R:$R,A57)-SUMIFS('4月份挂账'!O:O,'4月份挂账'!$R:$R,A57)</f>
        <v>0</v>
      </c>
      <c r="G57" s="56">
        <f t="shared" si="6"/>
        <v>-27216</v>
      </c>
      <c r="H57" s="45">
        <f t="shared" si="7"/>
        <v>-27216</v>
      </c>
      <c r="K57" s="57">
        <v>0</v>
      </c>
      <c r="M57" s="43">
        <f t="shared" si="9"/>
        <v>0</v>
      </c>
      <c r="N57" s="57"/>
      <c r="O57" s="57">
        <f t="shared" si="8"/>
        <v>0</v>
      </c>
    </row>
    <row r="58" s="43" customFormat="1" customHeight="1" spans="1:15">
      <c r="A58" s="52" t="s">
        <v>57</v>
      </c>
      <c r="B58" s="53"/>
      <c r="C58" s="45">
        <f>_xlfn.XLOOKUP(A58,'6月应付账款科目余额'!D:D,'6月应付账款科目余额'!O:O)</f>
        <v>57465.75</v>
      </c>
      <c r="D58" s="45">
        <f>SUMIFS('6月份挂账'!$P:$P,'6月份挂账'!$R:$R,$A58)-SUMIFS('6月份挂账'!$O:$O,'6月份挂账'!$R:$R,$A58)</f>
        <v>8464.98</v>
      </c>
      <c r="E58" s="45">
        <f>SUMIFS('5月份挂账'!$P:$P,'5月份挂账'!$R:$R,$A58)-SUMIFS('5月份挂账'!$O:$O,'5月份挂账'!$R:$R,$A58)</f>
        <v>13410.81</v>
      </c>
      <c r="F58" s="45">
        <f>SUMIFS('4月份挂账'!P:P,'4月份挂账'!$R:$R,A58)-SUMIFS('4月份挂账'!O:O,'4月份挂账'!$R:$R,A58)</f>
        <v>11223.23</v>
      </c>
      <c r="G58" s="56">
        <f t="shared" si="6"/>
        <v>35589.96</v>
      </c>
      <c r="H58" s="45">
        <f t="shared" si="7"/>
        <v>24366.73</v>
      </c>
      <c r="K58" s="57">
        <v>0</v>
      </c>
      <c r="M58" s="43">
        <f t="shared" si="9"/>
        <v>0</v>
      </c>
      <c r="N58" s="57"/>
      <c r="O58" s="57">
        <f t="shared" si="8"/>
        <v>0</v>
      </c>
    </row>
    <row r="59" s="43" customFormat="1" customHeight="1" spans="1:16">
      <c r="A59" s="52" t="s">
        <v>58</v>
      </c>
      <c r="B59" s="53"/>
      <c r="C59" s="45">
        <f>_xlfn.XLOOKUP(A59,'6月应付账款科目余额'!D:D,'6月应付账款科目余额'!O:O)</f>
        <v>344278.43</v>
      </c>
      <c r="D59" s="45">
        <f>SUMIFS('6月份挂账'!$P:$P,'6月份挂账'!$R:$R,$A59)-SUMIFS('6月份挂账'!$O:$O,'6月份挂账'!$R:$R,$A59)</f>
        <v>0</v>
      </c>
      <c r="E59" s="45">
        <f>SUMIFS('5月份挂账'!$P:$P,'5月份挂账'!$R:$R,$A59)-SUMIFS('5月份挂账'!$O:$O,'5月份挂账'!$R:$R,$A59)</f>
        <v>107776.29</v>
      </c>
      <c r="F59" s="45">
        <f>SUMIFS('4月份挂账'!P:P,'4月份挂账'!$R:$R,A59)-SUMIFS('4月份挂账'!O:O,'4月份挂账'!$R:$R,A59)</f>
        <v>39127.28</v>
      </c>
      <c r="G59" s="56">
        <f t="shared" si="6"/>
        <v>236502.14</v>
      </c>
      <c r="H59" s="45">
        <f t="shared" si="7"/>
        <v>197374.86</v>
      </c>
      <c r="K59" s="57">
        <v>100000</v>
      </c>
      <c r="M59" s="43">
        <f t="shared" si="9"/>
        <v>0</v>
      </c>
      <c r="N59" s="57"/>
      <c r="O59" s="57">
        <f t="shared" si="8"/>
        <v>100000</v>
      </c>
      <c r="P59" s="43">
        <v>10</v>
      </c>
    </row>
    <row r="60" s="43" customFormat="1" customHeight="1" spans="1:15">
      <c r="A60" s="52" t="s">
        <v>59</v>
      </c>
      <c r="B60" s="53"/>
      <c r="C60" s="45">
        <f>_xlfn.XLOOKUP(A60,'6月应付账款科目余额'!D:D,'6月应付账款科目余额'!O:O)</f>
        <v>88188.24</v>
      </c>
      <c r="D60" s="45">
        <f>SUMIFS('6月份挂账'!$P:$P,'6月份挂账'!$R:$R,$A60)-SUMIFS('6月份挂账'!$O:$O,'6月份挂账'!$R:$R,$A60)</f>
        <v>0</v>
      </c>
      <c r="E60" s="45">
        <f>SUMIFS('5月份挂账'!$P:$P,'5月份挂账'!$R:$R,$A60)-SUMIFS('5月份挂账'!$O:$O,'5月份挂账'!$R:$R,$A60)</f>
        <v>0</v>
      </c>
      <c r="F60" s="45">
        <f>SUMIFS('4月份挂账'!P:P,'4月份挂账'!$R:$R,A60)-SUMIFS('4月份挂账'!O:O,'4月份挂账'!$R:$R,A60)</f>
        <v>0</v>
      </c>
      <c r="G60" s="56">
        <f t="shared" si="6"/>
        <v>88188.24</v>
      </c>
      <c r="H60" s="45">
        <f t="shared" si="7"/>
        <v>88188.24</v>
      </c>
      <c r="K60" s="57">
        <v>20000</v>
      </c>
      <c r="M60" s="43">
        <f t="shared" si="9"/>
        <v>0</v>
      </c>
      <c r="N60" s="57"/>
      <c r="O60" s="57">
        <f t="shared" si="8"/>
        <v>20000</v>
      </c>
    </row>
    <row r="61" s="43" customFormat="1" customHeight="1" spans="1:15">
      <c r="A61" s="60" t="s">
        <v>243</v>
      </c>
      <c r="B61" s="61"/>
      <c r="C61" s="56">
        <f>_xlfn.XLOOKUP(A61,'6月应付账款科目余额'!D:D,'6月应付账款科目余额'!O:O)</f>
        <v>36639.41</v>
      </c>
      <c r="D61" s="56">
        <f>SUMIFS('6月份挂账'!$P:$P,'6月份挂账'!$R:$R,$A61)-SUMIFS('6月份挂账'!$O:$O,'6月份挂账'!$R:$R,$A61)</f>
        <v>0</v>
      </c>
      <c r="E61" s="56">
        <f>SUMIFS('5月份挂账'!$P:$P,'5月份挂账'!$R:$R,$A61)-SUMIFS('5月份挂账'!$O:$O,'5月份挂账'!$R:$R,$A61)</f>
        <v>3200</v>
      </c>
      <c r="F61" s="56">
        <f>SUMIFS('4月份挂账'!P:P,'4月份挂账'!$R:$R,A61)-SUMIFS('4月份挂账'!O:O,'4月份挂账'!$R:$R,A61)</f>
        <v>3200</v>
      </c>
      <c r="G61" s="56">
        <f t="shared" si="6"/>
        <v>33439.41</v>
      </c>
      <c r="H61" s="56">
        <f t="shared" si="7"/>
        <v>30239.41</v>
      </c>
      <c r="I61" s="66"/>
      <c r="J61" s="66"/>
      <c r="K61" s="57">
        <v>0</v>
      </c>
      <c r="M61" s="43">
        <f t="shared" si="9"/>
        <v>0</v>
      </c>
      <c r="N61" s="57"/>
      <c r="O61" s="57">
        <f t="shared" si="8"/>
        <v>0</v>
      </c>
    </row>
    <row r="62" s="43" customFormat="1" customHeight="1" spans="1:16">
      <c r="A62" s="60" t="s">
        <v>60</v>
      </c>
      <c r="B62" s="53"/>
      <c r="C62" s="45">
        <f>_xlfn.XLOOKUP(A62,'6月应付账款科目余额'!D:D,'6月应付账款科目余额'!O:O)</f>
        <v>2607382.5</v>
      </c>
      <c r="D62" s="45">
        <f>SUMIFS('6月份挂账'!$P:$P,'6月份挂账'!$R:$R,$A62)-SUMIFS('6月份挂账'!$O:$O,'6月份挂账'!$R:$R,$A62)</f>
        <v>0</v>
      </c>
      <c r="E62" s="45">
        <f>SUMIFS('5月份挂账'!$P:$P,'5月份挂账'!$R:$R,$A62)-SUMIFS('5月份挂账'!$O:$O,'5月份挂账'!$R:$R,$A62)</f>
        <v>804060</v>
      </c>
      <c r="F62" s="45">
        <f>SUMIFS('4月份挂账'!P:P,'4月份挂账'!$R:$R,A62)-SUMIFS('4月份挂账'!O:O,'4月份挂账'!$R:$R,A62)</f>
        <v>1176412</v>
      </c>
      <c r="G62" s="56">
        <f t="shared" si="6"/>
        <v>1803322.5</v>
      </c>
      <c r="H62" s="45">
        <f t="shared" si="7"/>
        <v>626910.5</v>
      </c>
      <c r="K62" s="57">
        <v>1400000</v>
      </c>
      <c r="M62" s="43">
        <f t="shared" si="9"/>
        <v>0</v>
      </c>
      <c r="N62" s="57"/>
      <c r="O62" s="57">
        <f t="shared" si="8"/>
        <v>1400000</v>
      </c>
      <c r="P62" s="43">
        <v>70</v>
      </c>
    </row>
    <row r="63" s="43" customFormat="1" customHeight="1" spans="1:16">
      <c r="A63" s="60" t="s">
        <v>61</v>
      </c>
      <c r="B63" s="53"/>
      <c r="C63" s="45">
        <f>_xlfn.XLOOKUP(A63,'6月应付账款科目余额'!D:D,'6月应付账款科目余额'!O:O)</f>
        <v>2707063.9</v>
      </c>
      <c r="D63" s="45">
        <f>SUMIFS('6月份挂账'!$P:$P,'6月份挂账'!$R:$R,$A63)-SUMIFS('6月份挂账'!$O:$O,'6月份挂账'!$R:$R,$A63)</f>
        <v>555742</v>
      </c>
      <c r="E63" s="45">
        <f>SUMIFS('5月份挂账'!$P:$P,'5月份挂账'!$R:$R,$A63)-SUMIFS('5月份挂账'!$O:$O,'5月份挂账'!$R:$R,$A63)</f>
        <v>666803.7</v>
      </c>
      <c r="F63" s="45">
        <f>SUMIFS('4月份挂账'!P:P,'4月份挂账'!$R:$R,A63)-SUMIFS('4月份挂账'!O:O,'4月份挂账'!$R:$R,A63)</f>
        <v>1144432.67</v>
      </c>
      <c r="G63" s="56">
        <f t="shared" si="6"/>
        <v>1484518.2</v>
      </c>
      <c r="H63" s="45">
        <f t="shared" si="7"/>
        <v>340085.53</v>
      </c>
      <c r="K63" s="57">
        <v>1500000</v>
      </c>
      <c r="M63" s="43">
        <f t="shared" si="9"/>
        <v>0</v>
      </c>
      <c r="N63" s="57"/>
      <c r="O63" s="57">
        <f t="shared" si="8"/>
        <v>1500000</v>
      </c>
      <c r="P63" s="43">
        <v>80</v>
      </c>
    </row>
    <row r="64" s="43" customFormat="1" customHeight="1" spans="1:15">
      <c r="A64" s="52" t="s">
        <v>248</v>
      </c>
      <c r="B64" s="53"/>
      <c r="C64" s="45">
        <f>_xlfn.XLOOKUP(A64,'6月应付账款科目余额'!D:D,'6月应付账款科目余额'!O:O)</f>
        <v>0</v>
      </c>
      <c r="D64" s="45">
        <f>SUMIFS('6月份挂账'!$P:$P,'6月份挂账'!$R:$R,$A64)-SUMIFS('6月份挂账'!$O:$O,'6月份挂账'!$R:$R,$A64)</f>
        <v>0</v>
      </c>
      <c r="E64" s="45">
        <f>SUMIFS('5月份挂账'!$P:$P,'5月份挂账'!$R:$R,$A64)-SUMIFS('5月份挂账'!$O:$O,'5月份挂账'!$R:$R,$A64)</f>
        <v>0</v>
      </c>
      <c r="F64" s="45">
        <f>SUMIFS('4月份挂账'!P:P,'4月份挂账'!$R:$R,A64)-SUMIFS('4月份挂账'!O:O,'4月份挂账'!$R:$R,A64)</f>
        <v>0</v>
      </c>
      <c r="G64" s="56">
        <f t="shared" si="6"/>
        <v>0</v>
      </c>
      <c r="H64" s="45">
        <f t="shared" si="7"/>
        <v>0</v>
      </c>
      <c r="K64" s="57">
        <v>0</v>
      </c>
      <c r="M64" s="43">
        <f t="shared" si="9"/>
        <v>0</v>
      </c>
      <c r="N64" s="57"/>
      <c r="O64" s="57">
        <f t="shared" si="8"/>
        <v>0</v>
      </c>
    </row>
    <row r="65" s="43" customFormat="1" customHeight="1" spans="1:15">
      <c r="A65" s="52" t="s">
        <v>62</v>
      </c>
      <c r="B65" s="53"/>
      <c r="C65" s="45">
        <f>_xlfn.XLOOKUP(A65,'6月应付账款科目余额'!D:D,'6月应付账款科目余额'!O:O)</f>
        <v>68173.3</v>
      </c>
      <c r="D65" s="45">
        <f>SUMIFS('6月份挂账'!$P:$P,'6月份挂账'!$R:$R,$A65)-SUMIFS('6月份挂账'!$O:$O,'6月份挂账'!$R:$R,$A65)</f>
        <v>0</v>
      </c>
      <c r="E65" s="45">
        <f>SUMIFS('5月份挂账'!$P:$P,'5月份挂账'!$R:$R,$A65)-SUMIFS('5月份挂账'!$O:$O,'5月份挂账'!$R:$R,$A65)</f>
        <v>0</v>
      </c>
      <c r="F65" s="45">
        <f>SUMIFS('4月份挂账'!P:P,'4月份挂账'!$R:$R,A65)-SUMIFS('4月份挂账'!O:O,'4月份挂账'!$R:$R,A65)</f>
        <v>68172.9</v>
      </c>
      <c r="G65" s="56">
        <f t="shared" si="6"/>
        <v>68173.3</v>
      </c>
      <c r="H65" s="45">
        <f t="shared" si="7"/>
        <v>0.400000000008731</v>
      </c>
      <c r="K65" s="57">
        <v>68172.9</v>
      </c>
      <c r="M65" s="43">
        <f t="shared" si="9"/>
        <v>0</v>
      </c>
      <c r="N65" s="57"/>
      <c r="O65" s="57">
        <f t="shared" si="8"/>
        <v>68172.9</v>
      </c>
    </row>
    <row r="66" s="43" customFormat="1" customHeight="1" spans="1:15">
      <c r="A66" s="52" t="s">
        <v>249</v>
      </c>
      <c r="B66" s="53"/>
      <c r="C66" s="45">
        <f>_xlfn.XLOOKUP(A66,'6月应付账款科目余额'!D:D,'6月应付账款科目余额'!O:O)</f>
        <v>42000</v>
      </c>
      <c r="D66" s="45">
        <f>SUMIFS('6月份挂账'!$P:$P,'6月份挂账'!$R:$R,$A66)-SUMIFS('6月份挂账'!$O:$O,'6月份挂账'!$R:$R,$A66)</f>
        <v>0</v>
      </c>
      <c r="E66" s="45">
        <f>SUMIFS('5月份挂账'!$P:$P,'5月份挂账'!$R:$R,$A66)-SUMIFS('5月份挂账'!$O:$O,'5月份挂账'!$R:$R,$A66)</f>
        <v>0</v>
      </c>
      <c r="F66" s="45">
        <f>SUMIFS('4月份挂账'!P:P,'4月份挂账'!$R:$R,A66)-SUMIFS('4月份挂账'!O:O,'4月份挂账'!$R:$R,A66)</f>
        <v>-213000</v>
      </c>
      <c r="G66" s="56">
        <f t="shared" si="6"/>
        <v>42000</v>
      </c>
      <c r="H66" s="45">
        <f t="shared" si="7"/>
        <v>255000</v>
      </c>
      <c r="K66" s="57">
        <v>0</v>
      </c>
      <c r="M66" s="43">
        <f t="shared" si="9"/>
        <v>0</v>
      </c>
      <c r="N66" s="57"/>
      <c r="O66" s="57">
        <f t="shared" si="8"/>
        <v>0</v>
      </c>
    </row>
    <row r="67" s="43" customFormat="1" customHeight="1" spans="1:15">
      <c r="A67" s="52" t="s">
        <v>250</v>
      </c>
      <c r="B67" s="53"/>
      <c r="C67" s="45">
        <f>_xlfn.XLOOKUP(A67,'6月应付账款科目余额'!D:D,'6月应付账款科目余额'!O:O)</f>
        <v>110193.95</v>
      </c>
      <c r="D67" s="45">
        <f>SUMIFS('6月份挂账'!$P:$P,'6月份挂账'!$R:$R,$A67)-SUMIFS('6月份挂账'!$O:$O,'6月份挂账'!$R:$R,$A67)</f>
        <v>10278.48</v>
      </c>
      <c r="E67" s="45">
        <f>SUMIFS('5月份挂账'!$P:$P,'5月份挂账'!$R:$R,$A67)-SUMIFS('5月份挂账'!$O:$O,'5月份挂账'!$R:$R,$A67)</f>
        <v>0</v>
      </c>
      <c r="F67" s="45">
        <f>SUMIFS('4月份挂账'!P:P,'4月份挂账'!$R:$R,A67)-SUMIFS('4月份挂账'!O:O,'4月份挂账'!$R:$R,A67)</f>
        <v>6167.09</v>
      </c>
      <c r="G67" s="56">
        <f t="shared" si="6"/>
        <v>99915.47</v>
      </c>
      <c r="H67" s="45">
        <f t="shared" si="7"/>
        <v>93748.38</v>
      </c>
      <c r="K67" s="57">
        <v>50000</v>
      </c>
      <c r="M67" s="43">
        <f t="shared" si="9"/>
        <v>0</v>
      </c>
      <c r="N67" s="57"/>
      <c r="O67" s="57">
        <f t="shared" si="8"/>
        <v>50000</v>
      </c>
    </row>
    <row r="68" s="43" customFormat="1" customHeight="1" spans="1:16">
      <c r="A68" s="52" t="s">
        <v>252</v>
      </c>
      <c r="B68" s="53"/>
      <c r="C68" s="45">
        <f>_xlfn.XLOOKUP(A68,'6月应付账款科目余额'!D:D,'6月应付账款科目余额'!O:O)</f>
        <v>211893.56</v>
      </c>
      <c r="D68" s="45">
        <f>SUMIFS('6月份挂账'!$P:$P,'6月份挂账'!$R:$R,$A68)-SUMIFS('6月份挂账'!$O:$O,'6月份挂账'!$R:$R,$A68)</f>
        <v>0</v>
      </c>
      <c r="E68" s="45">
        <f>SUMIFS('5月份挂账'!$P:$P,'5月份挂账'!$R:$R,$A68)-SUMIFS('5月份挂账'!$O:$O,'5月份挂账'!$R:$R,$A68)</f>
        <v>47256.6</v>
      </c>
      <c r="F68" s="45">
        <f>SUMIFS('4月份挂账'!P:P,'4月份挂账'!$R:$R,A68)-SUMIFS('4月份挂账'!O:O,'4月份挂账'!$R:$R,A68)</f>
        <v>0</v>
      </c>
      <c r="G68" s="56">
        <f t="shared" si="6"/>
        <v>164636.96</v>
      </c>
      <c r="H68" s="45">
        <f t="shared" si="7"/>
        <v>164636.96</v>
      </c>
      <c r="K68" s="57">
        <v>100000</v>
      </c>
      <c r="M68" s="43">
        <f t="shared" si="9"/>
        <v>0</v>
      </c>
      <c r="N68" s="57"/>
      <c r="O68" s="57">
        <f t="shared" si="8"/>
        <v>100000</v>
      </c>
      <c r="P68" s="43">
        <v>10</v>
      </c>
    </row>
    <row r="69" s="43" customFormat="1" customHeight="1" spans="1:15">
      <c r="A69" s="52" t="s">
        <v>63</v>
      </c>
      <c r="B69" s="53"/>
      <c r="C69" s="45">
        <f>_xlfn.XLOOKUP(A69,'6月应付账款科目余额'!D:D,'6月应付账款科目余额'!O:O)</f>
        <v>204</v>
      </c>
      <c r="D69" s="45">
        <f>SUMIFS('6月份挂账'!$P:$P,'6月份挂账'!$R:$R,$A69)-SUMIFS('6月份挂账'!$O:$O,'6月份挂账'!$R:$R,$A69)</f>
        <v>0</v>
      </c>
      <c r="E69" s="45">
        <f>SUMIFS('5月份挂账'!$P:$P,'5月份挂账'!$R:$R,$A69)-SUMIFS('5月份挂账'!$O:$O,'5月份挂账'!$R:$R,$A69)</f>
        <v>0</v>
      </c>
      <c r="F69" s="45">
        <f>SUMIFS('4月份挂账'!P:P,'4月份挂账'!$R:$R,A69)-SUMIFS('4月份挂账'!O:O,'4月份挂账'!$R:$R,A69)</f>
        <v>0</v>
      </c>
      <c r="G69" s="56">
        <f t="shared" si="6"/>
        <v>204</v>
      </c>
      <c r="H69" s="45">
        <f t="shared" si="7"/>
        <v>204</v>
      </c>
      <c r="K69" s="57">
        <v>0</v>
      </c>
      <c r="M69" s="43">
        <f t="shared" si="9"/>
        <v>0</v>
      </c>
      <c r="N69" s="57"/>
      <c r="O69" s="57">
        <f t="shared" si="8"/>
        <v>0</v>
      </c>
    </row>
    <row r="70" s="43" customFormat="1" customHeight="1" spans="1:15">
      <c r="A70" s="52" t="s">
        <v>64</v>
      </c>
      <c r="B70" s="53"/>
      <c r="C70" s="45">
        <f>_xlfn.XLOOKUP(A70,'6月应付账款科目余额'!D:D,'6月应付账款科目余额'!O:O)</f>
        <v>224590.72</v>
      </c>
      <c r="D70" s="45">
        <f>SUMIFS('6月份挂账'!$P:$P,'6月份挂账'!$R:$R,$A70)-SUMIFS('6月份挂账'!$O:$O,'6月份挂账'!$R:$R,$A70)</f>
        <v>0</v>
      </c>
      <c r="E70" s="45">
        <f>SUMIFS('5月份挂账'!$P:$P,'5月份挂账'!$R:$R,$A70)-SUMIFS('5月份挂账'!$O:$O,'5月份挂账'!$R:$R,$A70)</f>
        <v>0</v>
      </c>
      <c r="F70" s="45">
        <f>SUMIFS('4月份挂账'!P:P,'4月份挂账'!$R:$R,A70)-SUMIFS('4月份挂账'!O:O,'4月份挂账'!$R:$R,A70)</f>
        <v>0</v>
      </c>
      <c r="G70" s="56">
        <f t="shared" si="6"/>
        <v>224590.72</v>
      </c>
      <c r="H70" s="45">
        <f t="shared" si="7"/>
        <v>224590.72</v>
      </c>
      <c r="K70" s="57">
        <v>50000</v>
      </c>
      <c r="M70" s="43">
        <f t="shared" si="9"/>
        <v>0</v>
      </c>
      <c r="N70" s="57"/>
      <c r="O70" s="57">
        <f t="shared" si="8"/>
        <v>50000</v>
      </c>
    </row>
    <row r="71" s="43" customFormat="1" customHeight="1" spans="1:15">
      <c r="A71" s="52" t="s">
        <v>74</v>
      </c>
      <c r="B71" s="53"/>
      <c r="C71" s="45">
        <f>_xlfn.XLOOKUP(A71,'6月应付账款科目余额'!D:D,'6月应付账款科目余额'!O:O)</f>
        <v>36114.54</v>
      </c>
      <c r="D71" s="45">
        <f>SUMIFS('6月份挂账'!$P:$P,'6月份挂账'!$R:$R,$A71)-SUMIFS('6月份挂账'!$O:$O,'6月份挂账'!$R:$R,$A71)</f>
        <v>0</v>
      </c>
      <c r="E71" s="45">
        <f>SUMIFS('5月份挂账'!$P:$P,'5月份挂账'!$R:$R,$A71)-SUMIFS('5月份挂账'!$O:$O,'5月份挂账'!$R:$R,$A71)</f>
        <v>1853.2</v>
      </c>
      <c r="F71" s="45">
        <f>SUMIFS('4月份挂账'!P:P,'4月份挂账'!$R:$R,A71)-SUMIFS('4月份挂账'!O:O,'4月份挂账'!$R:$R,A71)</f>
        <v>21255.3</v>
      </c>
      <c r="G71" s="56">
        <f t="shared" si="6"/>
        <v>34261.34</v>
      </c>
      <c r="H71" s="45">
        <f t="shared" si="7"/>
        <v>13006.04</v>
      </c>
      <c r="K71" s="57">
        <v>14000</v>
      </c>
      <c r="M71" s="43">
        <f t="shared" si="9"/>
        <v>0</v>
      </c>
      <c r="N71" s="57"/>
      <c r="O71" s="57">
        <f t="shared" si="8"/>
        <v>14000</v>
      </c>
    </row>
    <row r="72" s="43" customFormat="1" customHeight="1" spans="1:15">
      <c r="A72" s="52" t="s">
        <v>75</v>
      </c>
      <c r="B72" s="53"/>
      <c r="C72" s="45">
        <f>_xlfn.XLOOKUP(A72,'6月应付账款科目余额'!D:D,'6月应付账款科目余额'!O:O)</f>
        <v>1622.68</v>
      </c>
      <c r="D72" s="45">
        <f>SUMIFS('6月份挂账'!$P:$P,'6月份挂账'!$R:$R,$A72)-SUMIFS('6月份挂账'!$O:$O,'6月份挂账'!$R:$R,$A72)</f>
        <v>0</v>
      </c>
      <c r="E72" s="45">
        <f>SUMIFS('5月份挂账'!$P:$P,'5月份挂账'!$R:$R,$A72)-SUMIFS('5月份挂账'!$O:$O,'5月份挂账'!$R:$R,$A72)</f>
        <v>0</v>
      </c>
      <c r="F72" s="45">
        <f>SUMIFS('4月份挂账'!P:P,'4月份挂账'!$R:$R,A72)-SUMIFS('4月份挂账'!O:O,'4月份挂账'!$R:$R,A72)</f>
        <v>1622.68</v>
      </c>
      <c r="G72" s="56">
        <f t="shared" si="6"/>
        <v>1622.68</v>
      </c>
      <c r="H72" s="45">
        <f t="shared" si="7"/>
        <v>0</v>
      </c>
      <c r="K72" s="57">
        <v>1622.68</v>
      </c>
      <c r="M72" s="43">
        <f t="shared" si="9"/>
        <v>0</v>
      </c>
      <c r="N72" s="57"/>
      <c r="O72" s="57">
        <f t="shared" si="8"/>
        <v>1622.68</v>
      </c>
    </row>
    <row r="73" s="43" customFormat="1" customHeight="1" spans="1:15">
      <c r="A73" s="52" t="s">
        <v>255</v>
      </c>
      <c r="B73" s="53"/>
      <c r="C73" s="45">
        <f>_xlfn.XLOOKUP(A73,'6月应付账款科目余额'!D:D,'6月应付账款科目余额'!O:O)</f>
        <v>0</v>
      </c>
      <c r="D73" s="45">
        <f>SUMIFS('6月份挂账'!$P:$P,'6月份挂账'!$R:$R,$A73)-SUMIFS('6月份挂账'!$O:$O,'6月份挂账'!$R:$R,$A73)</f>
        <v>0</v>
      </c>
      <c r="E73" s="45">
        <f>SUMIFS('5月份挂账'!$P:$P,'5月份挂账'!$R:$R,$A73)-SUMIFS('5月份挂账'!$O:$O,'5月份挂账'!$R:$R,$A73)</f>
        <v>0</v>
      </c>
      <c r="F73" s="45">
        <f>SUMIFS('4月份挂账'!P:P,'4月份挂账'!$R:$R,A73)-SUMIFS('4月份挂账'!O:O,'4月份挂账'!$R:$R,A73)</f>
        <v>0</v>
      </c>
      <c r="G73" s="56">
        <f t="shared" si="6"/>
        <v>0</v>
      </c>
      <c r="H73" s="45">
        <f t="shared" si="7"/>
        <v>0</v>
      </c>
      <c r="K73" s="57">
        <v>0</v>
      </c>
      <c r="M73" s="43">
        <f t="shared" si="9"/>
        <v>0</v>
      </c>
      <c r="N73" s="57"/>
      <c r="O73" s="57">
        <f t="shared" si="8"/>
        <v>0</v>
      </c>
    </row>
    <row r="74" s="43" customFormat="1" customHeight="1" spans="1:15">
      <c r="A74" s="52" t="s">
        <v>256</v>
      </c>
      <c r="B74" s="53"/>
      <c r="C74" s="45">
        <f>_xlfn.XLOOKUP(A74,'6月应付账款科目余额'!D:D,'6月应付账款科目余额'!O:O)</f>
        <v>8859.2</v>
      </c>
      <c r="D74" s="45">
        <f>SUMIFS('6月份挂账'!$P:$P,'6月份挂账'!$R:$R,$A74)-SUMIFS('6月份挂账'!$O:$O,'6月份挂账'!$R:$R,$A74)</f>
        <v>0</v>
      </c>
      <c r="E74" s="45">
        <f>SUMIFS('5月份挂账'!$P:$P,'5月份挂账'!$R:$R,$A74)-SUMIFS('5月份挂账'!$O:$O,'5月份挂账'!$R:$R,$A74)</f>
        <v>0</v>
      </c>
      <c r="F74" s="45">
        <f>SUMIFS('4月份挂账'!P:P,'4月份挂账'!$R:$R,A74)-SUMIFS('4月份挂账'!O:O,'4月份挂账'!$R:$R,A74)</f>
        <v>0</v>
      </c>
      <c r="G74" s="56">
        <f t="shared" si="6"/>
        <v>8859.2</v>
      </c>
      <c r="H74" s="45">
        <f t="shared" si="7"/>
        <v>8859.2</v>
      </c>
      <c r="K74" s="57">
        <v>0</v>
      </c>
      <c r="M74" s="43">
        <f t="shared" si="9"/>
        <v>0</v>
      </c>
      <c r="N74" s="57"/>
      <c r="O74" s="57">
        <f t="shared" si="8"/>
        <v>0</v>
      </c>
    </row>
    <row r="75" s="43" customFormat="1" customHeight="1" spans="1:15">
      <c r="A75" s="52" t="s">
        <v>65</v>
      </c>
      <c r="B75" s="53"/>
      <c r="C75" s="45">
        <f>_xlfn.XLOOKUP(A75,'6月应付账款科目余额'!D:D,'6月应付账款科目余额'!O:O)</f>
        <v>294880</v>
      </c>
      <c r="D75" s="45">
        <f>SUMIFS('6月份挂账'!$P:$P,'6月份挂账'!$R:$R,$A75)-SUMIFS('6月份挂账'!$O:$O,'6月份挂账'!$R:$R,$A75)</f>
        <v>0</v>
      </c>
      <c r="E75" s="45">
        <f>SUMIFS('5月份挂账'!$P:$P,'5月份挂账'!$R:$R,$A75)-SUMIFS('5月份挂账'!$O:$O,'5月份挂账'!$R:$R,$A75)</f>
        <v>0</v>
      </c>
      <c r="F75" s="45">
        <f>SUMIFS('4月份挂账'!P:P,'4月份挂账'!$R:$R,A75)-SUMIFS('4月份挂账'!O:O,'4月份挂账'!$R:$R,A75)</f>
        <v>110468.8</v>
      </c>
      <c r="G75" s="56">
        <f t="shared" si="6"/>
        <v>294880</v>
      </c>
      <c r="H75" s="45">
        <f t="shared" si="7"/>
        <v>184411.2</v>
      </c>
      <c r="K75" s="57">
        <v>50000</v>
      </c>
      <c r="M75" s="43">
        <f t="shared" si="9"/>
        <v>0</v>
      </c>
      <c r="N75" s="57"/>
      <c r="O75" s="57">
        <f t="shared" si="8"/>
        <v>50000</v>
      </c>
    </row>
    <row r="76" s="43" customFormat="1" customHeight="1" spans="1:15">
      <c r="A76" s="52" t="s">
        <v>66</v>
      </c>
      <c r="B76" s="53"/>
      <c r="C76" s="45">
        <f>_xlfn.XLOOKUP(A76,'6月应付账款科目余额'!D:D,'6月应付账款科目余额'!O:O)</f>
        <v>349034.81</v>
      </c>
      <c r="D76" s="45">
        <f>SUMIFS('6月份挂账'!$P:$P,'6月份挂账'!$R:$R,$A76)-SUMIFS('6月份挂账'!$O:$O,'6月份挂账'!$R:$R,$A76)</f>
        <v>0</v>
      </c>
      <c r="E76" s="45">
        <f>SUMIFS('5月份挂账'!$P:$P,'5月份挂账'!$R:$R,$A76)-SUMIFS('5月份挂账'!$O:$O,'5月份挂账'!$R:$R,$A76)</f>
        <v>0</v>
      </c>
      <c r="F76" s="45">
        <f>SUMIFS('4月份挂账'!P:P,'4月份挂账'!$R:$R,A76)-SUMIFS('4月份挂账'!O:O,'4月份挂账'!$R:$R,A76)</f>
        <v>0</v>
      </c>
      <c r="G76" s="56">
        <f t="shared" si="6"/>
        <v>349034.81</v>
      </c>
      <c r="H76" s="45">
        <f t="shared" si="7"/>
        <v>349034.81</v>
      </c>
      <c r="K76" s="57">
        <v>200000</v>
      </c>
      <c r="M76" s="43">
        <f t="shared" si="9"/>
        <v>0</v>
      </c>
      <c r="N76" s="57"/>
      <c r="O76" s="57">
        <f t="shared" si="8"/>
        <v>200000</v>
      </c>
    </row>
    <row r="77" s="43" customFormat="1" customHeight="1" spans="1:15">
      <c r="A77" s="43" t="s">
        <v>67</v>
      </c>
      <c r="B77" s="53"/>
      <c r="C77" s="45">
        <f>_xlfn.XLOOKUP(A77,'6月应付账款科目余额'!D:D,'6月应付账款科目余额'!O:O)</f>
        <v>12538.48</v>
      </c>
      <c r="D77" s="45">
        <f>SUMIFS('6月份挂账'!$P:$P,'6月份挂账'!$R:$R,$A77)-SUMIFS('6月份挂账'!$O:$O,'6月份挂账'!$R:$R,$A77)</f>
        <v>2639.68</v>
      </c>
      <c r="E77" s="45">
        <f>SUMIFS('5月份挂账'!$P:$P,'5月份挂账'!$R:$R,$A77)-SUMIFS('5月份挂账'!$O:$O,'5月份挂账'!$R:$R,$A77)</f>
        <v>0</v>
      </c>
      <c r="F77" s="45">
        <f>SUMIFS('4月份挂账'!P:P,'4月份挂账'!$R:$R,A77)-SUMIFS('4月份挂账'!O:O,'4月份挂账'!$R:$R,A77)</f>
        <v>9898.8</v>
      </c>
      <c r="G77" s="56">
        <f t="shared" si="6"/>
        <v>9898.8</v>
      </c>
      <c r="H77" s="45">
        <f t="shared" si="7"/>
        <v>0</v>
      </c>
      <c r="K77" s="57">
        <v>9000</v>
      </c>
      <c r="M77" s="43">
        <f t="shared" si="9"/>
        <v>0</v>
      </c>
      <c r="N77" s="57"/>
      <c r="O77" s="57">
        <f t="shared" si="8"/>
        <v>9000</v>
      </c>
    </row>
    <row r="78" s="43" customFormat="1" customHeight="1" spans="1:15">
      <c r="A78" s="43" t="s">
        <v>68</v>
      </c>
      <c r="B78" s="53"/>
      <c r="C78" s="45">
        <f>_xlfn.XLOOKUP(A78,'6月应付账款科目余额'!D:D,'6月应付账款科目余额'!O:O)</f>
        <v>4016.5</v>
      </c>
      <c r="D78" s="45">
        <f>SUMIFS('6月份挂账'!$P:$P,'6月份挂账'!$R:$R,$A78)-SUMIFS('6月份挂账'!$O:$O,'6月份挂账'!$R:$R,$A78)</f>
        <v>0</v>
      </c>
      <c r="E78" s="45">
        <f>SUMIFS('5月份挂账'!$P:$P,'5月份挂账'!$R:$R,$A78)-SUMIFS('5月份挂账'!$O:$O,'5月份挂账'!$R:$R,$A78)</f>
        <v>2406.9</v>
      </c>
      <c r="F78" s="45">
        <f>SUMIFS('4月份挂账'!P:P,'4月份挂账'!$R:$R,A78)-SUMIFS('4月份挂账'!O:O,'4月份挂账'!$R:$R,A78)</f>
        <v>1604.6</v>
      </c>
      <c r="G78" s="56">
        <f t="shared" si="6"/>
        <v>1609.6</v>
      </c>
      <c r="H78" s="45">
        <f t="shared" si="7"/>
        <v>5</v>
      </c>
      <c r="K78" s="57">
        <f>C78</f>
        <v>4016.5</v>
      </c>
      <c r="M78" s="43">
        <f t="shared" si="9"/>
        <v>0</v>
      </c>
      <c r="N78" s="57"/>
      <c r="O78" s="57">
        <f t="shared" si="8"/>
        <v>4016.5</v>
      </c>
    </row>
    <row r="79" s="43" customFormat="1" customHeight="1" spans="1:15">
      <c r="A79" s="43" t="s">
        <v>69</v>
      </c>
      <c r="B79" s="53"/>
      <c r="C79" s="45">
        <f>_xlfn.XLOOKUP(A79,'6月应付账款科目余额'!D:D,'6月应付账款科目余额'!O:O)</f>
        <v>28815</v>
      </c>
      <c r="D79" s="45">
        <f>SUMIFS('6月份挂账'!$P:$P,'6月份挂账'!$R:$R,$A79)-SUMIFS('6月份挂账'!$O:$O,'6月份挂账'!$R:$R,$A79)</f>
        <v>0</v>
      </c>
      <c r="E79" s="45">
        <f>SUMIFS('5月份挂账'!$P:$P,'5月份挂账'!$R:$R,$A79)-SUMIFS('5月份挂账'!$O:$O,'5月份挂账'!$R:$R,$A79)</f>
        <v>0</v>
      </c>
      <c r="F79" s="45">
        <f>SUMIFS('4月份挂账'!P:P,'4月份挂账'!$R:$R,A79)-SUMIFS('4月份挂账'!O:O,'4月份挂账'!$R:$R,A79)</f>
        <v>28815</v>
      </c>
      <c r="G79" s="56">
        <f t="shared" si="6"/>
        <v>28815</v>
      </c>
      <c r="H79" s="45">
        <f t="shared" si="7"/>
        <v>0</v>
      </c>
      <c r="K79" s="57">
        <f>C79</f>
        <v>28815</v>
      </c>
      <c r="M79" s="43">
        <f t="shared" si="9"/>
        <v>0</v>
      </c>
      <c r="N79" s="57"/>
      <c r="O79" s="57">
        <f t="shared" si="8"/>
        <v>28815</v>
      </c>
    </row>
    <row r="80" s="43" customFormat="1" customHeight="1" spans="1:15">
      <c r="A80" s="43" t="s">
        <v>73</v>
      </c>
      <c r="B80" s="53"/>
      <c r="C80" s="45">
        <f>_xlfn.XLOOKUP(A80,'6月应付账款科目余额'!D:D,'6月应付账款科目余额'!O:O)</f>
        <v>994.39</v>
      </c>
      <c r="D80" s="45">
        <f>SUMIFS('6月份挂账'!$P:$P,'6月份挂账'!$R:$R,$A80)-SUMIFS('6月份挂账'!$O:$O,'6月份挂账'!$R:$R,$A80)</f>
        <v>0</v>
      </c>
      <c r="E80" s="45">
        <f>SUMIFS('5月份挂账'!$P:$P,'5月份挂账'!$R:$R,$A80)-SUMIFS('5月份挂账'!$O:$O,'5月份挂账'!$R:$R,$A80)</f>
        <v>0</v>
      </c>
      <c r="F80" s="45">
        <f>SUMIFS('4月份挂账'!P:P,'4月份挂账'!$R:$R,A80)-SUMIFS('4月份挂账'!O:O,'4月份挂账'!$R:$R,A80)</f>
        <v>994.4</v>
      </c>
      <c r="G80" s="56">
        <f t="shared" si="6"/>
        <v>994.39</v>
      </c>
      <c r="H80" s="45">
        <f t="shared" si="7"/>
        <v>-0.00999999999999091</v>
      </c>
      <c r="K80" s="57">
        <f>C80</f>
        <v>994.39</v>
      </c>
      <c r="M80" s="43">
        <f t="shared" si="9"/>
        <v>0</v>
      </c>
      <c r="N80" s="57"/>
      <c r="O80" s="57">
        <f t="shared" si="8"/>
        <v>994.39</v>
      </c>
    </row>
    <row r="81" s="43" customFormat="1" customHeight="1" spans="1:15">
      <c r="A81" s="53"/>
      <c r="B81" s="53"/>
      <c r="C81" s="45"/>
      <c r="D81" s="45"/>
      <c r="E81" s="45"/>
      <c r="F81" s="45"/>
      <c r="G81" s="56"/>
      <c r="H81" s="45"/>
      <c r="K81" s="57"/>
      <c r="N81" s="57"/>
      <c r="O81" s="57"/>
    </row>
    <row r="82" s="43" customFormat="1" customHeight="1" spans="1:15">
      <c r="A82" s="53"/>
      <c r="B82" s="53"/>
      <c r="C82" s="45"/>
      <c r="D82" s="45"/>
      <c r="E82" s="45"/>
      <c r="F82" s="45"/>
      <c r="G82" s="56"/>
      <c r="H82" s="45"/>
      <c r="K82" s="57"/>
      <c r="N82" s="57"/>
      <c r="O82" s="57"/>
    </row>
    <row r="83" s="43" customFormat="1" customHeight="1" spans="1:16">
      <c r="A83" s="43" t="s">
        <v>82</v>
      </c>
      <c r="C83" s="45">
        <f t="shared" ref="C83:K83" si="10">SUM(C4:C82)</f>
        <v>33981210.42</v>
      </c>
      <c r="D83" s="45">
        <f t="shared" si="10"/>
        <v>5113152.99</v>
      </c>
      <c r="E83" s="45">
        <f t="shared" si="10"/>
        <v>6139867.78</v>
      </c>
      <c r="F83" s="45">
        <f t="shared" si="10"/>
        <v>9435506.63</v>
      </c>
      <c r="G83" s="56">
        <f t="shared" si="10"/>
        <v>22728189.65</v>
      </c>
      <c r="H83" s="45">
        <f t="shared" si="10"/>
        <v>13292683.02</v>
      </c>
      <c r="I83" s="45">
        <f t="shared" si="10"/>
        <v>0</v>
      </c>
      <c r="J83" s="45">
        <f t="shared" si="10"/>
        <v>0</v>
      </c>
      <c r="K83" s="68">
        <f t="shared" si="10"/>
        <v>11255210.78</v>
      </c>
      <c r="L83" s="45"/>
      <c r="M83" s="45">
        <f>SUM(M4:M82)</f>
        <v>1680000</v>
      </c>
      <c r="N83" s="68">
        <f>SUM(N4:N82)</f>
        <v>809301.11</v>
      </c>
      <c r="O83" s="68"/>
      <c r="P83" s="69">
        <f>SUM(P4:P82)</f>
        <v>1000</v>
      </c>
    </row>
    <row r="84" s="43" customFormat="1" customHeight="1" spans="1:15">
      <c r="A84" s="43" t="s">
        <v>286</v>
      </c>
      <c r="C84" s="45"/>
      <c r="D84" s="45"/>
      <c r="E84" s="45"/>
      <c r="F84" s="45"/>
      <c r="G84" s="56"/>
      <c r="H84" s="45"/>
      <c r="I84" s="45"/>
      <c r="J84" s="45"/>
      <c r="K84" s="68">
        <f>N83</f>
        <v>809301.11</v>
      </c>
      <c r="L84" s="45"/>
      <c r="M84" s="45"/>
      <c r="N84" s="68"/>
      <c r="O84" s="68"/>
    </row>
    <row r="85" s="43" customFormat="1" customHeight="1" spans="1:15">
      <c r="A85" s="43" t="s">
        <v>287</v>
      </c>
      <c r="C85" s="45"/>
      <c r="D85" s="45"/>
      <c r="E85" s="45"/>
      <c r="F85" s="45"/>
      <c r="G85" s="56"/>
      <c r="H85" s="45"/>
      <c r="I85" s="45"/>
      <c r="J85" s="45"/>
      <c r="K85" s="68">
        <f>M83</f>
        <v>1680000</v>
      </c>
      <c r="L85" s="45"/>
      <c r="M85" s="45"/>
      <c r="N85" s="68"/>
      <c r="O85" s="68"/>
    </row>
    <row r="86" s="43" customFormat="1" customHeight="1" spans="1:15">
      <c r="A86" s="43" t="s">
        <v>288</v>
      </c>
      <c r="C86" s="45"/>
      <c r="D86" s="45"/>
      <c r="E86" s="45"/>
      <c r="F86" s="45"/>
      <c r="G86" s="56"/>
      <c r="H86" s="45"/>
      <c r="K86" s="57">
        <v>700000</v>
      </c>
      <c r="N86" s="57"/>
      <c r="O86" s="57"/>
    </row>
    <row r="87" customHeight="1" spans="1:11">
      <c r="A87" s="43" t="s">
        <v>289</v>
      </c>
      <c r="K87" s="57">
        <v>1200000</v>
      </c>
    </row>
    <row r="88" customHeight="1" spans="1:11">
      <c r="A88" s="43" t="s">
        <v>290</v>
      </c>
      <c r="K88" s="57">
        <v>200000</v>
      </c>
    </row>
    <row r="89" customHeight="1" spans="1:11">
      <c r="A89" s="43" t="s">
        <v>291</v>
      </c>
      <c r="K89" s="57">
        <v>200000</v>
      </c>
    </row>
    <row r="90" customHeight="1" spans="1:11">
      <c r="A90" s="43" t="s">
        <v>292</v>
      </c>
      <c r="K90" s="57">
        <v>3000000</v>
      </c>
    </row>
    <row r="91" customHeight="1" spans="1:11">
      <c r="A91" s="43" t="s">
        <v>293</v>
      </c>
      <c r="K91" s="57">
        <f>SUM(K83:K90)</f>
        <v>19044511.89</v>
      </c>
    </row>
    <row r="93" customHeight="1" spans="1:1">
      <c r="A93" s="43" t="s">
        <v>294</v>
      </c>
    </row>
    <row r="94" customHeight="1" spans="1:11">
      <c r="A94" s="43" t="s">
        <v>295</v>
      </c>
      <c r="K94" s="57">
        <v>2000000</v>
      </c>
    </row>
    <row r="95" customHeight="1" spans="1:11">
      <c r="A95" s="43" t="s">
        <v>296</v>
      </c>
      <c r="K95" s="57">
        <v>3550000</v>
      </c>
    </row>
    <row r="96" customHeight="1" spans="1:11">
      <c r="A96" s="43" t="s">
        <v>297</v>
      </c>
      <c r="K96" s="57">
        <v>1850000</v>
      </c>
    </row>
    <row r="97" customHeight="1" spans="1:11">
      <c r="A97" s="43" t="s">
        <v>298</v>
      </c>
      <c r="K97" s="57">
        <v>1680000</v>
      </c>
    </row>
    <row r="98" customHeight="1" spans="1:11">
      <c r="A98" s="43" t="s">
        <v>299</v>
      </c>
      <c r="K98" s="57">
        <v>3470000</v>
      </c>
    </row>
    <row r="99" customHeight="1" spans="1:11">
      <c r="A99" s="43" t="s">
        <v>300</v>
      </c>
      <c r="K99" s="57">
        <v>450000</v>
      </c>
    </row>
    <row r="100" customHeight="1" spans="1:11">
      <c r="A100" s="43" t="s">
        <v>301</v>
      </c>
      <c r="K100" s="57">
        <v>6000000</v>
      </c>
    </row>
    <row r="101" customHeight="1" spans="1:11">
      <c r="A101" s="43" t="s">
        <v>82</v>
      </c>
      <c r="K101" s="57">
        <f>SUM(K94:K100)</f>
        <v>19000000</v>
      </c>
    </row>
  </sheetData>
  <autoFilter xmlns:etc="http://www.wps.cn/officeDocument/2017/etCustomData" ref="A1:P91" etc:filterBottomFollowUsedRange="0">
    <extLst/>
  </autoFilter>
  <mergeCells count="2">
    <mergeCell ref="A1:H1"/>
    <mergeCell ref="I2:J2"/>
  </mergeCells>
  <conditionalFormatting sqref="A1:A65536">
    <cfRule type="duplicateValues" dxfId="0" priority="1"/>
  </conditionalFormatting>
  <pageMargins left="0.75" right="0.75" top="1" bottom="1" header="0.5" footer="0.5"/>
  <headerFooter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8"/>
  <sheetViews>
    <sheetView workbookViewId="0">
      <selection activeCell="C4" sqref="C4:D4"/>
    </sheetView>
  </sheetViews>
  <sheetFormatPr defaultColWidth="9.14285714285714" defaultRowHeight="19" customHeight="1"/>
  <cols>
    <col min="1" max="1" width="32.8571428571429" style="43" customWidth="1"/>
    <col min="2" max="2" width="11.8571428571429" style="43" customWidth="1"/>
    <col min="3" max="5" width="11.8571428571429" style="45" customWidth="1"/>
    <col min="6" max="6" width="10.7142857142857" style="45" customWidth="1"/>
    <col min="7" max="7" width="9.14285714285714" style="45"/>
    <col min="8" max="9" width="14.5714285714286" style="45" customWidth="1"/>
    <col min="10" max="10" width="15.8571428571429" style="43" customWidth="1"/>
    <col min="11" max="11" width="13.5714285714286" style="43" customWidth="1"/>
    <col min="12" max="16384" width="9.14285714285714" style="43"/>
  </cols>
  <sheetData>
    <row r="1" s="43" customFormat="1" ht="27" customHeight="1" spans="1:9">
      <c r="A1" s="46" t="s">
        <v>302</v>
      </c>
      <c r="B1" s="46"/>
      <c r="C1" s="47"/>
      <c r="D1" s="47"/>
      <c r="E1" s="47"/>
      <c r="F1" s="47"/>
      <c r="G1" s="47"/>
      <c r="H1" s="47"/>
      <c r="I1" s="47"/>
    </row>
    <row r="2" s="43" customFormat="1" ht="27" customHeight="1" spans="1:11">
      <c r="A2" s="46"/>
      <c r="B2" s="46"/>
      <c r="C2" s="47"/>
      <c r="D2" s="47"/>
      <c r="E2" s="47"/>
      <c r="F2" s="47"/>
      <c r="G2" s="47"/>
      <c r="H2" s="47"/>
      <c r="I2" s="47"/>
      <c r="J2" s="44"/>
      <c r="K2" s="44"/>
    </row>
    <row r="3" s="44" customFormat="1" ht="37" customHeight="1" spans="1:11">
      <c r="A3" s="48" t="s">
        <v>2</v>
      </c>
      <c r="B3" s="49" t="s">
        <v>3</v>
      </c>
      <c r="C3" s="50" t="s">
        <v>303</v>
      </c>
      <c r="D3" s="50" t="s">
        <v>270</v>
      </c>
      <c r="E3" s="50" t="s">
        <v>280</v>
      </c>
      <c r="F3" s="50" t="s">
        <v>304</v>
      </c>
      <c r="G3" s="50" t="s">
        <v>305</v>
      </c>
      <c r="H3" s="51" t="s">
        <v>8</v>
      </c>
      <c r="I3" s="51" t="s">
        <v>9</v>
      </c>
      <c r="J3" s="54" t="s">
        <v>306</v>
      </c>
      <c r="K3" s="54" t="s">
        <v>82</v>
      </c>
    </row>
    <row r="4" s="43" customFormat="1" customHeight="1" spans="1:9">
      <c r="A4" s="52" t="s">
        <v>15</v>
      </c>
      <c r="B4" s="53"/>
      <c r="C4" s="45">
        <f>_xlfn.XLOOKUP(A4,'5月应付账款科目余额'!D:D,'5月应付账款科目余额'!O:O)</f>
        <v>381626.97</v>
      </c>
      <c r="D4" s="45">
        <f>SUMIFS('5月份挂账'!$P:$P,'5月份挂账'!$R:$R,$A4)-SUMIFS('5月份挂账'!$O:$O,'5月份挂账'!$R:$R,$A4)</f>
        <v>82042.52</v>
      </c>
      <c r="E4" s="45">
        <f>SUMIFS('4月份挂账'!$P:$P,'4月份挂账'!$R:$R,$A4)-SUMIFS('4月份挂账'!$O:$O,'4月份挂账'!$R:$R,$A4)</f>
        <v>39776</v>
      </c>
      <c r="F4" s="45">
        <f>SUMIFS('3月份挂账'!$Q:$Q,'3月份挂账'!$S:$S,$A4)-SUMIFS('3月份挂账'!$P:$P,'3月份挂账'!$S:$S,$A4)</f>
        <v>72704.2</v>
      </c>
      <c r="G4" s="45">
        <f>SUMIFS('2月份挂账'!$Q:$Q,'2月份挂账'!$S:$S,$A4)-SUMIFS('2月份挂账'!$P:$P,'2月份挂账'!$S:$S,$A4)</f>
        <v>33701.12</v>
      </c>
      <c r="H4" s="45">
        <f t="shared" ref="H4:H67" si="0">C4-D4-E4</f>
        <v>259808.45</v>
      </c>
      <c r="I4" s="45">
        <f t="shared" ref="I4:I67" si="1">C4-D4-E4-F4</f>
        <v>187104.25</v>
      </c>
    </row>
    <row r="5" s="43" customFormat="1" customHeight="1" spans="1:9">
      <c r="A5" s="52" t="s">
        <v>111</v>
      </c>
      <c r="B5" s="53"/>
      <c r="C5" s="45">
        <f>_xlfn.XLOOKUP(A5,'5月应付账款科目余额'!D:D,'5月应付账款科目余额'!O:O)</f>
        <v>23367.17</v>
      </c>
      <c r="D5" s="45">
        <f>SUMIFS('5月份挂账'!$P:$P,'5月份挂账'!$R:$R,$A5)-SUMIFS('5月份挂账'!$O:$O,'5月份挂账'!$R:$R,$A5)</f>
        <v>0</v>
      </c>
      <c r="E5" s="45">
        <f>SUMIFS('4月份挂账'!P:P,'4月份挂账'!$R:$R,A5)-SUMIFS('4月份挂账'!O:O,'4月份挂账'!$R:$R,A5)</f>
        <v>0</v>
      </c>
      <c r="F5" s="45">
        <f>SUMIFS('3月份挂账'!$Q:$Q,'3月份挂账'!$S:$S,$A5)-SUMIFS('3月份挂账'!$P:$P,'3月份挂账'!$S:$S,$A5)</f>
        <v>0</v>
      </c>
      <c r="G5" s="45">
        <f>SUMIFS('2月份挂账'!$Q:$Q,'2月份挂账'!$S:$S,$A5)-SUMIFS('2月份挂账'!$P:$P,'2月份挂账'!$S:$S,$A5)</f>
        <v>0</v>
      </c>
      <c r="H5" s="45">
        <f t="shared" si="0"/>
        <v>23367.17</v>
      </c>
      <c r="I5" s="45">
        <f t="shared" si="1"/>
        <v>23367.17</v>
      </c>
    </row>
    <row r="6" s="43" customFormat="1" customHeight="1" spans="1:9">
      <c r="A6" s="52" t="s">
        <v>112</v>
      </c>
      <c r="B6" s="53"/>
      <c r="C6" s="45">
        <f>_xlfn.XLOOKUP(A6,'5月应付账款科目余额'!D:D,'5月应付账款科目余额'!O:O)</f>
        <v>9685.4</v>
      </c>
      <c r="D6" s="45">
        <f>SUMIFS('5月份挂账'!$P:$P,'5月份挂账'!$R:$R,$A6)-SUMIFS('5月份挂账'!$O:$O,'5月份挂账'!$R:$R,$A6)</f>
        <v>0</v>
      </c>
      <c r="E6" s="45">
        <f>SUMIFS('4月份挂账'!P:P,'4月份挂账'!$R:$R,A6)-SUMIFS('4月份挂账'!O:O,'4月份挂账'!$R:$R,A6)</f>
        <v>0</v>
      </c>
      <c r="F6" s="45">
        <f>SUMIFS('3月份挂账'!$Q:$Q,'3月份挂账'!$S:$S,$A6)-SUMIFS('3月份挂账'!$P:$P,'3月份挂账'!$S:$S,$A6)</f>
        <v>0</v>
      </c>
      <c r="G6" s="45">
        <f>SUMIFS('2月份挂账'!$Q:$Q,'2月份挂账'!$S:$S,$A6)-SUMIFS('2月份挂账'!$P:$P,'2月份挂账'!$S:$S,$A6)</f>
        <v>0</v>
      </c>
      <c r="H6" s="45">
        <f t="shared" si="0"/>
        <v>9685.4</v>
      </c>
      <c r="I6" s="45">
        <f t="shared" si="1"/>
        <v>9685.4</v>
      </c>
    </row>
    <row r="7" s="43" customFormat="1" customHeight="1" spans="1:9">
      <c r="A7" s="52" t="s">
        <v>16</v>
      </c>
      <c r="B7" s="53"/>
      <c r="C7" s="45">
        <f>_xlfn.XLOOKUP(A7,'5月应付账款科目余额'!D:D,'5月应付账款科目余额'!O:O)</f>
        <v>374880.18</v>
      </c>
      <c r="D7" s="45">
        <f>SUMIFS('5月份挂账'!$P:$P,'5月份挂账'!$R:$R,$A7)-SUMIFS('5月份挂账'!$O:$O,'5月份挂账'!$R:$R,$A7)</f>
        <v>43272.81</v>
      </c>
      <c r="E7" s="45">
        <f>SUMIFS('4月份挂账'!P:P,'4月份挂账'!$R:$R,A7)-SUMIFS('4月份挂账'!O:O,'4月份挂账'!$R:$R,A7)</f>
        <v>28282.23</v>
      </c>
      <c r="F7" s="45">
        <f>SUMIFS('3月份挂账'!$Q:$Q,'3月份挂账'!$S:$S,$A7)-SUMIFS('3月份挂账'!$P:$P,'3月份挂账'!$S:$S,$A7)</f>
        <v>31646.78</v>
      </c>
      <c r="G7" s="45">
        <f>SUMIFS('2月份挂账'!$Q:$Q,'2月份挂账'!$S:$S,$A7)-SUMIFS('2月份挂账'!$P:$P,'2月份挂账'!$S:$S,$A7)</f>
        <v>44205.55</v>
      </c>
      <c r="H7" s="45">
        <f t="shared" si="0"/>
        <v>303325.14</v>
      </c>
      <c r="I7" s="45">
        <f t="shared" si="1"/>
        <v>271678.36</v>
      </c>
    </row>
    <row r="8" s="43" customFormat="1" customHeight="1" spans="1:9">
      <c r="A8" s="52" t="s">
        <v>17</v>
      </c>
      <c r="B8" s="53"/>
      <c r="C8" s="45">
        <f>_xlfn.XLOOKUP(A8,'5月应付账款科目余额'!D:D,'5月应付账款科目余额'!O:O)</f>
        <v>108636.03</v>
      </c>
      <c r="D8" s="45">
        <f>SUMIFS('5月份挂账'!$P:$P,'5月份挂账'!$R:$R,$A8)-SUMIFS('5月份挂账'!$O:$O,'5月份挂账'!$R:$R,$A8)</f>
        <v>28459.33</v>
      </c>
      <c r="E8" s="45">
        <f>SUMIFS('4月份挂账'!P:P,'4月份挂账'!$R:$R,A8)-SUMIFS('4月份挂账'!O:O,'4月份挂账'!$R:$R,A8)</f>
        <v>36819.77</v>
      </c>
      <c r="F8" s="45">
        <f>SUMIFS('3月份挂账'!$Q:$Q,'3月份挂账'!$S:$S,$A8)-SUMIFS('3月份挂账'!$P:$P,'3月份挂账'!$S:$S,$A8)</f>
        <v>19356.06</v>
      </c>
      <c r="G8" s="45">
        <f>SUMIFS('2月份挂账'!$Q:$Q,'2月份挂账'!$S:$S,$A8)-SUMIFS('2月份挂账'!$P:$P,'2月份挂账'!$S:$S,$A8)</f>
        <v>18536.25</v>
      </c>
      <c r="H8" s="45">
        <f t="shared" si="0"/>
        <v>43356.93</v>
      </c>
      <c r="I8" s="45">
        <f t="shared" si="1"/>
        <v>24000.87</v>
      </c>
    </row>
    <row r="9" s="43" customFormat="1" customHeight="1" spans="1:9">
      <c r="A9" s="52" t="s">
        <v>18</v>
      </c>
      <c r="B9" s="53"/>
      <c r="C9" s="45">
        <f>_xlfn.XLOOKUP(A9,'5月应付账款科目余额'!D:D,'5月应付账款科目余额'!O:O)</f>
        <v>76170.09</v>
      </c>
      <c r="D9" s="45">
        <f>SUMIFS('5月份挂账'!$P:$P,'5月份挂账'!$R:$R,$A9)-SUMIFS('5月份挂账'!$O:$O,'5月份挂账'!$R:$R,$A9)</f>
        <v>0</v>
      </c>
      <c r="E9" s="45">
        <f>SUMIFS('4月份挂账'!P:P,'4月份挂账'!$R:$R,A9)-SUMIFS('4月份挂账'!O:O,'4月份挂账'!$R:$R,A9)</f>
        <v>21044.02</v>
      </c>
      <c r="F9" s="45">
        <f>SUMIFS('3月份挂账'!$Q:$Q,'3月份挂账'!$S:$S,$A9)-SUMIFS('3月份挂账'!$P:$P,'3月份挂账'!$S:$S,$A9)</f>
        <v>14877.59</v>
      </c>
      <c r="G9" s="45">
        <f>SUMIFS('2月份挂账'!$Q:$Q,'2月份挂账'!$S:$S,$A9)-SUMIFS('2月份挂账'!$P:$P,'2月份挂账'!$S:$S,$A9)</f>
        <v>40248.48</v>
      </c>
      <c r="H9" s="45">
        <f t="shared" si="0"/>
        <v>55126.07</v>
      </c>
      <c r="I9" s="45">
        <f t="shared" si="1"/>
        <v>40248.48</v>
      </c>
    </row>
    <row r="10" s="43" customFormat="1" customHeight="1" spans="1:9">
      <c r="A10" s="52" t="s">
        <v>19</v>
      </c>
      <c r="B10" s="53"/>
      <c r="C10" s="45">
        <f>_xlfn.XLOOKUP(A10,'5月应付账款科目余额'!D:D,'5月应付账款科目余额'!O:O)</f>
        <v>111972.12</v>
      </c>
      <c r="D10" s="45">
        <f>SUMIFS('5月份挂账'!$P:$P,'5月份挂账'!$R:$R,$A10)-SUMIFS('5月份挂账'!$O:$O,'5月份挂账'!$R:$R,$A10)</f>
        <v>0</v>
      </c>
      <c r="E10" s="45">
        <f>SUMIFS('4月份挂账'!P:P,'4月份挂账'!$R:$R,A10)-SUMIFS('4月份挂账'!O:O,'4月份挂账'!$R:$R,A10)</f>
        <v>0</v>
      </c>
      <c r="F10" s="45">
        <f>SUMIFS('3月份挂账'!$Q:$Q,'3月份挂账'!$S:$S,$A10)-SUMIFS('3月份挂账'!$P:$P,'3月份挂账'!$S:$S,$A10)</f>
        <v>0</v>
      </c>
      <c r="G10" s="45">
        <f>SUMIFS('2月份挂账'!$Q:$Q,'2月份挂账'!$S:$S,$A10)-SUMIFS('2月份挂账'!$P:$P,'2月份挂账'!$S:$S,$A10)</f>
        <v>0</v>
      </c>
      <c r="H10" s="45">
        <f t="shared" si="0"/>
        <v>111972.12</v>
      </c>
      <c r="I10" s="45">
        <f t="shared" si="1"/>
        <v>111972.12</v>
      </c>
    </row>
    <row r="11" s="43" customFormat="1" customHeight="1" spans="1:9">
      <c r="A11" s="52" t="s">
        <v>20</v>
      </c>
      <c r="B11" s="53"/>
      <c r="C11" s="45">
        <f>_xlfn.XLOOKUP(A11,'5月应付账款科目余额'!D:D,'5月应付账款科目余额'!O:O)</f>
        <v>443835.77</v>
      </c>
      <c r="D11" s="45">
        <f>SUMIFS('5月份挂账'!$P:$P,'5月份挂账'!$R:$R,$A11)-SUMIFS('5月份挂账'!$O:$O,'5月份挂账'!$R:$R,$A11)</f>
        <v>23159.69</v>
      </c>
      <c r="E11" s="45">
        <f>SUMIFS('4月份挂账'!P:P,'4月份挂账'!$R:$R,A11)-SUMIFS('4月份挂账'!O:O,'4月份挂账'!$R:$R,A11)</f>
        <v>58763.39</v>
      </c>
      <c r="F11" s="45">
        <f>SUMIFS('3月份挂账'!$Q:$Q,'3月份挂账'!$S:$S,$A11)-SUMIFS('3月份挂账'!$P:$P,'3月份挂账'!$S:$S,$A11)</f>
        <v>28855.68</v>
      </c>
      <c r="G11" s="45">
        <f>SUMIFS('2月份挂账'!$Q:$Q,'2月份挂账'!$S:$S,$A11)-SUMIFS('2月份挂账'!$P:$P,'2月份挂账'!$S:$S,$A11)</f>
        <v>55006.14</v>
      </c>
      <c r="H11" s="45">
        <f t="shared" si="0"/>
        <v>361912.69</v>
      </c>
      <c r="I11" s="45">
        <f t="shared" si="1"/>
        <v>333057.01</v>
      </c>
    </row>
    <row r="12" s="43" customFormat="1" customHeight="1" spans="1:9">
      <c r="A12" s="52" t="s">
        <v>21</v>
      </c>
      <c r="B12" s="53"/>
      <c r="C12" s="45">
        <f>_xlfn.XLOOKUP(A12,'5月应付账款科目余额'!D:D,'5月应付账款科目余额'!O:O)</f>
        <v>270681.37</v>
      </c>
      <c r="D12" s="45">
        <f>SUMIFS('5月份挂账'!$P:$P,'5月份挂账'!$R:$R,$A12)-SUMIFS('5月份挂账'!$O:$O,'5月份挂账'!$R:$R,$A12)</f>
        <v>34851.27</v>
      </c>
      <c r="E12" s="45">
        <f>SUMIFS('4月份挂账'!P:P,'4月份挂账'!$R:$R,A12)-SUMIFS('4月份挂账'!O:O,'4月份挂账'!$R:$R,A12)</f>
        <v>51691.82</v>
      </c>
      <c r="F12" s="45">
        <f>SUMIFS('3月份挂账'!$Q:$Q,'3月份挂账'!$S:$S,$A12)-SUMIFS('3月份挂账'!$P:$P,'3月份挂账'!$S:$S,$A12)</f>
        <v>29119.86</v>
      </c>
      <c r="G12" s="45">
        <f>SUMIFS('2月份挂账'!$Q:$Q,'2月份挂账'!$S:$S,$A12)-SUMIFS('2月份挂账'!$P:$P,'2月份挂账'!$S:$S,$A12)</f>
        <v>48930.66</v>
      </c>
      <c r="H12" s="45">
        <f t="shared" si="0"/>
        <v>184138.28</v>
      </c>
      <c r="I12" s="45">
        <f t="shared" si="1"/>
        <v>155018.42</v>
      </c>
    </row>
    <row r="13" s="43" customFormat="1" customHeight="1" spans="1:9">
      <c r="A13" s="52" t="s">
        <v>80</v>
      </c>
      <c r="B13" s="53"/>
      <c r="C13" s="45">
        <f>_xlfn.XLOOKUP(A13,'5月应付账款科目余额'!D:D,'5月应付账款科目余额'!O:O)</f>
        <v>32846.76</v>
      </c>
      <c r="D13" s="45">
        <f>SUMIFS('5月份挂账'!$P:$P,'5月份挂账'!$R:$R,$A13)-SUMIFS('5月份挂账'!$O:$O,'5月份挂账'!$R:$R,$A13)</f>
        <v>0</v>
      </c>
      <c r="E13" s="45">
        <f>SUMIFS('4月份挂账'!P:P,'4月份挂账'!$R:$R,A13)-SUMIFS('4月份挂账'!O:O,'4月份挂账'!$R:$R,A13)</f>
        <v>12390.45</v>
      </c>
      <c r="F13" s="45">
        <f>SUMIFS('3月份挂账'!$Q:$Q,'3月份挂账'!$S:$S,$A13)-SUMIFS('3月份挂账'!$P:$P,'3月份挂账'!$S:$S,$A13)</f>
        <v>0</v>
      </c>
      <c r="G13" s="45">
        <f>SUMIFS('2月份挂账'!$Q:$Q,'2月份挂账'!$S:$S,$A13)-SUMIFS('2月份挂账'!$P:$P,'2月份挂账'!$S:$S,$A13)</f>
        <v>17289</v>
      </c>
      <c r="H13" s="45">
        <f t="shared" si="0"/>
        <v>20456.31</v>
      </c>
      <c r="I13" s="45">
        <f t="shared" si="1"/>
        <v>20456.31</v>
      </c>
    </row>
    <row r="14" s="43" customFormat="1" customHeight="1" spans="1:9">
      <c r="A14" s="52" t="s">
        <v>72</v>
      </c>
      <c r="B14" s="53"/>
      <c r="C14" s="45">
        <f>_xlfn.XLOOKUP(A14,'5月应付账款科目余额'!D:D,'5月应付账款科目余额'!O:O)</f>
        <v>64358.48</v>
      </c>
      <c r="D14" s="45">
        <f>SUMIFS('5月份挂账'!$P:$P,'5月份挂账'!$R:$R,$A14)-SUMIFS('5月份挂账'!$O:$O,'5月份挂账'!$R:$R,$A14)</f>
        <v>0</v>
      </c>
      <c r="E14" s="45">
        <f>SUMIFS('4月份挂账'!P:P,'4月份挂账'!$R:$R,A14)-SUMIFS('4月份挂账'!O:O,'4月份挂账'!$R:$R,A14)</f>
        <v>0</v>
      </c>
      <c r="F14" s="45">
        <f>SUMIFS('3月份挂账'!$Q:$Q,'3月份挂账'!$S:$S,$A14)-SUMIFS('3月份挂账'!$P:$P,'3月份挂账'!$S:$S,$A14)</f>
        <v>0</v>
      </c>
      <c r="G14" s="45">
        <f>SUMIFS('2月份挂账'!$Q:$Q,'2月份挂账'!$S:$S,$A14)-SUMIFS('2月份挂账'!$P:$P,'2月份挂账'!$S:$S,$A14)</f>
        <v>28500.19</v>
      </c>
      <c r="H14" s="45">
        <f t="shared" si="0"/>
        <v>64358.48</v>
      </c>
      <c r="I14" s="45">
        <f t="shared" si="1"/>
        <v>64358.48</v>
      </c>
    </row>
    <row r="15" s="43" customFormat="1" customHeight="1" spans="1:9">
      <c r="A15" s="52" t="s">
        <v>22</v>
      </c>
      <c r="B15" s="53"/>
      <c r="C15" s="45">
        <f>_xlfn.XLOOKUP(A15,'5月应付账款科目余额'!D:D,'5月应付账款科目余额'!O:O)</f>
        <v>165284.12</v>
      </c>
      <c r="D15" s="45">
        <f>SUMIFS('5月份挂账'!$P:$P,'5月份挂账'!$R:$R,$A15)-SUMIFS('5月份挂账'!$O:$O,'5月份挂账'!$R:$R,$A15)</f>
        <v>30834.99</v>
      </c>
      <c r="E15" s="45">
        <f>SUMIFS('4月份挂账'!P:P,'4月份挂账'!$R:$R,A15)-SUMIFS('4月份挂账'!O:O,'4月份挂账'!$R:$R,A15)</f>
        <v>42379.29</v>
      </c>
      <c r="F15" s="45">
        <f>SUMIFS('3月份挂账'!$Q:$Q,'3月份挂账'!$S:$S,$A15)-SUMIFS('3月份挂账'!$P:$P,'3月份挂账'!$S:$S,$A15)</f>
        <v>24724.94</v>
      </c>
      <c r="G15" s="45">
        <f>SUMIFS('2月份挂账'!$Q:$Q,'2月份挂账'!$S:$S,$A15)-SUMIFS('2月份挂账'!$P:$P,'2月份挂账'!$S:$S,$A15)</f>
        <v>33225.45</v>
      </c>
      <c r="H15" s="45">
        <f t="shared" si="0"/>
        <v>92069.84</v>
      </c>
      <c r="I15" s="45">
        <f t="shared" si="1"/>
        <v>67344.9</v>
      </c>
    </row>
    <row r="16" s="43" customFormat="1" customHeight="1" spans="1:9">
      <c r="A16" s="52" t="s">
        <v>23</v>
      </c>
      <c r="B16" s="53"/>
      <c r="C16" s="45">
        <f>_xlfn.XLOOKUP(A16,'5月应付账款科目余额'!D:D,'5月应付账款科目余额'!O:O)</f>
        <v>73108.03</v>
      </c>
      <c r="D16" s="45">
        <f>SUMIFS('5月份挂账'!$P:$P,'5月份挂账'!$R:$R,$A16)-SUMIFS('5月份挂账'!$O:$O,'5月份挂账'!$R:$R,$A16)</f>
        <v>0</v>
      </c>
      <c r="E16" s="45">
        <f>SUMIFS('4月份挂账'!P:P,'4月份挂账'!$R:$R,A16)-SUMIFS('4月份挂账'!O:O,'4月份挂账'!$R:$R,A16)</f>
        <v>0</v>
      </c>
      <c r="F16" s="45">
        <f>SUMIFS('3月份挂账'!$Q:$Q,'3月份挂账'!$S:$S,$A16)-SUMIFS('3月份挂账'!$P:$P,'3月份挂账'!$S:$S,$A16)</f>
        <v>0</v>
      </c>
      <c r="G16" s="45">
        <f>SUMIFS('2月份挂账'!$Q:$Q,'2月份挂账'!$S:$S,$A16)-SUMIFS('2月份挂账'!$P:$P,'2月份挂账'!$S:$S,$A16)</f>
        <v>123108.38</v>
      </c>
      <c r="H16" s="45">
        <f t="shared" si="0"/>
        <v>73108.03</v>
      </c>
      <c r="I16" s="45">
        <f t="shared" si="1"/>
        <v>73108.03</v>
      </c>
    </row>
    <row r="17" s="43" customFormat="1" customHeight="1" spans="1:9">
      <c r="A17" s="52" t="s">
        <v>24</v>
      </c>
      <c r="B17" s="53"/>
      <c r="C17" s="45">
        <f>_xlfn.XLOOKUP(A17,'5月应付账款科目余额'!D:D,'5月应付账款科目余额'!O:O)</f>
        <v>434566.38</v>
      </c>
      <c r="D17" s="45">
        <f>SUMIFS('5月份挂账'!$P:$P,'5月份挂账'!$R:$R,$A17)-SUMIFS('5月份挂账'!$O:$O,'5月份挂账'!$R:$R,$A17)</f>
        <v>78020.18</v>
      </c>
      <c r="E17" s="45">
        <f>SUMIFS('4月份挂账'!P:P,'4月份挂账'!$R:$R,A17)-SUMIFS('4月份挂账'!O:O,'4月份挂账'!$R:$R,A17)</f>
        <v>208053.8</v>
      </c>
      <c r="F17" s="45">
        <f>SUMIFS('3月份挂账'!$Q:$Q,'3月份挂账'!$S:$S,$A17)-SUMIFS('3月份挂账'!$P:$P,'3月份挂账'!$S:$S,$A17)</f>
        <v>0</v>
      </c>
      <c r="G17" s="45">
        <f>SUMIFS('2月份挂账'!$Q:$Q,'2月份挂账'!$S:$S,$A17)-SUMIFS('2月份挂账'!$P:$P,'2月份挂账'!$S:$S,$A17)</f>
        <v>78020.18</v>
      </c>
      <c r="H17" s="45">
        <f t="shared" si="0"/>
        <v>148492.4</v>
      </c>
      <c r="I17" s="45">
        <f t="shared" si="1"/>
        <v>148492.4</v>
      </c>
    </row>
    <row r="18" s="43" customFormat="1" customHeight="1" spans="1:9">
      <c r="A18" s="52" t="s">
        <v>25</v>
      </c>
      <c r="B18" s="53"/>
      <c r="C18" s="45">
        <f>_xlfn.XLOOKUP(A18,'5月应付账款科目余额'!D:D,'5月应付账款科目余额'!O:O)</f>
        <v>1000594.85</v>
      </c>
      <c r="D18" s="45">
        <f>SUMIFS('5月份挂账'!$P:$P,'5月份挂账'!$R:$R,$A18)-SUMIFS('5月份挂账'!$O:$O,'5月份挂账'!$R:$R,$A18)</f>
        <v>262477.53</v>
      </c>
      <c r="E18" s="45">
        <f>SUMIFS('4月份挂账'!P:P,'4月份挂账'!$R:$R,A18)-SUMIFS('4月份挂账'!O:O,'4月份挂账'!$R:$R,A18)</f>
        <v>132087.85</v>
      </c>
      <c r="F18" s="45">
        <f>SUMIFS('3月份挂账'!$Q:$Q,'3月份挂账'!$S:$S,$A18)-SUMIFS('3月份挂账'!$P:$P,'3月份挂账'!$S:$S,$A18)</f>
        <v>252193.85</v>
      </c>
      <c r="G18" s="45">
        <f>SUMIFS('2月份挂账'!$Q:$Q,'2月份挂账'!$S:$S,$A18)-SUMIFS('2月份挂账'!$P:$P,'2月份挂账'!$S:$S,$A18)</f>
        <v>288728.71</v>
      </c>
      <c r="H18" s="45">
        <f t="shared" si="0"/>
        <v>606029.47</v>
      </c>
      <c r="I18" s="45">
        <f t="shared" si="1"/>
        <v>353835.62</v>
      </c>
    </row>
    <row r="19" s="43" customFormat="1" customHeight="1" spans="1:9">
      <c r="A19" s="52" t="s">
        <v>132</v>
      </c>
      <c r="B19" s="53"/>
      <c r="C19" s="45">
        <f>_xlfn.XLOOKUP(A19,'5月应付账款科目余额'!D:D,'5月应付账款科目余额'!O:O)</f>
        <v>16134.6</v>
      </c>
      <c r="D19" s="45">
        <f>SUMIFS('5月份挂账'!$P:$P,'5月份挂账'!$R:$R,$A19)-SUMIFS('5月份挂账'!$O:$O,'5月份挂账'!$R:$R,$A19)</f>
        <v>16134.6</v>
      </c>
      <c r="E19" s="45">
        <f>SUMIFS('4月份挂账'!P:P,'4月份挂账'!$R:$R,A19)-SUMIFS('4月份挂账'!O:O,'4月份挂账'!$R:$R,A19)</f>
        <v>0</v>
      </c>
      <c r="F19" s="45">
        <f>SUMIFS('3月份挂账'!$Q:$Q,'3月份挂账'!$S:$S,$A19)-SUMIFS('3月份挂账'!$P:$P,'3月份挂账'!$S:$S,$A19)</f>
        <v>0</v>
      </c>
      <c r="G19" s="45">
        <f>SUMIFS('2月份挂账'!$Q:$Q,'2月份挂账'!$S:$S,$A19)-SUMIFS('2月份挂账'!$P:$P,'2月份挂账'!$S:$S,$A19)</f>
        <v>0</v>
      </c>
      <c r="H19" s="45">
        <f t="shared" si="0"/>
        <v>0</v>
      </c>
      <c r="I19" s="45">
        <f t="shared" si="1"/>
        <v>0</v>
      </c>
    </row>
    <row r="20" s="43" customFormat="1" customHeight="1" spans="1:9">
      <c r="A20" s="52" t="s">
        <v>26</v>
      </c>
      <c r="B20" s="53"/>
      <c r="C20" s="45">
        <f>_xlfn.XLOOKUP(A20,'5月应付账款科目余额'!D:D,'5月应付账款科目余额'!O:O)</f>
        <v>616732.69</v>
      </c>
      <c r="D20" s="45">
        <f>SUMIFS('5月份挂账'!$P:$P,'5月份挂账'!$R:$R,$A20)-SUMIFS('5月份挂账'!$O:$O,'5月份挂账'!$R:$R,$A20)</f>
        <v>132912.71</v>
      </c>
      <c r="E20" s="45">
        <f>SUMIFS('4月份挂账'!P:P,'4月份挂账'!$R:$R,A20)-SUMIFS('4月份挂账'!O:O,'4月份挂账'!$R:$R,A20)</f>
        <v>0</v>
      </c>
      <c r="F20" s="45">
        <f>SUMIFS('3月份挂账'!$Q:$Q,'3月份挂账'!$S:$S,$A20)-SUMIFS('3月份挂账'!$P:$P,'3月份挂账'!$S:$S,$A20)</f>
        <v>127899.05</v>
      </c>
      <c r="G20" s="45">
        <f>SUMIFS('2月份挂账'!$Q:$Q,'2月份挂账'!$S:$S,$A20)-SUMIFS('2月份挂账'!$P:$P,'2月份挂账'!$S:$S,$A20)</f>
        <v>210419.5</v>
      </c>
      <c r="H20" s="45">
        <f t="shared" si="0"/>
        <v>483819.98</v>
      </c>
      <c r="I20" s="45">
        <f t="shared" si="1"/>
        <v>355920.93</v>
      </c>
    </row>
    <row r="21" s="43" customFormat="1" customHeight="1" spans="1:9">
      <c r="A21" s="52" t="s">
        <v>79</v>
      </c>
      <c r="B21" s="53"/>
      <c r="C21" s="45">
        <f>_xlfn.XLOOKUP(A21,'5月应付账款科目余额'!D:D,'5月应付账款科目余额'!O:O)</f>
        <v>295559.1</v>
      </c>
      <c r="D21" s="45">
        <f>SUMIFS('5月份挂账'!$P:$P,'5月份挂账'!$R:$R,$A21)-SUMIFS('5月份挂账'!$O:$O,'5月份挂账'!$R:$R,$A21)</f>
        <v>88818</v>
      </c>
      <c r="E21" s="45">
        <f>SUMIFS('4月份挂账'!P:P,'4月份挂账'!$R:$R,A21)-SUMIFS('4月份挂账'!O:O,'4月份挂账'!$R:$R,A21)</f>
        <v>199840.5</v>
      </c>
      <c r="F21" s="45">
        <f>SUMIFS('3月份挂账'!$Q:$Q,'3月份挂账'!$S:$S,$A21)-SUMIFS('3月份挂账'!$P:$P,'3月份挂账'!$S:$S,$A21)</f>
        <v>0</v>
      </c>
      <c r="G21" s="45">
        <f>SUMIFS('2月份挂账'!$Q:$Q,'2月份挂账'!$S:$S,$A21)-SUMIFS('2月份挂账'!$P:$P,'2月份挂账'!$S:$S,$A21)</f>
        <v>0</v>
      </c>
      <c r="H21" s="45">
        <f t="shared" si="0"/>
        <v>6900.59999999998</v>
      </c>
      <c r="I21" s="45">
        <f t="shared" si="1"/>
        <v>6900.59999999998</v>
      </c>
    </row>
    <row r="22" s="43" customFormat="1" customHeight="1" spans="1:9">
      <c r="A22" s="52" t="s">
        <v>78</v>
      </c>
      <c r="B22" s="53"/>
      <c r="C22" s="45">
        <f>_xlfn.XLOOKUP(A22,'5月应付账款科目余额'!D:D,'5月应付账款科目余额'!O:O)</f>
        <v>138638.64</v>
      </c>
      <c r="D22" s="45">
        <f>SUMIFS('5月份挂账'!$P:$P,'5月份挂账'!$R:$R,$A22)-SUMIFS('5月份挂账'!$O:$O,'5月份挂账'!$R:$R,$A22)</f>
        <v>0</v>
      </c>
      <c r="E22" s="45">
        <f>SUMIFS('4月份挂账'!P:P,'4月份挂账'!$R:$R,A22)-SUMIFS('4月份挂账'!O:O,'4月份挂账'!$R:$R,A22)</f>
        <v>28142.72</v>
      </c>
      <c r="F22" s="45">
        <f>SUMIFS('3月份挂账'!$Q:$Q,'3月份挂账'!$S:$S,$A22)-SUMIFS('3月份挂账'!$P:$P,'3月份挂账'!$S:$S,$A22)</f>
        <v>63511.65</v>
      </c>
      <c r="G22" s="45">
        <f>SUMIFS('2月份挂账'!$Q:$Q,'2月份挂账'!$S:$S,$A22)-SUMIFS('2月份挂账'!$P:$P,'2月份挂账'!$S:$S,$A22)</f>
        <v>0</v>
      </c>
      <c r="H22" s="45">
        <f t="shared" si="0"/>
        <v>110495.92</v>
      </c>
      <c r="I22" s="45">
        <f t="shared" si="1"/>
        <v>46984.27</v>
      </c>
    </row>
    <row r="23" s="43" customFormat="1" customHeight="1" spans="1:9">
      <c r="A23" s="52" t="s">
        <v>27</v>
      </c>
      <c r="B23" s="53"/>
      <c r="C23" s="45">
        <f>_xlfn.XLOOKUP(A23,'5月应付账款科目余额'!D:D,'5月应付账款科目余额'!O:O)</f>
        <v>117698.06</v>
      </c>
      <c r="D23" s="45">
        <f>SUMIFS('5月份挂账'!$P:$P,'5月份挂账'!$R:$R,$A23)-SUMIFS('5月份挂账'!$O:$O,'5月份挂账'!$R:$R,$A23)</f>
        <v>36250.4</v>
      </c>
      <c r="E23" s="45">
        <f>SUMIFS('4月份挂账'!P:P,'4月份挂账'!$R:$R,A23)-SUMIFS('4月份挂账'!O:O,'4月份挂账'!$R:$R,A23)</f>
        <v>45200</v>
      </c>
      <c r="F23" s="45">
        <f>SUMIFS('3月份挂账'!$Q:$Q,'3月份挂账'!$S:$S,$A23)-SUMIFS('3月份挂账'!$P:$P,'3月份挂账'!$S:$S,$A23)</f>
        <v>21244</v>
      </c>
      <c r="G23" s="45">
        <f>SUMIFS('2月份挂账'!$Q:$Q,'2月份挂账'!$S:$S,$A23)-SUMIFS('2月份挂账'!$P:$P,'2月份挂账'!$S:$S,$A23)</f>
        <v>22129.92</v>
      </c>
      <c r="H23" s="45">
        <f t="shared" si="0"/>
        <v>36247.66</v>
      </c>
      <c r="I23" s="45">
        <f t="shared" si="1"/>
        <v>15003.66</v>
      </c>
    </row>
    <row r="24" s="43" customFormat="1" customHeight="1" spans="1:9">
      <c r="A24" s="52" t="s">
        <v>28</v>
      </c>
      <c r="B24" s="53"/>
      <c r="C24" s="45">
        <f>_xlfn.XLOOKUP(A24,'5月应付账款科目余额'!D:D,'5月应付账款科目余额'!O:O)</f>
        <v>615399.92</v>
      </c>
      <c r="D24" s="45">
        <f>SUMIFS('5月份挂账'!$P:$P,'5月份挂账'!$R:$R,$A24)-SUMIFS('5月份挂账'!$O:$O,'5月份挂账'!$R:$R,$A24)</f>
        <v>147944.12</v>
      </c>
      <c r="E24" s="45">
        <f>SUMIFS('4月份挂账'!P:P,'4月份挂账'!$R:$R,A24)-SUMIFS('4月份挂账'!O:O,'4月份挂账'!$R:$R,A24)</f>
        <v>174854.39</v>
      </c>
      <c r="F24" s="45">
        <f>SUMIFS('3月份挂账'!$Q:$Q,'3月份挂账'!$S:$S,$A24)-SUMIFS('3月份挂账'!$P:$P,'3月份挂账'!$S:$S,$A24)</f>
        <v>0</v>
      </c>
      <c r="G24" s="45">
        <f>SUMIFS('2月份挂账'!$Q:$Q,'2月份挂账'!$S:$S,$A24)-SUMIFS('2月份挂账'!$P:$P,'2月份挂账'!$S:$S,$A24)</f>
        <v>164179.51</v>
      </c>
      <c r="H24" s="45">
        <f t="shared" si="0"/>
        <v>292601.41</v>
      </c>
      <c r="I24" s="45">
        <f t="shared" si="1"/>
        <v>292601.41</v>
      </c>
    </row>
    <row r="25" s="43" customFormat="1" customHeight="1" spans="1:9">
      <c r="A25" s="52" t="s">
        <v>29</v>
      </c>
      <c r="B25" s="53"/>
      <c r="C25" s="45">
        <f>_xlfn.XLOOKUP(A25,'5月应付账款科目余额'!D:D,'5月应付账款科目余额'!O:O)</f>
        <v>584112.58</v>
      </c>
      <c r="D25" s="45">
        <f>SUMIFS('5月份挂账'!$P:$P,'5月份挂账'!$R:$R,$A25)-SUMIFS('5月份挂账'!$O:$O,'5月份挂账'!$R:$R,$A25)</f>
        <v>0</v>
      </c>
      <c r="E25" s="45">
        <f>SUMIFS('4月份挂账'!P:P,'4月份挂账'!$R:$R,A25)-SUMIFS('4月份挂账'!O:O,'4月份挂账'!$R:$R,A25)</f>
        <v>195564.88</v>
      </c>
      <c r="F25" s="45">
        <f>SUMIFS('3月份挂账'!$Q:$Q,'3月份挂账'!$S:$S,$A25)-SUMIFS('3月份挂账'!$P:$P,'3月份挂账'!$S:$S,$A25)</f>
        <v>0</v>
      </c>
      <c r="G25" s="45">
        <f>SUMIFS('2月份挂账'!$Q:$Q,'2月份挂账'!$S:$S,$A25)-SUMIFS('2月份挂账'!$P:$P,'2月份挂账'!$S:$S,$A25)</f>
        <v>0</v>
      </c>
      <c r="H25" s="45">
        <f t="shared" si="0"/>
        <v>388547.7</v>
      </c>
      <c r="I25" s="45">
        <f t="shared" si="1"/>
        <v>388547.7</v>
      </c>
    </row>
    <row r="26" s="43" customFormat="1" customHeight="1" spans="1:9">
      <c r="A26" s="52" t="s">
        <v>30</v>
      </c>
      <c r="B26" s="53"/>
      <c r="C26" s="45">
        <f>_xlfn.XLOOKUP(A26,'5月应付账款科目余额'!D:D,'5月应付账款科目余额'!O:O)</f>
        <v>243420.44</v>
      </c>
      <c r="D26" s="45">
        <f>SUMIFS('5月份挂账'!$P:$P,'5月份挂账'!$R:$R,$A26)-SUMIFS('5月份挂账'!$O:$O,'5月份挂账'!$R:$R,$A26)</f>
        <v>61206.79</v>
      </c>
      <c r="E26" s="45">
        <f>SUMIFS('4月份挂账'!P:P,'4月份挂账'!$R:$R,A26)-SUMIFS('4月份挂账'!O:O,'4月份挂账'!$R:$R,A26)</f>
        <v>84438.96</v>
      </c>
      <c r="F26" s="45">
        <f>SUMIFS('3月份挂账'!$Q:$Q,'3月份挂账'!$S:$S,$A26)-SUMIFS('3月份挂账'!$P:$P,'3月份挂账'!$S:$S,$A26)</f>
        <v>49531.82</v>
      </c>
      <c r="G26" s="45">
        <f>SUMIFS('2月份挂账'!$Q:$Q,'2月份挂账'!$S:$S,$A26)-SUMIFS('2月份挂账'!$P:$P,'2月份挂账'!$S:$S,$A26)</f>
        <v>69049.99</v>
      </c>
      <c r="H26" s="45">
        <f t="shared" si="0"/>
        <v>97774.69</v>
      </c>
      <c r="I26" s="45">
        <f t="shared" si="1"/>
        <v>48242.87</v>
      </c>
    </row>
    <row r="27" s="43" customFormat="1" customHeight="1" spans="1:9">
      <c r="A27" s="52" t="s">
        <v>31</v>
      </c>
      <c r="B27" s="53"/>
      <c r="C27" s="45">
        <f>_xlfn.XLOOKUP(A27,'5月应付账款科目余额'!D:D,'5月应付账款科目余额'!O:O)</f>
        <v>1087761.47</v>
      </c>
      <c r="D27" s="45">
        <f>SUMIFS('5月份挂账'!$P:$P,'5月份挂账'!$R:$R,$A27)-SUMIFS('5月份挂账'!$O:$O,'5月份挂账'!$R:$R,$A27)</f>
        <v>193732.1</v>
      </c>
      <c r="E27" s="45">
        <f>SUMIFS('4月份挂账'!P:P,'4月份挂账'!$R:$R,A27)-SUMIFS('4月份挂账'!O:O,'4月份挂账'!$R:$R,A27)</f>
        <v>374139.87</v>
      </c>
      <c r="F27" s="45">
        <f>SUMIFS('3月份挂账'!$Q:$Q,'3月份挂账'!$S:$S,$A27)-SUMIFS('3月份挂账'!$P:$P,'3月份挂账'!$S:$S,$A27)</f>
        <v>357405.12</v>
      </c>
      <c r="G27" s="45">
        <f>SUMIFS('2月份挂账'!$Q:$Q,'2月份挂账'!$S:$S,$A27)-SUMIFS('2月份挂账'!$P:$P,'2月份挂账'!$S:$S,$A27)</f>
        <v>367626.46</v>
      </c>
      <c r="H27" s="45">
        <f t="shared" si="0"/>
        <v>519889.5</v>
      </c>
      <c r="I27" s="45">
        <f t="shared" si="1"/>
        <v>162484.38</v>
      </c>
    </row>
    <row r="28" s="43" customFormat="1" customHeight="1" spans="1:9">
      <c r="A28" s="52" t="s">
        <v>32</v>
      </c>
      <c r="B28" s="53"/>
      <c r="C28" s="45">
        <f>_xlfn.XLOOKUP(A28,'5月应付账款科目余额'!D:D,'5月应付账款科目余额'!O:O)</f>
        <v>237350.32</v>
      </c>
      <c r="D28" s="45">
        <f>SUMIFS('5月份挂账'!$P:$P,'5月份挂账'!$R:$R,$A28)-SUMIFS('5月份挂账'!$O:$O,'5月份挂账'!$R:$R,$A28)</f>
        <v>68683.57</v>
      </c>
      <c r="E28" s="45">
        <f>SUMIFS('4月份挂账'!P:P,'4月份挂账'!$R:$R,A28)-SUMIFS('4月份挂账'!O:O,'4月份挂账'!$R:$R,A28)</f>
        <v>85024.06</v>
      </c>
      <c r="F28" s="45">
        <f>SUMIFS('3月份挂账'!$Q:$Q,'3月份挂账'!$S:$S,$A28)-SUMIFS('3月份挂账'!$P:$P,'3月份挂账'!$S:$S,$A28)</f>
        <v>39887.72</v>
      </c>
      <c r="G28" s="45">
        <f>SUMIFS('2月份挂账'!$Q:$Q,'2月份挂账'!$S:$S,$A28)-SUMIFS('2月份挂账'!$P:$P,'2月份挂账'!$S:$S,$A28)</f>
        <v>41852.56</v>
      </c>
      <c r="H28" s="45">
        <f t="shared" si="0"/>
        <v>83642.69</v>
      </c>
      <c r="I28" s="45">
        <f t="shared" si="1"/>
        <v>43754.97</v>
      </c>
    </row>
    <row r="29" s="43" customFormat="1" customHeight="1" spans="1:9">
      <c r="A29" s="52" t="s">
        <v>33</v>
      </c>
      <c r="B29" s="53"/>
      <c r="C29" s="45">
        <f>_xlfn.XLOOKUP(A29,'5月应付账款科目余额'!D:D,'5月应付账款科目余额'!O:O)</f>
        <v>5334466.05</v>
      </c>
      <c r="D29" s="45">
        <f>SUMIFS('5月份挂账'!$P:$P,'5月份挂账'!$R:$R,$A29)-SUMIFS('5月份挂账'!$O:$O,'5月份挂账'!$R:$R,$A29)</f>
        <v>892605.39</v>
      </c>
      <c r="E29" s="45">
        <f>SUMIFS('4月份挂账'!P:P,'4月份挂账'!$R:$R,A29)-SUMIFS('4月份挂账'!O:O,'4月份挂账'!$R:$R,A29)</f>
        <v>1422293.82</v>
      </c>
      <c r="F29" s="45">
        <f>SUMIFS('3月份挂账'!$Q:$Q,'3月份挂账'!$S:$S,$A29)-SUMIFS('3月份挂账'!$P:$P,'3月份挂账'!$S:$S,$A29)</f>
        <v>871060.91</v>
      </c>
      <c r="G29" s="45">
        <f>SUMIFS('2月份挂账'!$Q:$Q,'2月份挂账'!$S:$S,$A29)-SUMIFS('2月份挂账'!$P:$P,'2月份挂账'!$S:$S,$A29)</f>
        <v>1588257.58</v>
      </c>
      <c r="H29" s="45">
        <f t="shared" si="0"/>
        <v>3019566.84</v>
      </c>
      <c r="I29" s="45">
        <f t="shared" si="1"/>
        <v>2148505.93</v>
      </c>
    </row>
    <row r="30" s="43" customFormat="1" customHeight="1" spans="1:9">
      <c r="A30" s="52" t="s">
        <v>156</v>
      </c>
      <c r="B30" s="53"/>
      <c r="C30" s="45">
        <f>_xlfn.XLOOKUP(A30,'5月应付账款科目余额'!D:D,'5月应付账款科目余额'!O:O)</f>
        <v>261042</v>
      </c>
      <c r="D30" s="45">
        <f>SUMIFS('5月份挂账'!$P:$P,'5月份挂账'!$R:$R,$A30)-SUMIFS('5月份挂账'!$O:$O,'5月份挂账'!$R:$R,$A30)</f>
        <v>0</v>
      </c>
      <c r="E30" s="45">
        <f>SUMIFS('4月份挂账'!P:P,'4月份挂账'!$R:$R,A30)-SUMIFS('4月份挂账'!O:O,'4月份挂账'!$R:$R,A30)</f>
        <v>0</v>
      </c>
      <c r="F30" s="45">
        <f>SUMIFS('3月份挂账'!$Q:$Q,'3月份挂账'!$S:$S,$A30)-SUMIFS('3月份挂账'!$P:$P,'3月份挂账'!$S:$S,$A30)</f>
        <v>0</v>
      </c>
      <c r="G30" s="45">
        <f>SUMIFS('2月份挂账'!$Q:$Q,'2月份挂账'!$S:$S,$A30)-SUMIFS('2月份挂账'!$P:$P,'2月份挂账'!$S:$S,$A30)</f>
        <v>0</v>
      </c>
      <c r="H30" s="45">
        <f t="shared" si="0"/>
        <v>261042</v>
      </c>
      <c r="I30" s="45">
        <f t="shared" si="1"/>
        <v>261042</v>
      </c>
    </row>
    <row r="31" s="43" customFormat="1" customHeight="1" spans="1:9">
      <c r="A31" s="52" t="s">
        <v>157</v>
      </c>
      <c r="B31" s="53"/>
      <c r="C31" s="45">
        <f>_xlfn.XLOOKUP(A31,'5月应付账款科目余额'!D:D,'5月应付账款科目余额'!O:O)</f>
        <v>315723.23</v>
      </c>
      <c r="D31" s="45">
        <f>SUMIFS('5月份挂账'!$P:$P,'5月份挂账'!$R:$R,$A31)-SUMIFS('5月份挂账'!$O:$O,'5月份挂账'!$R:$R,$A31)</f>
        <v>0</v>
      </c>
      <c r="E31" s="45">
        <f>SUMIFS('4月份挂账'!P:P,'4月份挂账'!$R:$R,A31)-SUMIFS('4月份挂账'!O:O,'4月份挂账'!$R:$R,A31)</f>
        <v>0</v>
      </c>
      <c r="F31" s="45">
        <f>SUMIFS('3月份挂账'!$Q:$Q,'3月份挂账'!$S:$S,$A31)-SUMIFS('3月份挂账'!$P:$P,'3月份挂账'!$S:$S,$A31)</f>
        <v>0</v>
      </c>
      <c r="G31" s="45">
        <f>SUMIFS('2月份挂账'!$Q:$Q,'2月份挂账'!$S:$S,$A31)-SUMIFS('2月份挂账'!$P:$P,'2月份挂账'!$S:$S,$A31)</f>
        <v>0</v>
      </c>
      <c r="H31" s="45">
        <f t="shared" si="0"/>
        <v>315723.23</v>
      </c>
      <c r="I31" s="45">
        <f t="shared" si="1"/>
        <v>315723.23</v>
      </c>
    </row>
    <row r="32" s="43" customFormat="1" ht="14.25" spans="1:9">
      <c r="A32" s="52" t="s">
        <v>162</v>
      </c>
      <c r="B32" s="53"/>
      <c r="C32" s="45">
        <f>_xlfn.XLOOKUP(A32,'5月应付账款科目余额'!D:D,'5月应付账款科目余额'!O:O)</f>
        <v>12000</v>
      </c>
      <c r="D32" s="45">
        <f>SUMIFS('5月份挂账'!$P:$P,'5月份挂账'!$R:$R,$A32)-SUMIFS('5月份挂账'!$O:$O,'5月份挂账'!$R:$R,$A32)</f>
        <v>0</v>
      </c>
      <c r="E32" s="45">
        <f>SUMIFS('4月份挂账'!P:P,'4月份挂账'!$R:$R,A32)-SUMIFS('4月份挂账'!O:O,'4月份挂账'!$R:$R,A32)</f>
        <v>0</v>
      </c>
      <c r="F32" s="45">
        <f>SUMIFS('3月份挂账'!$Q:$Q,'3月份挂账'!$S:$S,$A32)-SUMIFS('3月份挂账'!$P:$P,'3月份挂账'!$S:$S,$A32)</f>
        <v>0</v>
      </c>
      <c r="G32" s="45">
        <f>SUMIFS('2月份挂账'!$Q:$Q,'2月份挂账'!$S:$S,$A32)-SUMIFS('2月份挂账'!$P:$P,'2月份挂账'!$S:$S,$A32)</f>
        <v>0</v>
      </c>
      <c r="H32" s="45">
        <f t="shared" si="0"/>
        <v>12000</v>
      </c>
      <c r="I32" s="45">
        <f t="shared" si="1"/>
        <v>12000</v>
      </c>
    </row>
    <row r="33" s="43" customFormat="1" customHeight="1" spans="1:9">
      <c r="A33" s="52" t="s">
        <v>171</v>
      </c>
      <c r="B33" s="53"/>
      <c r="C33" s="45">
        <f>_xlfn.XLOOKUP(A33,'5月应付账款科目余额'!D:D,'5月应付账款科目余额'!O:O)</f>
        <v>2200</v>
      </c>
      <c r="D33" s="45">
        <f>SUMIFS('5月份挂账'!$P:$P,'5月份挂账'!$R:$R,$A33)-SUMIFS('5月份挂账'!$O:$O,'5月份挂账'!$R:$R,$A33)</f>
        <v>0</v>
      </c>
      <c r="E33" s="45">
        <f>SUMIFS('4月份挂账'!P:P,'4月份挂账'!$R:$R,A33)-SUMIFS('4月份挂账'!O:O,'4月份挂账'!$R:$R,A33)</f>
        <v>0</v>
      </c>
      <c r="F33" s="45">
        <f>SUMIFS('3月份挂账'!$Q:$Q,'3月份挂账'!$S:$S,$A33)-SUMIFS('3月份挂账'!$P:$P,'3月份挂账'!$S:$S,$A33)</f>
        <v>0</v>
      </c>
      <c r="G33" s="45">
        <f>SUMIFS('2月份挂账'!$Q:$Q,'2月份挂账'!$S:$S,$A33)-SUMIFS('2月份挂账'!$P:$P,'2月份挂账'!$S:$S,$A33)</f>
        <v>0</v>
      </c>
      <c r="H33" s="45">
        <f t="shared" si="0"/>
        <v>2200</v>
      </c>
      <c r="I33" s="45">
        <f t="shared" si="1"/>
        <v>2200</v>
      </c>
    </row>
    <row r="34" s="43" customFormat="1" customHeight="1" spans="1:9">
      <c r="A34" s="52" t="s">
        <v>172</v>
      </c>
      <c r="B34" s="53"/>
      <c r="C34" s="45">
        <f>_xlfn.XLOOKUP(A34,'5月应付账款科目余额'!D:D,'5月应付账款科目余额'!O:O)</f>
        <v>6340</v>
      </c>
      <c r="D34" s="45">
        <f>SUMIFS('5月份挂账'!$P:$P,'5月份挂账'!$R:$R,$A34)-SUMIFS('5月份挂账'!$O:$O,'5月份挂账'!$R:$R,$A34)</f>
        <v>0</v>
      </c>
      <c r="E34" s="45">
        <f>SUMIFS('4月份挂账'!P:P,'4月份挂账'!$R:$R,A34)-SUMIFS('4月份挂账'!O:O,'4月份挂账'!$R:$R,A34)</f>
        <v>0</v>
      </c>
      <c r="F34" s="45">
        <f>SUMIFS('3月份挂账'!$Q:$Q,'3月份挂账'!$S:$S,$A34)-SUMIFS('3月份挂账'!$P:$P,'3月份挂账'!$S:$S,$A34)</f>
        <v>0</v>
      </c>
      <c r="G34" s="45">
        <f>SUMIFS('2月份挂账'!$Q:$Q,'2月份挂账'!$S:$S,$A34)-SUMIFS('2月份挂账'!$P:$P,'2月份挂账'!$S:$S,$A34)</f>
        <v>0</v>
      </c>
      <c r="H34" s="45">
        <f t="shared" si="0"/>
        <v>6340</v>
      </c>
      <c r="I34" s="45">
        <f t="shared" si="1"/>
        <v>6340</v>
      </c>
    </row>
    <row r="35" s="43" customFormat="1" customHeight="1" spans="1:9">
      <c r="A35" s="52" t="s">
        <v>173</v>
      </c>
      <c r="B35" s="53"/>
      <c r="C35" s="45">
        <f>_xlfn.XLOOKUP(A35,'5月应付账款科目余额'!D:D,'5月应付账款科目余额'!O:O)</f>
        <v>30585</v>
      </c>
      <c r="D35" s="45">
        <f>SUMIFS('5月份挂账'!$P:$P,'5月份挂账'!$R:$R,$A35)-SUMIFS('5月份挂账'!$O:$O,'5月份挂账'!$R:$R,$A35)</f>
        <v>0</v>
      </c>
      <c r="E35" s="45">
        <f>SUMIFS('4月份挂账'!P:P,'4月份挂账'!$R:$R,A35)-SUMIFS('4月份挂账'!O:O,'4月份挂账'!$R:$R,A35)</f>
        <v>0</v>
      </c>
      <c r="F35" s="45">
        <f>SUMIFS('3月份挂账'!$Q:$Q,'3月份挂账'!$S:$S,$A35)-SUMIFS('3月份挂账'!$P:$P,'3月份挂账'!$S:$S,$A35)</f>
        <v>0</v>
      </c>
      <c r="G35" s="45">
        <f>SUMIFS('2月份挂账'!$Q:$Q,'2月份挂账'!$S:$S,$A35)-SUMIFS('2月份挂账'!$P:$P,'2月份挂账'!$S:$S,$A35)</f>
        <v>0</v>
      </c>
      <c r="H35" s="45">
        <f t="shared" si="0"/>
        <v>30585</v>
      </c>
      <c r="I35" s="45">
        <f t="shared" si="1"/>
        <v>30585</v>
      </c>
    </row>
    <row r="36" s="43" customFormat="1" customHeight="1" spans="1:9">
      <c r="A36" s="52" t="s">
        <v>34</v>
      </c>
      <c r="B36" s="53"/>
      <c r="C36" s="45">
        <f>_xlfn.XLOOKUP(A36,'5月应付账款科目余额'!D:D,'5月应付账款科目余额'!O:O)</f>
        <v>-63</v>
      </c>
      <c r="D36" s="45">
        <f>SUMIFS('5月份挂账'!$P:$P,'5月份挂账'!$R:$R,$A36)-SUMIFS('5月份挂账'!$O:$O,'5月份挂账'!$R:$R,$A36)</f>
        <v>186802.56</v>
      </c>
      <c r="E36" s="45">
        <f>SUMIFS('4月份挂账'!P:P,'4月份挂账'!$R:$R,A36)-SUMIFS('4月份挂账'!O:O,'4月份挂账'!$R:$R,A36)</f>
        <v>399206.4</v>
      </c>
      <c r="F36" s="45">
        <f>SUMIFS('3月份挂账'!$Q:$Q,'3月份挂账'!$S:$S,$A36)-SUMIFS('3月份挂账'!$P:$P,'3月份挂账'!$S:$S,$A36)</f>
        <v>41584</v>
      </c>
      <c r="G36" s="45">
        <f>SUMIFS('2月份挂账'!$Q:$Q,'2月份挂账'!$S:$S,$A36)-SUMIFS('2月份挂账'!$P:$P,'2月份挂账'!$S:$S,$A36)</f>
        <v>135166.08</v>
      </c>
      <c r="H36" s="45">
        <f t="shared" si="0"/>
        <v>-586071.96</v>
      </c>
      <c r="I36" s="45">
        <f t="shared" si="1"/>
        <v>-627655.96</v>
      </c>
    </row>
    <row r="37" s="43" customFormat="1" customHeight="1" spans="1:9">
      <c r="A37" s="52" t="s">
        <v>35</v>
      </c>
      <c r="B37" s="53"/>
      <c r="C37" s="45">
        <f>_xlfn.XLOOKUP(A37,'5月应付账款科目余额'!D:D,'5月应付账款科目余额'!O:O)</f>
        <v>422539.46</v>
      </c>
      <c r="D37" s="45">
        <f>SUMIFS('5月份挂账'!$P:$P,'5月份挂账'!$R:$R,$A37)-SUMIFS('5月份挂账'!$O:$O,'5月份挂账'!$R:$R,$A37)</f>
        <v>100955.43</v>
      </c>
      <c r="E37" s="45">
        <f>SUMIFS('4月份挂账'!P:P,'4月份挂账'!$R:$R,A37)-SUMIFS('4月份挂账'!O:O,'4月份挂账'!$R:$R,A37)</f>
        <v>100142.42</v>
      </c>
      <c r="F37" s="45">
        <f>SUMIFS('3月份挂账'!$Q:$Q,'3月份挂账'!$S:$S,$A37)-SUMIFS('3月份挂账'!$P:$P,'3月份挂账'!$S:$S,$A37)</f>
        <v>212301.75</v>
      </c>
      <c r="G37" s="45">
        <f>SUMIFS('2月份挂账'!$Q:$Q,'2月份挂账'!$S:$S,$A37)-SUMIFS('2月份挂账'!$P:$P,'2月份挂账'!$S:$S,$A37)</f>
        <v>0</v>
      </c>
      <c r="H37" s="45">
        <f t="shared" si="0"/>
        <v>221441.61</v>
      </c>
      <c r="I37" s="45">
        <f t="shared" si="1"/>
        <v>9139.86000000004</v>
      </c>
    </row>
    <row r="38" s="43" customFormat="1" customHeight="1" spans="1:9">
      <c r="A38" s="52" t="s">
        <v>36</v>
      </c>
      <c r="B38" s="53"/>
      <c r="C38" s="45">
        <f>_xlfn.XLOOKUP(A38,'5月应付账款科目余额'!D:D,'5月应付账款科目余额'!O:O)</f>
        <v>1079786.58</v>
      </c>
      <c r="D38" s="45">
        <f>SUMIFS('5月份挂账'!$P:$P,'5月份挂账'!$R:$R,$A38)-SUMIFS('5月份挂账'!$O:$O,'5月份挂账'!$R:$R,$A38)</f>
        <v>279827.55</v>
      </c>
      <c r="E38" s="45">
        <f>SUMIFS('4月份挂账'!P:P,'4月份挂账'!$R:$R,A38)-SUMIFS('4月份挂账'!O:O,'4月份挂账'!$R:$R,A38)</f>
        <v>80670.15</v>
      </c>
      <c r="F38" s="45">
        <f>SUMIFS('3月份挂账'!$Q:$Q,'3月份挂账'!$S:$S,$A38)-SUMIFS('3月份挂账'!$P:$P,'3月份挂账'!$S:$S,$A38)</f>
        <v>325940.88</v>
      </c>
      <c r="G38" s="45">
        <f>SUMIFS('2月份挂账'!$Q:$Q,'2月份挂账'!$S:$S,$A38)-SUMIFS('2月份挂账'!$P:$P,'2月份挂账'!$S:$S,$A38)</f>
        <v>221521.59</v>
      </c>
      <c r="H38" s="45">
        <f t="shared" si="0"/>
        <v>719288.88</v>
      </c>
      <c r="I38" s="45">
        <f t="shared" si="1"/>
        <v>393348</v>
      </c>
    </row>
    <row r="39" s="43" customFormat="1" customHeight="1" spans="1:9">
      <c r="A39" s="52" t="s">
        <v>37</v>
      </c>
      <c r="B39" s="53"/>
      <c r="C39" s="45">
        <f>_xlfn.XLOOKUP(A39,'5月应付账款科目余额'!D:D,'5月应付账款科目余额'!O:O)</f>
        <v>687006.1</v>
      </c>
      <c r="D39" s="45">
        <f>SUMIFS('5月份挂账'!$P:$P,'5月份挂账'!$R:$R,$A39)-SUMIFS('5月份挂账'!$O:$O,'5月份挂账'!$R:$R,$A39)</f>
        <v>0</v>
      </c>
      <c r="E39" s="45">
        <f>SUMIFS('4月份挂账'!P:P,'4月份挂账'!$R:$R,A39)-SUMIFS('4月份挂账'!O:O,'4月份挂账'!$R:$R,A39)</f>
        <v>259446.42</v>
      </c>
      <c r="F39" s="45">
        <f>SUMIFS('3月份挂账'!$Q:$Q,'3月份挂账'!$S:$S,$A39)-SUMIFS('3月份挂账'!$P:$P,'3月份挂账'!$S:$S,$A39)</f>
        <v>188258.57</v>
      </c>
      <c r="G39" s="45">
        <f>SUMIFS('2月份挂账'!$Q:$Q,'2月份挂账'!$S:$S,$A39)-SUMIFS('2月份挂账'!$P:$P,'2月份挂账'!$S:$S,$A39)</f>
        <v>239301.12</v>
      </c>
      <c r="H39" s="45">
        <f t="shared" si="0"/>
        <v>427559.68</v>
      </c>
      <c r="I39" s="45">
        <f t="shared" si="1"/>
        <v>239301.11</v>
      </c>
    </row>
    <row r="40" s="43" customFormat="1" customHeight="1" spans="1:9">
      <c r="A40" s="52" t="s">
        <v>38</v>
      </c>
      <c r="B40" s="53"/>
      <c r="C40" s="45">
        <f>_xlfn.XLOOKUP(A40,'5月应付账款科目余额'!D:D,'5月应付账款科目余额'!O:O)</f>
        <v>568305.22</v>
      </c>
      <c r="D40" s="45">
        <f>SUMIFS('5月份挂账'!$P:$P,'5月份挂账'!$R:$R,$A40)-SUMIFS('5月份挂账'!$O:$O,'5月份挂账'!$R:$R,$A40)</f>
        <v>66062.92</v>
      </c>
      <c r="E40" s="45">
        <f>SUMIFS('4月份挂账'!P:P,'4月份挂账'!$R:$R,A40)-SUMIFS('4月份挂账'!O:O,'4月份挂账'!$R:$R,A40)</f>
        <v>91376.85</v>
      </c>
      <c r="F40" s="45">
        <f>SUMIFS('3月份挂账'!$Q:$Q,'3月份挂账'!$S:$S,$A40)-SUMIFS('3月份挂账'!$P:$P,'3月份挂账'!$S:$S,$A40)</f>
        <v>63893.79</v>
      </c>
      <c r="G40" s="45">
        <f>SUMIFS('2月份挂账'!$Q:$Q,'2月份挂账'!$S:$S,$A40)-SUMIFS('2月份挂账'!$P:$P,'2月份挂账'!$S:$S,$A40)</f>
        <v>100683.38</v>
      </c>
      <c r="H40" s="45">
        <f t="shared" si="0"/>
        <v>410865.45</v>
      </c>
      <c r="I40" s="45">
        <f t="shared" si="1"/>
        <v>346971.66</v>
      </c>
    </row>
    <row r="41" s="43" customFormat="1" customHeight="1" spans="1:9">
      <c r="A41" s="52" t="s">
        <v>187</v>
      </c>
      <c r="B41" s="53"/>
      <c r="C41" s="45">
        <f>_xlfn.XLOOKUP(A41,'5月应付账款科目余额'!D:D,'5月应付账款科目余额'!O:O)</f>
        <v>65450</v>
      </c>
      <c r="D41" s="45">
        <f>SUMIFS('5月份挂账'!$P:$P,'5月份挂账'!$R:$R,$A41)-SUMIFS('5月份挂账'!$O:$O,'5月份挂账'!$R:$R,$A41)</f>
        <v>0</v>
      </c>
      <c r="E41" s="45">
        <f>SUMIFS('4月份挂账'!P:P,'4月份挂账'!$R:$R,A41)-SUMIFS('4月份挂账'!O:O,'4月份挂账'!$R:$R,A41)</f>
        <v>0</v>
      </c>
      <c r="F41" s="45">
        <f>SUMIFS('3月份挂账'!$Q:$Q,'3月份挂账'!$S:$S,$A41)-SUMIFS('3月份挂账'!$P:$P,'3月份挂账'!$S:$S,$A41)</f>
        <v>0</v>
      </c>
      <c r="G41" s="45">
        <f>SUMIFS('2月份挂账'!$Q:$Q,'2月份挂账'!$S:$S,$A41)-SUMIFS('2月份挂账'!$P:$P,'2月份挂账'!$S:$S,$A41)</f>
        <v>0</v>
      </c>
      <c r="H41" s="45">
        <f t="shared" si="0"/>
        <v>65450</v>
      </c>
      <c r="I41" s="45">
        <f t="shared" si="1"/>
        <v>65450</v>
      </c>
    </row>
    <row r="42" s="43" customFormat="1" customHeight="1" spans="1:9">
      <c r="A42" s="52" t="s">
        <v>39</v>
      </c>
      <c r="B42" s="53"/>
      <c r="C42" s="45">
        <f>_xlfn.XLOOKUP(A42,'5月应付账款科目余额'!D:D,'5月应付账款科目余额'!O:O)</f>
        <v>800496.11</v>
      </c>
      <c r="D42" s="45">
        <f>SUMIFS('5月份挂账'!$P:$P,'5月份挂账'!$R:$R,$A42)-SUMIFS('5月份挂账'!$O:$O,'5月份挂账'!$R:$R,$A42)</f>
        <v>0</v>
      </c>
      <c r="E42" s="45">
        <f>SUMIFS('4月份挂账'!P:P,'4月份挂账'!$R:$R,A42)-SUMIFS('4月份挂账'!O:O,'4月份挂账'!$R:$R,A42)</f>
        <v>0</v>
      </c>
      <c r="F42" s="45">
        <f>SUMIFS('3月份挂账'!$Q:$Q,'3月份挂账'!$S:$S,$A42)-SUMIFS('3月份挂账'!$P:$P,'3月份挂账'!$S:$S,$A42)</f>
        <v>0</v>
      </c>
      <c r="G42" s="45">
        <f>SUMIFS('2月份挂账'!$Q:$Q,'2月份挂账'!$S:$S,$A42)-SUMIFS('2月份挂账'!$P:$P,'2月份挂账'!$S:$S,$A42)</f>
        <v>0</v>
      </c>
      <c r="H42" s="45">
        <f t="shared" si="0"/>
        <v>800496.11</v>
      </c>
      <c r="I42" s="45">
        <f t="shared" si="1"/>
        <v>800496.11</v>
      </c>
    </row>
    <row r="43" s="43" customFormat="1" customHeight="1" spans="1:9">
      <c r="A43" s="52" t="s">
        <v>40</v>
      </c>
      <c r="B43" s="53"/>
      <c r="C43" s="45">
        <f>_xlfn.XLOOKUP(A43,'5月应付账款科目余额'!D:D,'5月应付账款科目余额'!O:O)</f>
        <v>1062468.17</v>
      </c>
      <c r="D43" s="45">
        <f>SUMIFS('5月份挂账'!$P:$P,'5月份挂账'!$R:$R,$A43)-SUMIFS('5月份挂账'!$O:$O,'5月份挂账'!$R:$R,$A43)</f>
        <v>188829.71</v>
      </c>
      <c r="E43" s="45">
        <f>SUMIFS('4月份挂账'!P:P,'4月份挂账'!$R:$R,A43)-SUMIFS('4月份挂账'!O:O,'4月份挂账'!$R:$R,A43)</f>
        <v>297125.48</v>
      </c>
      <c r="F43" s="45">
        <f>SUMIFS('3月份挂账'!$Q:$Q,'3月份挂账'!$S:$S,$A43)-SUMIFS('3月份挂账'!$P:$P,'3月份挂账'!$S:$S,$A43)</f>
        <v>149443.16</v>
      </c>
      <c r="G43" s="45">
        <f>SUMIFS('2月份挂账'!$Q:$Q,'2月份挂账'!$S:$S,$A43)-SUMIFS('2月份挂账'!$P:$P,'2月份挂账'!$S:$S,$A43)</f>
        <v>129735.7</v>
      </c>
      <c r="H43" s="45">
        <f t="shared" si="0"/>
        <v>576512.98</v>
      </c>
      <c r="I43" s="45">
        <f t="shared" si="1"/>
        <v>427069.82</v>
      </c>
    </row>
    <row r="44" s="43" customFormat="1" customHeight="1" spans="1:9">
      <c r="A44" s="52" t="s">
        <v>41</v>
      </c>
      <c r="B44" s="53"/>
      <c r="C44" s="45">
        <f>_xlfn.XLOOKUP(A44,'5月应付账款科目余额'!D:D,'5月应付账款科目余额'!O:O)</f>
        <v>284823.04</v>
      </c>
      <c r="D44" s="45">
        <f>SUMIFS('5月份挂账'!$P:$P,'5月份挂账'!$R:$R,$A44)-SUMIFS('5月份挂账'!$O:$O,'5月份挂账'!$R:$R,$A44)</f>
        <v>61546.45</v>
      </c>
      <c r="E44" s="45">
        <f>SUMIFS('4月份挂账'!P:P,'4月份挂账'!$R:$R,A44)-SUMIFS('4月份挂账'!O:O,'4月份挂账'!$R:$R,A44)</f>
        <v>103238.88</v>
      </c>
      <c r="F44" s="45">
        <f>SUMIFS('3月份挂账'!$Q:$Q,'3月份挂账'!$S:$S,$A44)-SUMIFS('3月份挂账'!$P:$P,'3月份挂账'!$S:$S,$A44)</f>
        <v>40460.05</v>
      </c>
      <c r="G44" s="45">
        <f>SUMIFS('2月份挂账'!$Q:$Q,'2月份挂账'!$S:$S,$A44)-SUMIFS('2月份挂账'!$P:$P,'2月份挂账'!$S:$S,$A44)</f>
        <v>79447.25</v>
      </c>
      <c r="H44" s="45">
        <f t="shared" si="0"/>
        <v>120037.71</v>
      </c>
      <c r="I44" s="45">
        <f t="shared" si="1"/>
        <v>79577.66</v>
      </c>
    </row>
    <row r="45" s="43" customFormat="1" customHeight="1" spans="1:9">
      <c r="A45" s="52" t="s">
        <v>42</v>
      </c>
      <c r="B45" s="53"/>
      <c r="C45" s="45">
        <f>_xlfn.XLOOKUP(A45,'5月应付账款科目余额'!D:D,'5月应付账款科目余额'!O:O)</f>
        <v>3586880.93</v>
      </c>
      <c r="D45" s="45">
        <f>SUMIFS('5月份挂账'!$P:$P,'5月份挂账'!$R:$R,$A45)-SUMIFS('5月份挂账'!$O:$O,'5月份挂账'!$R:$R,$A45)</f>
        <v>550711.38</v>
      </c>
      <c r="E45" s="45">
        <f>SUMIFS('4月份挂账'!P:P,'4月份挂账'!$R:$R,A45)-SUMIFS('4月份挂账'!O:O,'4月份挂账'!$R:$R,A45)</f>
        <v>969605.36</v>
      </c>
      <c r="F45" s="45">
        <f>SUMIFS('3月份挂账'!$Q:$Q,'3月份挂账'!$S:$S,$A45)-SUMIFS('3月份挂账'!$P:$P,'3月份挂账'!$S:$S,$A45)</f>
        <v>440190.4</v>
      </c>
      <c r="G45" s="45">
        <f>SUMIFS('2月份挂账'!$Q:$Q,'2月份挂账'!$S:$S,$A45)-SUMIFS('2月份挂账'!$P:$P,'2月份挂账'!$S:$S,$A45)</f>
        <v>667611.25</v>
      </c>
      <c r="H45" s="45">
        <f t="shared" si="0"/>
        <v>2066564.19</v>
      </c>
      <c r="I45" s="45">
        <f t="shared" si="1"/>
        <v>1626373.79</v>
      </c>
    </row>
    <row r="46" s="43" customFormat="1" customHeight="1" spans="1:9">
      <c r="A46" s="52" t="s">
        <v>43</v>
      </c>
      <c r="B46" s="53"/>
      <c r="C46" s="45">
        <f>_xlfn.XLOOKUP(A46,'5月应付账款科目余额'!D:D,'5月应付账款科目余额'!O:O)</f>
        <v>2129842.02</v>
      </c>
      <c r="D46" s="45">
        <f>SUMIFS('5月份挂账'!$P:$P,'5月份挂账'!$R:$R,$A46)-SUMIFS('5月份挂账'!$O:$O,'5月份挂账'!$R:$R,$A46)</f>
        <v>365873.06</v>
      </c>
      <c r="E46" s="45">
        <f>SUMIFS('4月份挂账'!P:P,'4月份挂账'!$R:$R,A46)-SUMIFS('4月份挂账'!O:O,'4月份挂账'!$R:$R,A46)</f>
        <v>723259.86</v>
      </c>
      <c r="F46" s="45">
        <f>SUMIFS('3月份挂账'!$Q:$Q,'3月份挂账'!$S:$S,$A46)-SUMIFS('3月份挂账'!$P:$P,'3月份挂账'!$S:$S,$A46)</f>
        <v>343444.24</v>
      </c>
      <c r="G46" s="45">
        <f>SUMIFS('2月份挂账'!$Q:$Q,'2月份挂账'!$S:$S,$A46)-SUMIFS('2月份挂账'!$P:$P,'2月份挂账'!$S:$S,$A46)</f>
        <v>572335.16</v>
      </c>
      <c r="H46" s="45">
        <f t="shared" si="0"/>
        <v>1040709.1</v>
      </c>
      <c r="I46" s="45">
        <f t="shared" si="1"/>
        <v>697264.86</v>
      </c>
    </row>
    <row r="47" s="43" customFormat="1" customHeight="1" spans="1:9">
      <c r="A47" s="52" t="s">
        <v>44</v>
      </c>
      <c r="B47" s="53"/>
      <c r="C47" s="45">
        <f>_xlfn.XLOOKUP(A47,'5月应付账款科目余额'!D:D,'5月应付账款科目余额'!O:O)</f>
        <v>50838.02</v>
      </c>
      <c r="D47" s="45">
        <f>SUMIFS('5月份挂账'!$P:$P,'5月份挂账'!$R:$R,$A47)-SUMIFS('5月份挂账'!$O:$O,'5月份挂账'!$R:$R,$A47)</f>
        <v>0</v>
      </c>
      <c r="E47" s="45">
        <f>SUMIFS('4月份挂账'!P:P,'4月份挂账'!$R:$R,A47)-SUMIFS('4月份挂账'!O:O,'4月份挂账'!$R:$R,A47)</f>
        <v>15320.77</v>
      </c>
      <c r="F47" s="45">
        <f>SUMIFS('3月份挂账'!$Q:$Q,'3月份挂账'!$S:$S,$A47)-SUMIFS('3月份挂账'!$P:$P,'3月份挂账'!$S:$S,$A47)</f>
        <v>10000.5</v>
      </c>
      <c r="G47" s="45">
        <f>SUMIFS('2月份挂账'!$Q:$Q,'2月份挂账'!$S:$S,$A47)-SUMIFS('2月份挂账'!$P:$P,'2月份挂账'!$S:$S,$A47)</f>
        <v>0</v>
      </c>
      <c r="H47" s="45">
        <f t="shared" si="0"/>
        <v>35517.25</v>
      </c>
      <c r="I47" s="45">
        <f t="shared" si="1"/>
        <v>25516.75</v>
      </c>
    </row>
    <row r="48" s="43" customFormat="1" customHeight="1" spans="1:9">
      <c r="A48" s="52" t="s">
        <v>45</v>
      </c>
      <c r="B48" s="53"/>
      <c r="C48" s="45">
        <f>_xlfn.XLOOKUP(A48,'5月应付账款科目余额'!D:D,'5月应付账款科目余额'!O:O)</f>
        <v>54785.94</v>
      </c>
      <c r="D48" s="45">
        <f>SUMIFS('5月份挂账'!$P:$P,'5月份挂账'!$R:$R,$A48)-SUMIFS('5月份挂账'!$O:$O,'5月份挂账'!$R:$R,$A48)</f>
        <v>0</v>
      </c>
      <c r="E48" s="45">
        <f>SUMIFS('4月份挂账'!P:P,'4月份挂账'!$R:$R,A48)-SUMIFS('4月份挂账'!O:O,'4月份挂账'!$R:$R,A48)</f>
        <v>0</v>
      </c>
      <c r="F48" s="45">
        <f>SUMIFS('3月份挂账'!$Q:$Q,'3月份挂账'!$S:$S,$A48)-SUMIFS('3月份挂账'!$P:$P,'3月份挂账'!$S:$S,$A48)</f>
        <v>25062.5</v>
      </c>
      <c r="G48" s="45">
        <f>SUMIFS('2月份挂账'!$Q:$Q,'2月份挂账'!$S:$S,$A48)-SUMIFS('2月份挂账'!$P:$P,'2月份挂账'!$S:$S,$A48)</f>
        <v>0</v>
      </c>
      <c r="H48" s="45">
        <f t="shared" si="0"/>
        <v>54785.94</v>
      </c>
      <c r="I48" s="45">
        <f t="shared" si="1"/>
        <v>29723.44</v>
      </c>
    </row>
    <row r="49" s="43" customFormat="1" customHeight="1" spans="1:9">
      <c r="A49" s="52" t="s">
        <v>209</v>
      </c>
      <c r="B49" s="53"/>
      <c r="C49" s="45">
        <f>_xlfn.XLOOKUP(A49,'5月应付账款科目余额'!D:D,'5月应付账款科目余额'!O:O)</f>
        <v>210660</v>
      </c>
      <c r="D49" s="45">
        <f>SUMIFS('5月份挂账'!$P:$P,'5月份挂账'!$R:$R,$A49)-SUMIFS('5月份挂账'!$O:$O,'5月份挂账'!$R:$R,$A49)</f>
        <v>0</v>
      </c>
      <c r="E49" s="45">
        <f>SUMIFS('4月份挂账'!P:P,'4月份挂账'!$R:$R,A49)-SUMIFS('4月份挂账'!O:O,'4月份挂账'!$R:$R,A49)</f>
        <v>0</v>
      </c>
      <c r="F49" s="45">
        <f>SUMIFS('3月份挂账'!$Q:$Q,'3月份挂账'!$S:$S,$A49)-SUMIFS('3月份挂账'!$P:$P,'3月份挂账'!$S:$S,$A49)</f>
        <v>0</v>
      </c>
      <c r="G49" s="45">
        <f>SUMIFS('2月份挂账'!$Q:$Q,'2月份挂账'!$S:$S,$A49)-SUMIFS('2月份挂账'!$P:$P,'2月份挂账'!$S:$S,$A49)</f>
        <v>0</v>
      </c>
      <c r="H49" s="45">
        <f t="shared" si="0"/>
        <v>210660</v>
      </c>
      <c r="I49" s="45">
        <f t="shared" si="1"/>
        <v>210660</v>
      </c>
    </row>
    <row r="50" s="43" customFormat="1" customHeight="1" spans="1:9">
      <c r="A50" s="52" t="s">
        <v>46</v>
      </c>
      <c r="B50" s="53"/>
      <c r="C50" s="45">
        <f>_xlfn.XLOOKUP(A50,'5月应付账款科目余额'!D:D,'5月应付账款科目余额'!O:O)</f>
        <v>2621.52</v>
      </c>
      <c r="D50" s="45">
        <f>SUMIFS('5月份挂账'!$P:$P,'5月份挂账'!$R:$R,$A50)-SUMIFS('5月份挂账'!$O:$O,'5月份挂账'!$R:$R,$A50)</f>
        <v>0</v>
      </c>
      <c r="E50" s="45">
        <f>SUMIFS('4月份挂账'!P:P,'4月份挂账'!$R:$R,A50)-SUMIFS('4月份挂账'!O:O,'4月份挂账'!$R:$R,A50)</f>
        <v>0</v>
      </c>
      <c r="F50" s="45">
        <f>SUMIFS('3月份挂账'!$Q:$Q,'3月份挂账'!$S:$S,$A50)-SUMIFS('3月份挂账'!$P:$P,'3月份挂账'!$S:$S,$A50)</f>
        <v>0</v>
      </c>
      <c r="G50" s="45">
        <f>SUMIFS('2月份挂账'!$Q:$Q,'2月份挂账'!$S:$S,$A50)-SUMIFS('2月份挂账'!$P:$P,'2月份挂账'!$S:$S,$A50)</f>
        <v>0</v>
      </c>
      <c r="H50" s="45">
        <f t="shared" si="0"/>
        <v>2621.52</v>
      </c>
      <c r="I50" s="45">
        <f t="shared" si="1"/>
        <v>2621.52</v>
      </c>
    </row>
    <row r="51" s="43" customFormat="1" customHeight="1" spans="1:9">
      <c r="A51" s="52" t="s">
        <v>47</v>
      </c>
      <c r="B51" s="53"/>
      <c r="C51" s="45">
        <f>_xlfn.XLOOKUP(A51,'5月应付账款科目余额'!D:D,'5月应付账款科目余额'!O:O)</f>
        <v>54943.1</v>
      </c>
      <c r="D51" s="45">
        <f>SUMIFS('5月份挂账'!$P:$P,'5月份挂账'!$R:$R,$A51)-SUMIFS('5月份挂账'!$O:$O,'5月份挂账'!$R:$R,$A51)</f>
        <v>0</v>
      </c>
      <c r="E51" s="45">
        <f>SUMIFS('4月份挂账'!P:P,'4月份挂账'!$R:$R,A51)-SUMIFS('4月份挂账'!O:O,'4月份挂账'!$R:$R,A51)</f>
        <v>0</v>
      </c>
      <c r="F51" s="45">
        <f>SUMIFS('3月份挂账'!$Q:$Q,'3月份挂账'!$S:$S,$A51)-SUMIFS('3月份挂账'!$P:$P,'3月份挂账'!$S:$S,$A51)</f>
        <v>0</v>
      </c>
      <c r="G51" s="45">
        <f>SUMIFS('2月份挂账'!$Q:$Q,'2月份挂账'!$S:$S,$A51)-SUMIFS('2月份挂账'!$P:$P,'2月份挂账'!$S:$S,$A51)</f>
        <v>0</v>
      </c>
      <c r="H51" s="45">
        <f t="shared" si="0"/>
        <v>54943.1</v>
      </c>
      <c r="I51" s="45">
        <f t="shared" si="1"/>
        <v>54943.1</v>
      </c>
    </row>
    <row r="52" s="43" customFormat="1" customHeight="1" spans="1:9">
      <c r="A52" s="52" t="s">
        <v>48</v>
      </c>
      <c r="B52" s="53"/>
      <c r="C52" s="45">
        <f>_xlfn.XLOOKUP(A52,'5月应付账款科目余额'!D:D,'5月应付账款科目余额'!O:O)</f>
        <v>357793.83</v>
      </c>
      <c r="D52" s="45">
        <f>SUMIFS('5月份挂账'!$P:$P,'5月份挂账'!$R:$R,$A52)-SUMIFS('5月份挂账'!$O:$O,'5月份挂账'!$R:$R,$A52)</f>
        <v>153303.38</v>
      </c>
      <c r="E52" s="45">
        <f>SUMIFS('4月份挂账'!P:P,'4月份挂账'!$R:$R,A52)-SUMIFS('4月份挂账'!O:O,'4月份挂账'!$R:$R,A52)</f>
        <v>204490.45</v>
      </c>
      <c r="F52" s="45">
        <f>SUMIFS('3月份挂账'!$Q:$Q,'3月份挂账'!$S:$S,$A52)-SUMIFS('3月份挂账'!$P:$P,'3月份挂账'!$S:$S,$A52)</f>
        <v>0</v>
      </c>
      <c r="G52" s="45">
        <f>SUMIFS('2月份挂账'!$Q:$Q,'2月份挂账'!$S:$S,$A52)-SUMIFS('2月份挂账'!$P:$P,'2月份挂账'!$S:$S,$A52)</f>
        <v>0</v>
      </c>
      <c r="H52" s="45">
        <f t="shared" si="0"/>
        <v>0</v>
      </c>
      <c r="I52" s="45">
        <f t="shared" si="1"/>
        <v>0</v>
      </c>
    </row>
    <row r="53" s="43" customFormat="1" customHeight="1" spans="1:9">
      <c r="A53" s="52" t="s">
        <v>49</v>
      </c>
      <c r="B53" s="53"/>
      <c r="C53" s="45">
        <f>_xlfn.XLOOKUP(A53,'5月应付账款科目余额'!D:D,'5月应付账款科目余额'!O:O)</f>
        <v>225212.25</v>
      </c>
      <c r="D53" s="45">
        <f>SUMIFS('5月份挂账'!$P:$P,'5月份挂账'!$R:$R,$A53)-SUMIFS('5月份挂账'!$O:$O,'5月份挂账'!$R:$R,$A53)</f>
        <v>0</v>
      </c>
      <c r="E53" s="45">
        <f>SUMIFS('4月份挂账'!P:P,'4月份挂账'!$R:$R,A53)-SUMIFS('4月份挂账'!O:O,'4月份挂账'!$R:$R,A53)</f>
        <v>43651.33</v>
      </c>
      <c r="F53" s="45">
        <f>SUMIFS('3月份挂账'!$Q:$Q,'3月份挂账'!$S:$S,$A53)-SUMIFS('3月份挂账'!$P:$P,'3月份挂账'!$S:$S,$A53)</f>
        <v>63717.26</v>
      </c>
      <c r="G53" s="45">
        <f>SUMIFS('2月份挂账'!$Q:$Q,'2月份挂账'!$S:$S,$A53)-SUMIFS('2月份挂账'!$P:$P,'2月份挂账'!$S:$S,$A53)</f>
        <v>0</v>
      </c>
      <c r="H53" s="45">
        <f t="shared" si="0"/>
        <v>181560.92</v>
      </c>
      <c r="I53" s="45">
        <f t="shared" si="1"/>
        <v>117843.66</v>
      </c>
    </row>
    <row r="54" s="43" customFormat="1" customHeight="1" spans="1:9">
      <c r="A54" s="52" t="s">
        <v>50</v>
      </c>
      <c r="B54" s="53"/>
      <c r="C54" s="45">
        <f>_xlfn.XLOOKUP(A54,'5月应付账款科目余额'!D:D,'5月应付账款科目余额'!O:O)</f>
        <v>-10623.91</v>
      </c>
      <c r="D54" s="45">
        <f>SUMIFS('5月份挂账'!$P:$P,'5月份挂账'!$R:$R,$A54)-SUMIFS('5月份挂账'!$O:$O,'5月份挂账'!$R:$R,$A54)</f>
        <v>0</v>
      </c>
      <c r="E54" s="45">
        <f>SUMIFS('4月份挂账'!P:P,'4月份挂账'!$R:$R,A54)-SUMIFS('4月份挂账'!O:O,'4月份挂账'!$R:$R,A54)</f>
        <v>52500</v>
      </c>
      <c r="F54" s="45">
        <f>SUMIFS('3月份挂账'!$Q:$Q,'3月份挂账'!$S:$S,$A54)-SUMIFS('3月份挂账'!$P:$P,'3月份挂账'!$S:$S,$A54)</f>
        <v>54912</v>
      </c>
      <c r="G54" s="45">
        <f>SUMIFS('2月份挂账'!$Q:$Q,'2月份挂账'!$S:$S,$A54)-SUMIFS('2月份挂账'!$P:$P,'2月份挂账'!$S:$S,$A54)</f>
        <v>0</v>
      </c>
      <c r="H54" s="45">
        <f t="shared" si="0"/>
        <v>-63123.91</v>
      </c>
      <c r="I54" s="45">
        <f t="shared" si="1"/>
        <v>-118035.91</v>
      </c>
    </row>
    <row r="55" s="43" customFormat="1" customHeight="1" spans="1:9">
      <c r="A55" s="52" t="s">
        <v>51</v>
      </c>
      <c r="B55" s="53"/>
      <c r="C55" s="45">
        <f>_xlfn.XLOOKUP(A55,'5月应付账款科目余额'!D:D,'5月应付账款科目余额'!O:O)</f>
        <v>20187.76</v>
      </c>
      <c r="D55" s="45">
        <f>SUMIFS('5月份挂账'!$P:$P,'5月份挂账'!$R:$R,$A55)-SUMIFS('5月份挂账'!$O:$O,'5月份挂账'!$R:$R,$A55)</f>
        <v>5770.12</v>
      </c>
      <c r="E55" s="45">
        <f>SUMIFS('4月份挂账'!P:P,'4月份挂账'!$R:$R,A55)-SUMIFS('4月份挂账'!O:O,'4月份挂账'!$R:$R,A55)</f>
        <v>10115.24</v>
      </c>
      <c r="F55" s="45">
        <f>SUMIFS('3月份挂账'!$Q:$Q,'3月份挂账'!$S:$S,$A55)-SUMIFS('3月份挂账'!$P:$P,'3月份挂账'!$S:$S,$A55)</f>
        <v>0</v>
      </c>
      <c r="G55" s="45">
        <f>SUMIFS('2月份挂账'!$Q:$Q,'2月份挂账'!$S:$S,$A55)-SUMIFS('2月份挂账'!$P:$P,'2月份挂账'!$S:$S,$A55)</f>
        <v>3399.67</v>
      </c>
      <c r="H55" s="45">
        <f t="shared" si="0"/>
        <v>4302.4</v>
      </c>
      <c r="I55" s="45">
        <f t="shared" si="1"/>
        <v>4302.4</v>
      </c>
    </row>
    <row r="56" s="43" customFormat="1" customHeight="1" spans="1:9">
      <c r="A56" s="52" t="s">
        <v>52</v>
      </c>
      <c r="B56" s="53"/>
      <c r="C56" s="45">
        <f>_xlfn.XLOOKUP(A56,'5月应付账款科目余额'!D:D,'5月应付账款科目余额'!O:O)</f>
        <v>22774.59</v>
      </c>
      <c r="D56" s="45">
        <f>SUMIFS('5月份挂账'!$P:$P,'5月份挂账'!$R:$R,$A56)-SUMIFS('5月份挂账'!$O:$O,'5月份挂账'!$R:$R,$A56)</f>
        <v>0</v>
      </c>
      <c r="E56" s="45">
        <f>SUMIFS('4月份挂账'!P:P,'4月份挂账'!$R:$R,A56)-SUMIFS('4月份挂账'!O:O,'4月份挂账'!$R:$R,A56)</f>
        <v>0</v>
      </c>
      <c r="F56" s="45">
        <f>SUMIFS('3月份挂账'!$Q:$Q,'3月份挂账'!$S:$S,$A56)-SUMIFS('3月份挂账'!$P:$P,'3月份挂账'!$S:$S,$A56)</f>
        <v>0</v>
      </c>
      <c r="G56" s="45">
        <f>SUMIFS('2月份挂账'!$Q:$Q,'2月份挂账'!$S:$S,$A56)-SUMIFS('2月份挂账'!$P:$P,'2月份挂账'!$S:$S,$A56)</f>
        <v>0</v>
      </c>
      <c r="H56" s="45">
        <f t="shared" si="0"/>
        <v>22774.59</v>
      </c>
      <c r="I56" s="45">
        <f t="shared" si="1"/>
        <v>22774.59</v>
      </c>
    </row>
    <row r="57" s="43" customFormat="1" customHeight="1" spans="1:9">
      <c r="A57" s="52" t="s">
        <v>53</v>
      </c>
      <c r="B57" s="53"/>
      <c r="C57" s="45">
        <f>_xlfn.XLOOKUP(A57,'5月应付账款科目余额'!D:D,'5月应付账款科目余额'!O:O)</f>
        <v>396489.42</v>
      </c>
      <c r="D57" s="45">
        <f>SUMIFS('5月份挂账'!$P:$P,'5月份挂账'!$R:$R,$A57)-SUMIFS('5月份挂账'!$O:$O,'5月份挂账'!$R:$R,$A57)</f>
        <v>78404.24</v>
      </c>
      <c r="E57" s="45">
        <f>SUMIFS('4月份挂账'!P:P,'4月份挂账'!$R:$R,A57)-SUMIFS('4月份挂账'!O:O,'4月份挂账'!$R:$R,A57)</f>
        <v>116125.58</v>
      </c>
      <c r="F57" s="45">
        <f>SUMIFS('3月份挂账'!$Q:$Q,'3月份挂账'!$S:$S,$A57)-SUMIFS('3月份挂账'!$P:$P,'3月份挂账'!$S:$S,$A57)</f>
        <v>67283.48</v>
      </c>
      <c r="G57" s="45">
        <f>SUMIFS('2月份挂账'!$Q:$Q,'2月份挂账'!$S:$S,$A57)-SUMIFS('2月份挂账'!$P:$P,'2月份挂账'!$S:$S,$A57)</f>
        <v>92124.23</v>
      </c>
      <c r="H57" s="45">
        <f t="shared" si="0"/>
        <v>201959.6</v>
      </c>
      <c r="I57" s="45">
        <f t="shared" si="1"/>
        <v>134676.12</v>
      </c>
    </row>
    <row r="58" s="43" customFormat="1" customHeight="1" spans="1:9">
      <c r="A58" s="52" t="s">
        <v>54</v>
      </c>
      <c r="B58" s="53"/>
      <c r="C58" s="45">
        <f>_xlfn.XLOOKUP(A58,'5月应付账款科目余额'!D:D,'5月应付账款科目余额'!O:O)</f>
        <v>167057.63</v>
      </c>
      <c r="D58" s="45">
        <f>SUMIFS('5月份挂账'!$P:$P,'5月份挂账'!$R:$R,$A58)-SUMIFS('5月份挂账'!$O:$O,'5月份挂账'!$R:$R,$A58)</f>
        <v>15691.77</v>
      </c>
      <c r="E58" s="45">
        <f>SUMIFS('4月份挂账'!P:P,'4月份挂账'!$R:$R,A58)-SUMIFS('4月份挂账'!O:O,'4月份挂账'!$R:$R,A58)</f>
        <v>27016.61</v>
      </c>
      <c r="F58" s="45">
        <f>SUMIFS('3月份挂账'!$Q:$Q,'3月份挂账'!$S:$S,$A58)-SUMIFS('3月份挂账'!$P:$P,'3月份挂账'!$S:$S,$A58)</f>
        <v>36279.44</v>
      </c>
      <c r="G58" s="45">
        <f>SUMIFS('2月份挂账'!$Q:$Q,'2月份挂账'!$S:$S,$A58)-SUMIFS('2月份挂账'!$P:$P,'2月份挂账'!$S:$S,$A58)</f>
        <v>3087.61</v>
      </c>
      <c r="H58" s="45">
        <f t="shared" si="0"/>
        <v>124349.25</v>
      </c>
      <c r="I58" s="45">
        <f t="shared" si="1"/>
        <v>88069.81</v>
      </c>
    </row>
    <row r="59" s="43" customFormat="1" customHeight="1" spans="1:9">
      <c r="A59" s="52" t="s">
        <v>229</v>
      </c>
      <c r="B59" s="53"/>
      <c r="C59" s="45">
        <f>_xlfn.XLOOKUP(A59,'5月应付账款科目余额'!D:D,'5月应付账款科目余额'!O:O)</f>
        <v>46348.17</v>
      </c>
      <c r="D59" s="45">
        <f>SUMIFS('5月份挂账'!$P:$P,'5月份挂账'!$R:$R,$A59)-SUMIFS('5月份挂账'!$O:$O,'5月份挂账'!$R:$R,$A59)</f>
        <v>0</v>
      </c>
      <c r="E59" s="45">
        <f>SUMIFS('4月份挂账'!P:P,'4月份挂账'!$R:$R,A59)-SUMIFS('4月份挂账'!O:O,'4月份挂账'!$R:$R,A59)</f>
        <v>0</v>
      </c>
      <c r="F59" s="45">
        <f>SUMIFS('3月份挂账'!$Q:$Q,'3月份挂账'!$S:$S,$A59)-SUMIFS('3月份挂账'!$P:$P,'3月份挂账'!$S:$S,$A59)</f>
        <v>0</v>
      </c>
      <c r="G59" s="45">
        <f>SUMIFS('2月份挂账'!$Q:$Q,'2月份挂账'!$S:$S,$A59)-SUMIFS('2月份挂账'!$P:$P,'2月份挂账'!$S:$S,$A59)</f>
        <v>0</v>
      </c>
      <c r="H59" s="45">
        <f t="shared" si="0"/>
        <v>46348.17</v>
      </c>
      <c r="I59" s="45">
        <f t="shared" si="1"/>
        <v>46348.17</v>
      </c>
    </row>
    <row r="60" s="43" customFormat="1" customHeight="1" spans="1:9">
      <c r="A60" s="52" t="s">
        <v>55</v>
      </c>
      <c r="B60" s="53"/>
      <c r="C60" s="45">
        <f>_xlfn.XLOOKUP(A60,'5月应付账款科目余额'!D:D,'5月应付账款科目余额'!O:O)</f>
        <v>755551.3</v>
      </c>
      <c r="D60" s="45">
        <f>SUMIFS('5月份挂账'!$P:$P,'5月份挂账'!$R:$R,$A60)-SUMIFS('5月份挂账'!$O:$O,'5月份挂账'!$R:$R,$A60)</f>
        <v>130854</v>
      </c>
      <c r="E60" s="45">
        <f>SUMIFS('4月份挂账'!P:P,'4月份挂账'!$R:$R,A60)-SUMIFS('4月份挂账'!O:O,'4月份挂账'!$R:$R,A60)</f>
        <v>121814</v>
      </c>
      <c r="F60" s="45">
        <f>SUMIFS('3月份挂账'!$Q:$Q,'3月份挂账'!$S:$S,$A60)-SUMIFS('3月份挂账'!$P:$P,'3月份挂账'!$S:$S,$A60)</f>
        <v>121814</v>
      </c>
      <c r="G60" s="45">
        <f>SUMIFS('2月份挂账'!$Q:$Q,'2月份挂账'!$S:$S,$A60)-SUMIFS('2月份挂账'!$P:$P,'2月份挂账'!$S:$S,$A60)</f>
        <v>110740</v>
      </c>
      <c r="H60" s="45">
        <f t="shared" si="0"/>
        <v>502883.3</v>
      </c>
      <c r="I60" s="45">
        <f t="shared" si="1"/>
        <v>381069.3</v>
      </c>
    </row>
    <row r="61" s="43" customFormat="1" customHeight="1" spans="1:9">
      <c r="A61" s="52" t="s">
        <v>230</v>
      </c>
      <c r="B61" s="53"/>
      <c r="C61" s="45">
        <f>_xlfn.XLOOKUP(A61,'5月应付账款科目余额'!D:D,'5月应付账款科目余额'!O:O)</f>
        <v>74217.27</v>
      </c>
      <c r="D61" s="45">
        <f>SUMIFS('5月份挂账'!$P:$P,'5月份挂账'!$R:$R,$A61)-SUMIFS('5月份挂账'!$O:$O,'5月份挂账'!$R:$R,$A61)</f>
        <v>0</v>
      </c>
      <c r="E61" s="45">
        <f>SUMIFS('4月份挂账'!P:P,'4月份挂账'!$R:$R,A61)-SUMIFS('4月份挂账'!O:O,'4月份挂账'!$R:$R,A61)</f>
        <v>0</v>
      </c>
      <c r="F61" s="45">
        <f>SUMIFS('3月份挂账'!$Q:$Q,'3月份挂账'!$S:$S,$A61)-SUMIFS('3月份挂账'!$P:$P,'3月份挂账'!$S:$S,$A61)</f>
        <v>0</v>
      </c>
      <c r="G61" s="45">
        <f>SUMIFS('2月份挂账'!$Q:$Q,'2月份挂账'!$S:$S,$A61)-SUMIFS('2月份挂账'!$P:$P,'2月份挂账'!$S:$S,$A61)</f>
        <v>0</v>
      </c>
      <c r="H61" s="45">
        <f t="shared" si="0"/>
        <v>74217.27</v>
      </c>
      <c r="I61" s="45">
        <f t="shared" si="1"/>
        <v>74217.27</v>
      </c>
    </row>
    <row r="62" s="43" customFormat="1" customHeight="1" spans="1:9">
      <c r="A62" s="52" t="s">
        <v>56</v>
      </c>
      <c r="B62" s="53"/>
      <c r="C62" s="45">
        <f>_xlfn.XLOOKUP(A62,'5月应付账款科目余额'!D:D,'5月应付账款科目余额'!O:O)</f>
        <v>801013.3</v>
      </c>
      <c r="D62" s="45">
        <f>SUMIFS('5月份挂账'!$P:$P,'5月份挂账'!$R:$R,$A62)-SUMIFS('5月份挂账'!$O:$O,'5月份挂账'!$R:$R,$A62)</f>
        <v>87061.71</v>
      </c>
      <c r="E62" s="45">
        <f>SUMIFS('4月份挂账'!P:P,'4月份挂账'!$R:$R,A62)-SUMIFS('4月份挂账'!O:O,'4月份挂账'!$R:$R,A62)</f>
        <v>169218.26</v>
      </c>
      <c r="F62" s="45">
        <f>SUMIFS('3月份挂账'!$Q:$Q,'3月份挂账'!$S:$S,$A62)-SUMIFS('3月份挂账'!$P:$P,'3月份挂账'!$S:$S,$A62)</f>
        <v>43894.69</v>
      </c>
      <c r="G62" s="45">
        <f>SUMIFS('2月份挂账'!$Q:$Q,'2月份挂账'!$S:$S,$A62)-SUMIFS('2月份挂账'!$P:$P,'2月份挂账'!$S:$S,$A62)</f>
        <v>115875.16</v>
      </c>
      <c r="H62" s="45">
        <f t="shared" si="0"/>
        <v>544733.33</v>
      </c>
      <c r="I62" s="45">
        <f t="shared" si="1"/>
        <v>500838.64</v>
      </c>
    </row>
    <row r="63" s="43" customFormat="1" customHeight="1" spans="1:9">
      <c r="A63" s="52" t="s">
        <v>232</v>
      </c>
      <c r="B63" s="53"/>
      <c r="C63" s="45">
        <f>_xlfn.XLOOKUP(A63,'5月应付账款科目余额'!D:D,'5月应付账款科目余额'!O:O)</f>
        <v>-27216</v>
      </c>
      <c r="D63" s="45">
        <f>SUMIFS('5月份挂账'!$P:$P,'5月份挂账'!$R:$R,$A63)-SUMIFS('5月份挂账'!$O:$O,'5月份挂账'!$R:$R,$A63)</f>
        <v>0</v>
      </c>
      <c r="E63" s="45">
        <f>SUMIFS('4月份挂账'!P:P,'4月份挂账'!$R:$R,A63)-SUMIFS('4月份挂账'!O:O,'4月份挂账'!$R:$R,A63)</f>
        <v>0</v>
      </c>
      <c r="F63" s="45">
        <f>SUMIFS('3月份挂账'!$Q:$Q,'3月份挂账'!$S:$S,$A63)-SUMIFS('3月份挂账'!$P:$P,'3月份挂账'!$S:$S,$A63)</f>
        <v>0</v>
      </c>
      <c r="G63" s="45">
        <f>SUMIFS('2月份挂账'!$Q:$Q,'2月份挂账'!$S:$S,$A63)-SUMIFS('2月份挂账'!$P:$P,'2月份挂账'!$S:$S,$A63)</f>
        <v>0</v>
      </c>
      <c r="H63" s="45">
        <f t="shared" si="0"/>
        <v>-27216</v>
      </c>
      <c r="I63" s="45">
        <f t="shared" si="1"/>
        <v>-27216</v>
      </c>
    </row>
    <row r="64" s="43" customFormat="1" customHeight="1" spans="1:9">
      <c r="A64" s="52" t="s">
        <v>57</v>
      </c>
      <c r="B64" s="53"/>
      <c r="C64" s="45">
        <f>_xlfn.XLOOKUP(A64,'5月应付账款科目余额'!D:D,'5月应付账款科目余额'!O:O)</f>
        <v>49000.77</v>
      </c>
      <c r="D64" s="45">
        <f>SUMIFS('5月份挂账'!$P:$P,'5月份挂账'!$R:$R,$A64)-SUMIFS('5月份挂账'!$O:$O,'5月份挂账'!$R:$R,$A64)</f>
        <v>13410.81</v>
      </c>
      <c r="E64" s="45">
        <f>SUMIFS('4月份挂账'!P:P,'4月份挂账'!$R:$R,A64)-SUMIFS('4月份挂账'!O:O,'4月份挂账'!$R:$R,A64)</f>
        <v>11223.23</v>
      </c>
      <c r="F64" s="45">
        <f>SUMIFS('3月份挂账'!$Q:$Q,'3月份挂账'!$S:$S,$A64)-SUMIFS('3月份挂账'!$P:$P,'3月份挂账'!$S:$S,$A64)</f>
        <v>0</v>
      </c>
      <c r="G64" s="45">
        <f>SUMIFS('2月份挂账'!$Q:$Q,'2月份挂账'!$S:$S,$A64)-SUMIFS('2月份挂账'!$P:$P,'2月份挂账'!$S:$S,$A64)</f>
        <v>9797.19</v>
      </c>
      <c r="H64" s="45">
        <f t="shared" si="0"/>
        <v>24366.73</v>
      </c>
      <c r="I64" s="45">
        <f t="shared" si="1"/>
        <v>24366.73</v>
      </c>
    </row>
    <row r="65" s="43" customFormat="1" customHeight="1" spans="1:9">
      <c r="A65" s="52" t="s">
        <v>58</v>
      </c>
      <c r="B65" s="53"/>
      <c r="C65" s="45">
        <f>_xlfn.XLOOKUP(A65,'5月应付账款科目余额'!D:D,'5月应付账款科目余额'!O:O)</f>
        <v>444278.43</v>
      </c>
      <c r="D65" s="45">
        <f>SUMIFS('5月份挂账'!$P:$P,'5月份挂账'!$R:$R,$A65)-SUMIFS('5月份挂账'!$O:$O,'5月份挂账'!$R:$R,$A65)</f>
        <v>107776.29</v>
      </c>
      <c r="E65" s="45">
        <f>SUMIFS('4月份挂账'!P:P,'4月份挂账'!$R:$R,A65)-SUMIFS('4月份挂账'!O:O,'4月份挂账'!$R:$R,A65)</f>
        <v>39127.28</v>
      </c>
      <c r="F65" s="45">
        <f>SUMIFS('3月份挂账'!$Q:$Q,'3月份挂账'!$S:$S,$A65)-SUMIFS('3月份挂账'!$P:$P,'3月份挂账'!$S:$S,$A65)</f>
        <v>0</v>
      </c>
      <c r="G65" s="45">
        <f>SUMIFS('2月份挂账'!$Q:$Q,'2月份挂账'!$S:$S,$A65)-SUMIFS('2月份挂账'!$P:$P,'2月份挂账'!$S:$S,$A65)</f>
        <v>156221.8</v>
      </c>
      <c r="H65" s="45">
        <f t="shared" si="0"/>
        <v>297374.86</v>
      </c>
      <c r="I65" s="45">
        <f t="shared" si="1"/>
        <v>297374.86</v>
      </c>
    </row>
    <row r="66" s="43" customFormat="1" customHeight="1" spans="1:9">
      <c r="A66" s="52" t="s">
        <v>59</v>
      </c>
      <c r="B66" s="53"/>
      <c r="C66" s="45">
        <f>_xlfn.XLOOKUP(A66,'5月应付账款科目余额'!D:D,'5月应付账款科目余额'!O:O)</f>
        <v>88188.24</v>
      </c>
      <c r="D66" s="45">
        <f>SUMIFS('5月份挂账'!$P:$P,'5月份挂账'!$R:$R,$A66)-SUMIFS('5月份挂账'!$O:$O,'5月份挂账'!$R:$R,$A66)</f>
        <v>0</v>
      </c>
      <c r="E66" s="45">
        <f>SUMIFS('4月份挂账'!P:P,'4月份挂账'!$R:$R,A66)-SUMIFS('4月份挂账'!O:O,'4月份挂账'!$R:$R,A66)</f>
        <v>0</v>
      </c>
      <c r="F66" s="45">
        <f>SUMIFS('3月份挂账'!$Q:$Q,'3月份挂账'!$S:$S,$A66)-SUMIFS('3月份挂账'!$P:$P,'3月份挂账'!$S:$S,$A66)</f>
        <v>0</v>
      </c>
      <c r="G66" s="45">
        <f>SUMIFS('2月份挂账'!$Q:$Q,'2月份挂账'!$S:$S,$A66)-SUMIFS('2月份挂账'!$P:$P,'2月份挂账'!$S:$S,$A66)</f>
        <v>0</v>
      </c>
      <c r="H66" s="45">
        <f t="shared" si="0"/>
        <v>88188.24</v>
      </c>
      <c r="I66" s="45">
        <f t="shared" si="1"/>
        <v>88188.24</v>
      </c>
    </row>
    <row r="67" s="43" customFormat="1" customHeight="1" spans="1:9">
      <c r="A67" s="52" t="s">
        <v>243</v>
      </c>
      <c r="B67" s="53"/>
      <c r="C67" s="45">
        <f>_xlfn.XLOOKUP(A67,'5月应付账款科目余额'!D:D,'5月应付账款科目余额'!O:O)</f>
        <v>36639.41</v>
      </c>
      <c r="D67" s="45">
        <f>SUMIFS('5月份挂账'!$P:$P,'5月份挂账'!$R:$R,$A67)-SUMIFS('5月份挂账'!$O:$O,'5月份挂账'!$R:$R,$A67)</f>
        <v>3200</v>
      </c>
      <c r="E67" s="45">
        <f>SUMIFS('4月份挂账'!P:P,'4月份挂账'!$R:$R,A67)-SUMIFS('4月份挂账'!O:O,'4月份挂账'!$R:$R,A67)</f>
        <v>3200</v>
      </c>
      <c r="F67" s="45">
        <f>SUMIFS('3月份挂账'!$Q:$Q,'3月份挂账'!$S:$S,$A67)-SUMIFS('3月份挂账'!$P:$P,'3月份挂账'!$S:$S,$A67)</f>
        <v>1600</v>
      </c>
      <c r="G67" s="45">
        <f>SUMIFS('2月份挂账'!$Q:$Q,'2月份挂账'!$S:$S,$A67)-SUMIFS('2月份挂账'!$P:$P,'2月份挂账'!$S:$S,$A67)</f>
        <v>0</v>
      </c>
      <c r="H67" s="45">
        <f t="shared" si="0"/>
        <v>30239.41</v>
      </c>
      <c r="I67" s="45">
        <f t="shared" si="1"/>
        <v>28639.41</v>
      </c>
    </row>
    <row r="68" s="43" customFormat="1" customHeight="1" spans="1:10">
      <c r="A68" s="52" t="s">
        <v>60</v>
      </c>
      <c r="B68" s="53"/>
      <c r="C68" s="45">
        <f>_xlfn.XLOOKUP(A68,'5月应付账款科目余额'!D:D,'5月应付账款科目余额'!O:O)</f>
        <v>3607382.5</v>
      </c>
      <c r="D68" s="45">
        <f>SUMIFS('5月份挂账'!$P:$P,'5月份挂账'!$R:$R,$A68)-SUMIFS('5月份挂账'!$O:$O,'5月份挂账'!$R:$R,$A68)</f>
        <v>804060</v>
      </c>
      <c r="E68" s="45">
        <f>SUMIFS('4月份挂账'!P:P,'4月份挂账'!$R:$R,A68)-SUMIFS('4月份挂账'!O:O,'4月份挂账'!$R:$R,A68)</f>
        <v>1176412</v>
      </c>
      <c r="F68" s="55">
        <f>SUMIFS('3月份挂账'!$Q:$Q,'3月份挂账'!$S:$S,$A68)-SUMIFS('3月份挂账'!$P:$P,'3月份挂账'!$S:$S,$A68)</f>
        <v>1181886</v>
      </c>
      <c r="G68" s="55">
        <f>SUMIFS('2月份挂账'!$Q:$Q,'2月份挂账'!$S:$S,$A68)-SUMIFS('2月份挂账'!$P:$P,'2月份挂账'!$S:$S,$A68)</f>
        <v>379730</v>
      </c>
      <c r="H68" s="45">
        <f t="shared" ref="H68:H82" si="2">C68-D68-E68</f>
        <v>1626910.5</v>
      </c>
      <c r="I68" s="45">
        <f t="shared" ref="I68:I82" si="3">C68-D68-E68-F68</f>
        <v>445024.5</v>
      </c>
      <c r="J68" s="43">
        <v>100</v>
      </c>
    </row>
    <row r="69" s="43" customFormat="1" customHeight="1" spans="1:10">
      <c r="A69" s="52" t="s">
        <v>61</v>
      </c>
      <c r="B69" s="53"/>
      <c r="C69" s="45">
        <f>_xlfn.XLOOKUP(A69,'5月应付账款科目余额'!D:D,'5月应付账款科目余额'!O:O)</f>
        <v>3151321.9</v>
      </c>
      <c r="D69" s="45">
        <f>SUMIFS('5月份挂账'!$P:$P,'5月份挂账'!$R:$R,$A69)-SUMIFS('5月份挂账'!$O:$O,'5月份挂账'!$R:$R,$A69)</f>
        <v>666803.7</v>
      </c>
      <c r="E69" s="45">
        <f>SUMIFS('4月份挂账'!P:P,'4月份挂账'!$R:$R,A69)-SUMIFS('4月份挂账'!O:O,'4月份挂账'!$R:$R,A69)</f>
        <v>1144432.67</v>
      </c>
      <c r="F69" s="55">
        <f>SUMIFS('3月份挂账'!$Q:$Q,'3月份挂账'!$S:$S,$A69)-SUMIFS('3月份挂账'!$P:$P,'3月份挂账'!$S:$S,$A69)</f>
        <v>1040635.45</v>
      </c>
      <c r="G69" s="55">
        <f>SUMIFS('2月份挂账'!$Q:$Q,'2月份挂账'!$S:$S,$A69)-SUMIFS('2月份挂账'!$P:$P,'2月份挂账'!$S:$S,$A69)</f>
        <v>674202.01</v>
      </c>
      <c r="H69" s="45">
        <f t="shared" si="2"/>
        <v>1340085.53</v>
      </c>
      <c r="I69" s="45">
        <f t="shared" si="3"/>
        <v>299450.08</v>
      </c>
      <c r="J69" s="43">
        <v>100</v>
      </c>
    </row>
    <row r="70" s="43" customFormat="1" customHeight="1" spans="1:9">
      <c r="A70" s="52" t="s">
        <v>248</v>
      </c>
      <c r="B70" s="53"/>
      <c r="C70" s="45">
        <f>_xlfn.XLOOKUP(A70,'5月应付账款科目余额'!D:D,'5月应付账款科目余额'!O:O)</f>
        <v>0</v>
      </c>
      <c r="D70" s="45">
        <f>SUMIFS('5月份挂账'!$P:$P,'5月份挂账'!$R:$R,$A70)-SUMIFS('5月份挂账'!$O:$O,'5月份挂账'!$R:$R,$A70)</f>
        <v>0</v>
      </c>
      <c r="E70" s="45">
        <f>SUMIFS('4月份挂账'!P:P,'4月份挂账'!$R:$R,A70)-SUMIFS('4月份挂账'!O:O,'4月份挂账'!$R:$R,A70)</f>
        <v>0</v>
      </c>
      <c r="F70" s="45">
        <f>SUMIFS('3月份挂账'!$Q:$Q,'3月份挂账'!$S:$S,$A70)-SUMIFS('3月份挂账'!$P:$P,'3月份挂账'!$S:$S,$A70)</f>
        <v>0</v>
      </c>
      <c r="G70" s="45">
        <f>SUMIFS('2月份挂账'!$Q:$Q,'2月份挂账'!$S:$S,$A70)-SUMIFS('2月份挂账'!$P:$P,'2月份挂账'!$S:$S,$A70)</f>
        <v>0</v>
      </c>
      <c r="H70" s="45">
        <f t="shared" si="2"/>
        <v>0</v>
      </c>
      <c r="I70" s="45">
        <f t="shared" si="3"/>
        <v>0</v>
      </c>
    </row>
    <row r="71" s="43" customFormat="1" customHeight="1" spans="1:9">
      <c r="A71" s="52" t="s">
        <v>62</v>
      </c>
      <c r="B71" s="53"/>
      <c r="C71" s="45">
        <f>_xlfn.XLOOKUP(A71,'5月应付账款科目余额'!D:D,'5月应付账款科目余额'!O:O)</f>
        <v>139950.3</v>
      </c>
      <c r="D71" s="45">
        <f>SUMIFS('5月份挂账'!$P:$P,'5月份挂账'!$R:$R,$A71)-SUMIFS('5月份挂账'!$O:$O,'5月份挂账'!$R:$R,$A71)</f>
        <v>0</v>
      </c>
      <c r="E71" s="45">
        <f>SUMIFS('4月份挂账'!P:P,'4月份挂账'!$R:$R,A71)-SUMIFS('4月份挂账'!O:O,'4月份挂账'!$R:$R,A71)</f>
        <v>68172.9</v>
      </c>
      <c r="F71" s="45">
        <f>SUMIFS('3月份挂账'!$Q:$Q,'3月份挂账'!$S:$S,$A71)-SUMIFS('3月份挂账'!$P:$P,'3月份挂账'!$S:$S,$A71)</f>
        <v>0</v>
      </c>
      <c r="G71" s="45">
        <f>SUMIFS('2月份挂账'!$Q:$Q,'2月份挂账'!$S:$S,$A71)-SUMIFS('2月份挂账'!$P:$P,'2月份挂账'!$S:$S,$A71)</f>
        <v>90897.2</v>
      </c>
      <c r="H71" s="45">
        <f t="shared" si="2"/>
        <v>71777.4</v>
      </c>
      <c r="I71" s="45">
        <f t="shared" si="3"/>
        <v>71777.4</v>
      </c>
    </row>
    <row r="72" s="43" customFormat="1" customHeight="1" spans="1:9">
      <c r="A72" s="52" t="s">
        <v>249</v>
      </c>
      <c r="B72" s="53"/>
      <c r="C72" s="45">
        <f>_xlfn.XLOOKUP(A72,'5月应付账款科目余额'!D:D,'5月应付账款科目余额'!O:O)</f>
        <v>42000</v>
      </c>
      <c r="D72" s="45">
        <f>SUMIFS('5月份挂账'!$P:$P,'5月份挂账'!$R:$R,$A72)-SUMIFS('5月份挂账'!$O:$O,'5月份挂账'!$R:$R,$A72)</f>
        <v>0</v>
      </c>
      <c r="E72" s="45">
        <f>SUMIFS('4月份挂账'!P:P,'4月份挂账'!$R:$R,A72)-SUMIFS('4月份挂账'!O:O,'4月份挂账'!$R:$R,A72)</f>
        <v>-213000</v>
      </c>
      <c r="F72" s="45">
        <f>SUMIFS('3月份挂账'!$Q:$Q,'3月份挂账'!$S:$S,$A72)-SUMIFS('3月份挂账'!$P:$P,'3月份挂账'!$S:$S,$A72)</f>
        <v>0</v>
      </c>
      <c r="G72" s="45">
        <f>SUMIFS('2月份挂账'!$Q:$Q,'2月份挂账'!$S:$S,$A72)-SUMIFS('2月份挂账'!$P:$P,'2月份挂账'!$S:$S,$A72)</f>
        <v>0</v>
      </c>
      <c r="H72" s="45">
        <f t="shared" si="2"/>
        <v>255000</v>
      </c>
      <c r="I72" s="45">
        <f t="shared" si="3"/>
        <v>255000</v>
      </c>
    </row>
    <row r="73" s="43" customFormat="1" customHeight="1" spans="1:9">
      <c r="A73" s="52" t="s">
        <v>250</v>
      </c>
      <c r="B73" s="53"/>
      <c r="C73" s="45">
        <f>_xlfn.XLOOKUP(A73,'5月应付账款科目余额'!D:D,'5月应付账款科目余额'!O:O)</f>
        <v>149915.47</v>
      </c>
      <c r="D73" s="45">
        <f>SUMIFS('5月份挂账'!$P:$P,'5月份挂账'!$R:$R,$A73)-SUMIFS('5月份挂账'!$O:$O,'5月份挂账'!$R:$R,$A73)</f>
        <v>0</v>
      </c>
      <c r="E73" s="45">
        <f>SUMIFS('4月份挂账'!P:P,'4月份挂账'!$R:$R,A73)-SUMIFS('4月份挂账'!O:O,'4月份挂账'!$R:$R,A73)</f>
        <v>6167.09</v>
      </c>
      <c r="F73" s="45">
        <f>SUMIFS('3月份挂账'!$Q:$Q,'3月份挂账'!$S:$S,$A73)-SUMIFS('3月份挂账'!$P:$P,'3月份挂账'!$S:$S,$A73)</f>
        <v>47367.57</v>
      </c>
      <c r="G73" s="45">
        <f>SUMIFS('2月份挂账'!$Q:$Q,'2月份挂账'!$S:$S,$A73)-SUMIFS('2月份挂账'!$P:$P,'2月份挂账'!$S:$S,$A73)</f>
        <v>86707.16</v>
      </c>
      <c r="H73" s="45">
        <f t="shared" si="2"/>
        <v>143748.38</v>
      </c>
      <c r="I73" s="45">
        <f t="shared" si="3"/>
        <v>96380.81</v>
      </c>
    </row>
    <row r="74" s="43" customFormat="1" customHeight="1" spans="1:9">
      <c r="A74" s="52" t="s">
        <v>252</v>
      </c>
      <c r="B74" s="53"/>
      <c r="C74" s="45">
        <f>_xlfn.XLOOKUP(A74,'5月应付账款科目余额'!D:D,'5月应付账款科目余额'!O:O)</f>
        <v>211893.56</v>
      </c>
      <c r="D74" s="45">
        <f>SUMIFS('5月份挂账'!$P:$P,'5月份挂账'!$R:$R,$A74)-SUMIFS('5月份挂账'!$O:$O,'5月份挂账'!$R:$R,$A74)</f>
        <v>47256.6</v>
      </c>
      <c r="E74" s="45">
        <f>SUMIFS('4月份挂账'!P:P,'4月份挂账'!$R:$R,A74)-SUMIFS('4月份挂账'!O:O,'4月份挂账'!$R:$R,A74)</f>
        <v>0</v>
      </c>
      <c r="F74" s="45">
        <f>SUMIFS('3月份挂账'!$Q:$Q,'3月份挂账'!$S:$S,$A74)-SUMIFS('3月份挂账'!$P:$P,'3月份挂账'!$S:$S,$A74)</f>
        <v>66159.24</v>
      </c>
      <c r="G74" s="45">
        <f>SUMIFS('2月份挂账'!$Q:$Q,'2月份挂账'!$S:$S,$A74)-SUMIFS('2月份挂账'!$P:$P,'2月份挂账'!$S:$S,$A74)</f>
        <v>35442.45</v>
      </c>
      <c r="H74" s="45">
        <f t="shared" si="2"/>
        <v>164636.96</v>
      </c>
      <c r="I74" s="45">
        <f t="shared" si="3"/>
        <v>98477.72</v>
      </c>
    </row>
    <row r="75" s="43" customFormat="1" customHeight="1" spans="1:9">
      <c r="A75" s="52" t="s">
        <v>63</v>
      </c>
      <c r="B75" s="53"/>
      <c r="C75" s="45">
        <f>_xlfn.XLOOKUP(A75,'5月应付账款科目余额'!D:D,'5月应付账款科目余额'!O:O)</f>
        <v>204</v>
      </c>
      <c r="D75" s="45">
        <f>SUMIFS('5月份挂账'!$P:$P,'5月份挂账'!$R:$R,$A75)-SUMIFS('5月份挂账'!$O:$O,'5月份挂账'!$R:$R,$A75)</f>
        <v>0</v>
      </c>
      <c r="E75" s="45">
        <f>SUMIFS('4月份挂账'!P:P,'4月份挂账'!$R:$R,A75)-SUMIFS('4月份挂账'!O:O,'4月份挂账'!$R:$R,A75)</f>
        <v>0</v>
      </c>
      <c r="F75" s="45">
        <f>SUMIFS('3月份挂账'!$Q:$Q,'3月份挂账'!$S:$S,$A75)-SUMIFS('3月份挂账'!$P:$P,'3月份挂账'!$S:$S,$A75)</f>
        <v>0</v>
      </c>
      <c r="G75" s="45">
        <f>SUMIFS('2月份挂账'!$Q:$Q,'2月份挂账'!$S:$S,$A75)-SUMIFS('2月份挂账'!$P:$P,'2月份挂账'!$S:$S,$A75)</f>
        <v>0</v>
      </c>
      <c r="H75" s="45">
        <f t="shared" si="2"/>
        <v>204</v>
      </c>
      <c r="I75" s="45">
        <f t="shared" si="3"/>
        <v>204</v>
      </c>
    </row>
    <row r="76" s="43" customFormat="1" customHeight="1" spans="1:9">
      <c r="A76" s="52" t="s">
        <v>64</v>
      </c>
      <c r="B76" s="53"/>
      <c r="C76" s="45">
        <f>_xlfn.XLOOKUP(A76,'5月应付账款科目余额'!D:D,'5月应付账款科目余额'!O:O)</f>
        <v>224590.72</v>
      </c>
      <c r="D76" s="45">
        <f>SUMIFS('5月份挂账'!$P:$P,'5月份挂账'!$R:$R,$A76)-SUMIFS('5月份挂账'!$O:$O,'5月份挂账'!$R:$R,$A76)</f>
        <v>0</v>
      </c>
      <c r="E76" s="45">
        <f>SUMIFS('4月份挂账'!P:P,'4月份挂账'!$R:$R,A76)-SUMIFS('4月份挂账'!O:O,'4月份挂账'!$R:$R,A76)</f>
        <v>0</v>
      </c>
      <c r="F76" s="45">
        <f>SUMIFS('3月份挂账'!$Q:$Q,'3月份挂账'!$S:$S,$A76)-SUMIFS('3月份挂账'!$P:$P,'3月份挂账'!$S:$S,$A76)</f>
        <v>0</v>
      </c>
      <c r="G76" s="45">
        <f>SUMIFS('2月份挂账'!$Q:$Q,'2月份挂账'!$S:$S,$A76)-SUMIFS('2月份挂账'!$P:$P,'2月份挂账'!$S:$S,$A76)</f>
        <v>0</v>
      </c>
      <c r="H76" s="45">
        <f t="shared" si="2"/>
        <v>224590.72</v>
      </c>
      <c r="I76" s="45">
        <f t="shared" si="3"/>
        <v>224590.72</v>
      </c>
    </row>
    <row r="77" s="43" customFormat="1" customHeight="1" spans="1:9">
      <c r="A77" s="52" t="s">
        <v>74</v>
      </c>
      <c r="B77" s="53"/>
      <c r="C77" s="45">
        <f>_xlfn.XLOOKUP(A77,'5月应付账款科目余额'!D:D,'5月应付账款科目余额'!O:O)</f>
        <v>36114.54</v>
      </c>
      <c r="D77" s="45">
        <f>SUMIFS('5月份挂账'!$P:$P,'5月份挂账'!$R:$R,$A77)-SUMIFS('5月份挂账'!$O:$O,'5月份挂账'!$R:$R,$A77)</f>
        <v>1853.2</v>
      </c>
      <c r="E77" s="45">
        <f>SUMIFS('4月份挂账'!P:P,'4月份挂账'!$R:$R,A77)-SUMIFS('4月份挂账'!O:O,'4月份挂账'!$R:$R,A77)</f>
        <v>21255.3</v>
      </c>
      <c r="F77" s="45">
        <f>SUMIFS('3月份挂账'!$Q:$Q,'3月份挂账'!$S:$S,$A77)-SUMIFS('3月份挂账'!$P:$P,'3月份挂账'!$S:$S,$A77)</f>
        <v>0</v>
      </c>
      <c r="G77" s="45">
        <f>SUMIFS('2月份挂账'!$Q:$Q,'2月份挂账'!$S:$S,$A77)-SUMIFS('2月份挂账'!$P:$P,'2月份挂账'!$S:$S,$A77)</f>
        <v>11593.8</v>
      </c>
      <c r="H77" s="45">
        <f t="shared" si="2"/>
        <v>13006.04</v>
      </c>
      <c r="I77" s="45">
        <f t="shared" si="3"/>
        <v>13006.04</v>
      </c>
    </row>
    <row r="78" s="43" customFormat="1" customHeight="1" spans="1:9">
      <c r="A78" s="52" t="s">
        <v>75</v>
      </c>
      <c r="B78" s="53"/>
      <c r="C78" s="45">
        <f>_xlfn.XLOOKUP(A78,'5月应付账款科目余额'!D:D,'5月应付账款科目余额'!O:O)</f>
        <v>1622.68</v>
      </c>
      <c r="D78" s="45">
        <f>SUMIFS('5月份挂账'!$P:$P,'5月份挂账'!$R:$R,$A78)-SUMIFS('5月份挂账'!$O:$O,'5月份挂账'!$R:$R,$A78)</f>
        <v>0</v>
      </c>
      <c r="E78" s="45">
        <f>SUMIFS('4月份挂账'!P:P,'4月份挂账'!$R:$R,A78)-SUMIFS('4月份挂账'!O:O,'4月份挂账'!$R:$R,A78)</f>
        <v>1622.68</v>
      </c>
      <c r="F78" s="45">
        <f>SUMIFS('3月份挂账'!$Q:$Q,'3月份挂账'!$S:$S,$A78)-SUMIFS('3月份挂账'!$P:$P,'3月份挂账'!$S:$S,$A78)</f>
        <v>0</v>
      </c>
      <c r="G78" s="45">
        <f>SUMIFS('2月份挂账'!$Q:$Q,'2月份挂账'!$S:$S,$A78)-SUMIFS('2月份挂账'!$P:$P,'2月份挂账'!$S:$S,$A78)</f>
        <v>0</v>
      </c>
      <c r="H78" s="45">
        <f t="shared" si="2"/>
        <v>0</v>
      </c>
      <c r="I78" s="45">
        <f t="shared" si="3"/>
        <v>0</v>
      </c>
    </row>
    <row r="79" s="43" customFormat="1" customHeight="1" spans="1:9">
      <c r="A79" s="52" t="s">
        <v>255</v>
      </c>
      <c r="B79" s="53"/>
      <c r="C79" s="45">
        <f>_xlfn.XLOOKUP(A79,'5月应付账款科目余额'!D:D,'5月应付账款科目余额'!O:O)</f>
        <v>0</v>
      </c>
      <c r="D79" s="45">
        <f>SUMIFS('5月份挂账'!$P:$P,'5月份挂账'!$R:$R,$A79)-SUMIFS('5月份挂账'!$O:$O,'5月份挂账'!$R:$R,$A79)</f>
        <v>0</v>
      </c>
      <c r="E79" s="45">
        <f>SUMIFS('4月份挂账'!P:P,'4月份挂账'!$R:$R,A79)-SUMIFS('4月份挂账'!O:O,'4月份挂账'!$R:$R,A79)</f>
        <v>0</v>
      </c>
      <c r="F79" s="45">
        <f>SUMIFS('3月份挂账'!$Q:$Q,'3月份挂账'!$S:$S,$A79)-SUMIFS('3月份挂账'!$P:$P,'3月份挂账'!$S:$S,$A79)</f>
        <v>0</v>
      </c>
      <c r="G79" s="45">
        <f>SUMIFS('2月份挂账'!$Q:$Q,'2月份挂账'!$S:$S,$A79)-SUMIFS('2月份挂账'!$P:$P,'2月份挂账'!$S:$S,$A79)</f>
        <v>0</v>
      </c>
      <c r="H79" s="45">
        <f t="shared" si="2"/>
        <v>0</v>
      </c>
      <c r="I79" s="45">
        <f t="shared" si="3"/>
        <v>0</v>
      </c>
    </row>
    <row r="80" s="43" customFormat="1" customHeight="1" spans="1:9">
      <c r="A80" s="52" t="s">
        <v>256</v>
      </c>
      <c r="B80" s="53"/>
      <c r="C80" s="45">
        <f>_xlfn.XLOOKUP(A80,'5月应付账款科目余额'!D:D,'5月应付账款科目余额'!O:O)</f>
        <v>8859.2</v>
      </c>
      <c r="D80" s="45">
        <f>SUMIFS('5月份挂账'!$P:$P,'5月份挂账'!$R:$R,$A80)-SUMIFS('5月份挂账'!$O:$O,'5月份挂账'!$R:$R,$A80)</f>
        <v>0</v>
      </c>
      <c r="E80" s="45">
        <f>SUMIFS('4月份挂账'!P:P,'4月份挂账'!$R:$R,A80)-SUMIFS('4月份挂账'!O:O,'4月份挂账'!$R:$R,A80)</f>
        <v>0</v>
      </c>
      <c r="F80" s="45">
        <f>SUMIFS('3月份挂账'!$Q:$Q,'3月份挂账'!$S:$S,$A80)-SUMIFS('3月份挂账'!$P:$P,'3月份挂账'!$S:$S,$A80)</f>
        <v>0</v>
      </c>
      <c r="G80" s="45">
        <f>SUMIFS('2月份挂账'!$Q:$Q,'2月份挂账'!$S:$S,$A80)-SUMIFS('2月份挂账'!$P:$P,'2月份挂账'!$S:$S,$A80)</f>
        <v>0</v>
      </c>
      <c r="H80" s="45">
        <f t="shared" si="2"/>
        <v>8859.2</v>
      </c>
      <c r="I80" s="45">
        <f t="shared" si="3"/>
        <v>8859.2</v>
      </c>
    </row>
    <row r="81" s="43" customFormat="1" customHeight="1" spans="1:9">
      <c r="A81" s="52" t="s">
        <v>65</v>
      </c>
      <c r="B81" s="53"/>
      <c r="C81" s="45">
        <f>_xlfn.XLOOKUP(A81,'5月应付账款科目余额'!D:D,'5月应付账款科目余额'!O:O)</f>
        <v>344880</v>
      </c>
      <c r="D81" s="45">
        <f>SUMIFS('5月份挂账'!$P:$P,'5月份挂账'!$R:$R,$A81)-SUMIFS('5月份挂账'!$O:$O,'5月份挂账'!$R:$R,$A81)</f>
        <v>0</v>
      </c>
      <c r="E81" s="45">
        <f>SUMIFS('4月份挂账'!P:P,'4月份挂账'!$R:$R,A81)-SUMIFS('4月份挂账'!O:O,'4月份挂账'!$R:$R,A81)</f>
        <v>110468.8</v>
      </c>
      <c r="F81" s="45">
        <f>SUMIFS('3月份挂账'!$Q:$Q,'3月份挂账'!$S:$S,$A81)-SUMIFS('3月份挂账'!$P:$P,'3月份挂账'!$S:$S,$A81)</f>
        <v>0</v>
      </c>
      <c r="G81" s="45">
        <f>SUMIFS('2月份挂账'!$Q:$Q,'2月份挂账'!$S:$S,$A81)-SUMIFS('2月份挂账'!$P:$P,'2月份挂账'!$S:$S,$A81)</f>
        <v>101971.2</v>
      </c>
      <c r="H81" s="45">
        <f t="shared" si="2"/>
        <v>234411.2</v>
      </c>
      <c r="I81" s="45">
        <f t="shared" si="3"/>
        <v>234411.2</v>
      </c>
    </row>
    <row r="82" s="43" customFormat="1" customHeight="1" spans="1:9">
      <c r="A82" s="52" t="s">
        <v>66</v>
      </c>
      <c r="B82" s="53"/>
      <c r="C82" s="45">
        <f>_xlfn.XLOOKUP(A82,'5月应付账款科目余额'!D:D,'5月应付账款科目余额'!O:O)</f>
        <v>349034.81</v>
      </c>
      <c r="D82" s="45">
        <f>SUMIFS('5月份挂账'!$P:$P,'5月份挂账'!$R:$R,$A82)-SUMIFS('5月份挂账'!$O:$O,'5月份挂账'!$R:$R,$A82)</f>
        <v>0</v>
      </c>
      <c r="E82" s="45">
        <f>SUMIFS('4月份挂账'!P:P,'4月份挂账'!$R:$R,A82)-SUMIFS('4月份挂账'!O:O,'4月份挂账'!$R:$R,A82)</f>
        <v>0</v>
      </c>
      <c r="F82" s="45">
        <f>SUMIFS('3月份挂账'!$Q:$Q,'3月份挂账'!$S:$S,$A82)-SUMIFS('3月份挂账'!$P:$P,'3月份挂账'!$S:$S,$A82)</f>
        <v>0</v>
      </c>
      <c r="G82" s="45">
        <f>SUMIFS('2月份挂账'!$Q:$Q,'2月份挂账'!$S:$S,$A82)-SUMIFS('2月份挂账'!$P:$P,'2月份挂账'!$S:$S,$A82)</f>
        <v>539.17</v>
      </c>
      <c r="H82" s="45">
        <f t="shared" si="2"/>
        <v>349034.81</v>
      </c>
      <c r="I82" s="45">
        <f t="shared" si="3"/>
        <v>349034.81</v>
      </c>
    </row>
    <row r="83" s="43" customFormat="1" customHeight="1" spans="1:9">
      <c r="A83" s="43" t="s">
        <v>82</v>
      </c>
      <c r="C83" s="45">
        <f t="shared" ref="C83:I83" si="4">SUMIFS(C4:C82,C4:C82,"&gt;0")</f>
        <v>36300746.08</v>
      </c>
      <c r="D83" s="45">
        <f t="shared" si="4"/>
        <v>6137460.88</v>
      </c>
      <c r="E83" s="45">
        <f t="shared" si="4"/>
        <v>9607193.83</v>
      </c>
      <c r="F83" s="45">
        <f t="shared" si="4"/>
        <v>6570148.2</v>
      </c>
      <c r="G83" s="45">
        <f t="shared" si="4"/>
        <v>7291145.81</v>
      </c>
      <c r="H83" s="45">
        <f t="shared" si="4"/>
        <v>21407600.33</v>
      </c>
      <c r="I83" s="45">
        <f t="shared" si="4"/>
        <v>14933948.13</v>
      </c>
    </row>
    <row r="84" s="43" customFormat="1" customHeight="1" spans="3:9">
      <c r="C84" s="45"/>
      <c r="D84" s="45"/>
      <c r="E84" s="45"/>
      <c r="F84" s="45"/>
      <c r="G84" s="45"/>
      <c r="H84" s="45"/>
      <c r="I84" s="45"/>
    </row>
    <row r="85" s="43" customFormat="1" customHeight="1" spans="3:9">
      <c r="C85" s="45"/>
      <c r="D85" s="45"/>
      <c r="E85" s="45"/>
      <c r="F85" s="45"/>
      <c r="G85" s="45"/>
      <c r="H85" s="45"/>
      <c r="I85" s="45"/>
    </row>
    <row r="86" s="43" customFormat="1" customHeight="1" spans="3:9">
      <c r="C86" s="45"/>
      <c r="D86" s="45"/>
      <c r="E86" s="45"/>
      <c r="F86" s="45"/>
      <c r="G86" s="45"/>
      <c r="H86" s="45"/>
      <c r="I86" s="45"/>
    </row>
    <row r="87" s="43" customFormat="1" customHeight="1" spans="3:9">
      <c r="C87" s="45"/>
      <c r="D87" s="45"/>
      <c r="E87" s="45"/>
      <c r="F87" s="45"/>
      <c r="G87" s="45"/>
      <c r="H87" s="45"/>
      <c r="I87" s="45"/>
    </row>
    <row r="88" s="43" customFormat="1" customHeight="1" spans="3:9">
      <c r="C88" s="45"/>
      <c r="D88" s="45"/>
      <c r="E88" s="45"/>
      <c r="F88" s="45"/>
      <c r="G88" s="45"/>
      <c r="H88" s="45"/>
      <c r="I88" s="45"/>
    </row>
  </sheetData>
  <mergeCells count="2">
    <mergeCell ref="A1:I1"/>
    <mergeCell ref="J2:K2"/>
  </mergeCells>
  <pageMargins left="0.75" right="0.75" top="1" bottom="1" header="0.5" footer="0.5"/>
  <headerFooter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19"/>
  <sheetViews>
    <sheetView workbookViewId="0">
      <selection activeCell="O4" sqref="O4"/>
    </sheetView>
  </sheetViews>
  <sheetFormatPr defaultColWidth="9.14285714285714" defaultRowHeight="12.75"/>
  <cols>
    <col min="1" max="1" width="8.85714285714286" style="16" customWidth="1"/>
    <col min="2" max="2" width="18" style="16" customWidth="1"/>
    <col min="3" max="3" width="10.7142857142857" style="16" customWidth="1"/>
    <col min="4" max="4" width="26.4285714285714" style="16" customWidth="1"/>
    <col min="5" max="6" width="8.85714285714286" style="16" customWidth="1"/>
    <col min="7" max="7" width="9.28571428571429" style="16" customWidth="1"/>
    <col min="8" max="8" width="12.2857142857143" style="16" customWidth="1"/>
    <col min="9" max="10" width="14.1428571428571" style="16" customWidth="1"/>
    <col min="11" max="12" width="12.4285714285714" style="16" customWidth="1"/>
    <col min="13" max="13" width="9.28571428571429" style="16" customWidth="1"/>
    <col min="14" max="14" width="12.2857142857143" style="16" customWidth="1"/>
    <col min="15" max="15" width="13.8571428571429" style="16" customWidth="1"/>
    <col min="16" max="16384" width="9.14285714285714" style="16"/>
  </cols>
  <sheetData>
    <row r="1" s="16" customFormat="1" spans="1:14">
      <c r="A1" s="17" t="s">
        <v>84</v>
      </c>
      <c r="B1" s="17" t="s">
        <v>85</v>
      </c>
      <c r="C1" s="17" t="s">
        <v>86</v>
      </c>
      <c r="D1" s="17" t="s">
        <v>87</v>
      </c>
      <c r="E1" s="17" t="s">
        <v>88</v>
      </c>
      <c r="F1" s="17" t="s">
        <v>89</v>
      </c>
      <c r="G1" s="17" t="s">
        <v>90</v>
      </c>
      <c r="H1" s="18" t="s">
        <v>91</v>
      </c>
      <c r="I1" s="18" t="s">
        <v>92</v>
      </c>
      <c r="J1" s="18" t="s">
        <v>93</v>
      </c>
      <c r="K1" s="18" t="s">
        <v>94</v>
      </c>
      <c r="L1" s="18" t="s">
        <v>95</v>
      </c>
      <c r="M1" s="17" t="s">
        <v>90</v>
      </c>
      <c r="N1" s="18" t="s">
        <v>96</v>
      </c>
    </row>
    <row r="2" s="16" customFormat="1" ht="15" customHeight="1" spans="1:14">
      <c r="A2" s="19" t="s">
        <v>97</v>
      </c>
      <c r="B2" s="20" t="s">
        <v>97</v>
      </c>
      <c r="C2" s="19" t="s">
        <v>97</v>
      </c>
      <c r="D2" s="20" t="s">
        <v>97</v>
      </c>
      <c r="E2" s="19" t="s">
        <v>97</v>
      </c>
      <c r="F2" s="19" t="s">
        <v>98</v>
      </c>
      <c r="G2" s="19" t="s">
        <v>97</v>
      </c>
      <c r="H2" s="41">
        <v>-26593405.61</v>
      </c>
      <c r="I2" s="41">
        <v>2942384.06</v>
      </c>
      <c r="J2" s="41">
        <v>6723706.44</v>
      </c>
      <c r="K2" s="41">
        <v>46493606.85</v>
      </c>
      <c r="L2" s="41">
        <v>48288245.89</v>
      </c>
      <c r="M2" s="19" t="s">
        <v>97</v>
      </c>
      <c r="N2" s="41">
        <v>-30374727.99</v>
      </c>
    </row>
    <row r="3" s="16" customFormat="1" ht="15" customHeight="1" spans="1:14">
      <c r="A3" s="10" t="s">
        <v>99</v>
      </c>
      <c r="B3" s="13" t="s">
        <v>100</v>
      </c>
      <c r="C3" s="10" t="s">
        <v>97</v>
      </c>
      <c r="D3" s="13" t="s">
        <v>97</v>
      </c>
      <c r="E3" s="10" t="s">
        <v>101</v>
      </c>
      <c r="F3" s="10" t="s">
        <v>98</v>
      </c>
      <c r="G3" s="10" t="s">
        <v>102</v>
      </c>
      <c r="H3" s="42">
        <v>0</v>
      </c>
      <c r="I3" s="42">
        <v>282384.06</v>
      </c>
      <c r="J3" s="42">
        <v>282384.06</v>
      </c>
      <c r="K3" s="42">
        <v>2972853.35</v>
      </c>
      <c r="L3" s="42">
        <v>2972853.35</v>
      </c>
      <c r="M3" s="10" t="s">
        <v>102</v>
      </c>
      <c r="N3" s="42">
        <v>0</v>
      </c>
    </row>
    <row r="4" s="16" customFormat="1" ht="15" customHeight="1" spans="1:15">
      <c r="A4" s="19" t="s">
        <v>99</v>
      </c>
      <c r="B4" s="20" t="s">
        <v>100</v>
      </c>
      <c r="C4" s="19" t="s">
        <v>97</v>
      </c>
      <c r="D4" s="20" t="s">
        <v>15</v>
      </c>
      <c r="E4" s="19" t="s">
        <v>97</v>
      </c>
      <c r="F4" s="19" t="s">
        <v>98</v>
      </c>
      <c r="G4" s="19" t="s">
        <v>102</v>
      </c>
      <c r="H4" s="41">
        <v>299584.45</v>
      </c>
      <c r="I4" s="41">
        <v>0</v>
      </c>
      <c r="J4" s="41">
        <v>82042.52</v>
      </c>
      <c r="K4" s="41">
        <v>90000</v>
      </c>
      <c r="L4" s="41">
        <v>300060.2</v>
      </c>
      <c r="M4" s="19" t="s">
        <v>102</v>
      </c>
      <c r="N4" s="41">
        <v>381626.97</v>
      </c>
      <c r="O4" s="16">
        <f>IF(M4="贷",N4,-N4)</f>
        <v>381626.97</v>
      </c>
    </row>
    <row r="5" s="16" customFormat="1" ht="15" customHeight="1" spans="1:15">
      <c r="A5" s="10" t="s">
        <v>99</v>
      </c>
      <c r="B5" s="13" t="s">
        <v>100</v>
      </c>
      <c r="C5" s="10" t="s">
        <v>97</v>
      </c>
      <c r="D5" s="13" t="s">
        <v>105</v>
      </c>
      <c r="E5" s="10" t="s">
        <v>97</v>
      </c>
      <c r="F5" s="10" t="s">
        <v>98</v>
      </c>
      <c r="G5" s="10" t="s">
        <v>102</v>
      </c>
      <c r="H5" s="42">
        <v>5383908.38</v>
      </c>
      <c r="I5" s="42">
        <v>0</v>
      </c>
      <c r="J5" s="42">
        <v>0</v>
      </c>
      <c r="K5" s="42">
        <v>0</v>
      </c>
      <c r="L5" s="42">
        <v>0</v>
      </c>
      <c r="M5" s="10" t="s">
        <v>102</v>
      </c>
      <c r="N5" s="42">
        <v>5383908.38</v>
      </c>
      <c r="O5" s="16">
        <f t="shared" ref="O5:O68" si="0">IF(M5="贷",N5,-N5)</f>
        <v>5383908.38</v>
      </c>
    </row>
    <row r="6" s="16" customFormat="1" ht="15" customHeight="1" spans="1:15">
      <c r="A6" s="19" t="s">
        <v>99</v>
      </c>
      <c r="B6" s="20" t="s">
        <v>100</v>
      </c>
      <c r="C6" s="19" t="s">
        <v>97</v>
      </c>
      <c r="D6" s="20" t="s">
        <v>108</v>
      </c>
      <c r="E6" s="19" t="s">
        <v>97</v>
      </c>
      <c r="F6" s="19" t="s">
        <v>98</v>
      </c>
      <c r="G6" s="19" t="s">
        <v>102</v>
      </c>
      <c r="H6" s="41">
        <v>80.3</v>
      </c>
      <c r="I6" s="41">
        <v>0</v>
      </c>
      <c r="J6" s="41">
        <v>0</v>
      </c>
      <c r="K6" s="41">
        <v>0</v>
      </c>
      <c r="L6" s="41">
        <v>0</v>
      </c>
      <c r="M6" s="19" t="s">
        <v>102</v>
      </c>
      <c r="N6" s="41">
        <v>80.3</v>
      </c>
      <c r="O6" s="16">
        <f t="shared" si="0"/>
        <v>80.3</v>
      </c>
    </row>
    <row r="7" s="16" customFormat="1" ht="15" customHeight="1" spans="1:15">
      <c r="A7" s="10" t="s">
        <v>99</v>
      </c>
      <c r="B7" s="13" t="s">
        <v>100</v>
      </c>
      <c r="C7" s="10" t="s">
        <v>97</v>
      </c>
      <c r="D7" s="13" t="s">
        <v>109</v>
      </c>
      <c r="E7" s="10" t="s">
        <v>97</v>
      </c>
      <c r="F7" s="10" t="s">
        <v>98</v>
      </c>
      <c r="G7" s="10" t="s">
        <v>102</v>
      </c>
      <c r="H7" s="42">
        <v>5200.09</v>
      </c>
      <c r="I7" s="42">
        <v>0</v>
      </c>
      <c r="J7" s="42">
        <v>0</v>
      </c>
      <c r="K7" s="42">
        <v>0</v>
      </c>
      <c r="L7" s="42">
        <v>0</v>
      </c>
      <c r="M7" s="10" t="s">
        <v>102</v>
      </c>
      <c r="N7" s="42">
        <v>5200.09</v>
      </c>
      <c r="O7" s="16">
        <f t="shared" si="0"/>
        <v>5200.09</v>
      </c>
    </row>
    <row r="8" s="16" customFormat="1" ht="15" customHeight="1" spans="1:15">
      <c r="A8" s="19" t="s">
        <v>99</v>
      </c>
      <c r="B8" s="20" t="s">
        <v>100</v>
      </c>
      <c r="C8" s="19" t="s">
        <v>97</v>
      </c>
      <c r="D8" s="20" t="s">
        <v>110</v>
      </c>
      <c r="E8" s="19" t="s">
        <v>97</v>
      </c>
      <c r="F8" s="19" t="s">
        <v>98</v>
      </c>
      <c r="G8" s="19" t="s">
        <v>104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19" t="s">
        <v>104</v>
      </c>
      <c r="N8" s="41">
        <v>0</v>
      </c>
      <c r="O8" s="16">
        <f t="shared" si="0"/>
        <v>0</v>
      </c>
    </row>
    <row r="9" s="16" customFormat="1" ht="15" customHeight="1" spans="1:15">
      <c r="A9" s="10" t="s">
        <v>99</v>
      </c>
      <c r="B9" s="13" t="s">
        <v>100</v>
      </c>
      <c r="C9" s="10" t="s">
        <v>97</v>
      </c>
      <c r="D9" s="13" t="s">
        <v>111</v>
      </c>
      <c r="E9" s="10" t="s">
        <v>97</v>
      </c>
      <c r="F9" s="10" t="s">
        <v>98</v>
      </c>
      <c r="G9" s="10" t="s">
        <v>102</v>
      </c>
      <c r="H9" s="42">
        <v>23367.17</v>
      </c>
      <c r="I9" s="42">
        <v>0</v>
      </c>
      <c r="J9" s="42">
        <v>0</v>
      </c>
      <c r="K9" s="42">
        <v>0</v>
      </c>
      <c r="L9" s="42">
        <v>0</v>
      </c>
      <c r="M9" s="10" t="s">
        <v>102</v>
      </c>
      <c r="N9" s="42">
        <v>23367.17</v>
      </c>
      <c r="O9" s="16">
        <f t="shared" si="0"/>
        <v>23367.17</v>
      </c>
    </row>
    <row r="10" s="16" customFormat="1" ht="15" customHeight="1" spans="1:15">
      <c r="A10" s="19" t="s">
        <v>99</v>
      </c>
      <c r="B10" s="20" t="s">
        <v>100</v>
      </c>
      <c r="C10" s="19" t="s">
        <v>97</v>
      </c>
      <c r="D10" s="20" t="s">
        <v>112</v>
      </c>
      <c r="E10" s="19" t="s">
        <v>97</v>
      </c>
      <c r="F10" s="19" t="s">
        <v>98</v>
      </c>
      <c r="G10" s="19" t="s">
        <v>102</v>
      </c>
      <c r="H10" s="41">
        <v>9685.4</v>
      </c>
      <c r="I10" s="41">
        <v>0</v>
      </c>
      <c r="J10" s="41">
        <v>0</v>
      </c>
      <c r="K10" s="41">
        <v>0</v>
      </c>
      <c r="L10" s="41">
        <v>0</v>
      </c>
      <c r="M10" s="19" t="s">
        <v>102</v>
      </c>
      <c r="N10" s="41">
        <v>9685.4</v>
      </c>
      <c r="O10" s="16">
        <f t="shared" si="0"/>
        <v>9685.4</v>
      </c>
    </row>
    <row r="11" s="16" customFormat="1" ht="15" customHeight="1" spans="1:15">
      <c r="A11" s="10" t="s">
        <v>99</v>
      </c>
      <c r="B11" s="13" t="s">
        <v>100</v>
      </c>
      <c r="C11" s="10" t="s">
        <v>97</v>
      </c>
      <c r="D11" s="13" t="s">
        <v>16</v>
      </c>
      <c r="E11" s="10" t="s">
        <v>97</v>
      </c>
      <c r="F11" s="10" t="s">
        <v>98</v>
      </c>
      <c r="G11" s="10" t="s">
        <v>102</v>
      </c>
      <c r="H11" s="42">
        <v>431607.37</v>
      </c>
      <c r="I11" s="42">
        <v>100000</v>
      </c>
      <c r="J11" s="42">
        <v>43272.81</v>
      </c>
      <c r="K11" s="42">
        <v>300000</v>
      </c>
      <c r="L11" s="42">
        <v>240415.59</v>
      </c>
      <c r="M11" s="10" t="s">
        <v>102</v>
      </c>
      <c r="N11" s="42">
        <v>374880.18</v>
      </c>
      <c r="O11" s="16">
        <f t="shared" si="0"/>
        <v>374880.18</v>
      </c>
    </row>
    <row r="12" s="16" customFormat="1" ht="15" customHeight="1" spans="1:15">
      <c r="A12" s="19" t="s">
        <v>99</v>
      </c>
      <c r="B12" s="20" t="s">
        <v>100</v>
      </c>
      <c r="C12" s="19" t="s">
        <v>97</v>
      </c>
      <c r="D12" s="20" t="s">
        <v>17</v>
      </c>
      <c r="E12" s="19" t="s">
        <v>97</v>
      </c>
      <c r="F12" s="19" t="s">
        <v>98</v>
      </c>
      <c r="G12" s="19" t="s">
        <v>102</v>
      </c>
      <c r="H12" s="41">
        <v>80176.7</v>
      </c>
      <c r="I12" s="41">
        <v>0</v>
      </c>
      <c r="J12" s="41">
        <v>28459.33</v>
      </c>
      <c r="K12" s="41">
        <v>130000</v>
      </c>
      <c r="L12" s="41">
        <v>110565.68</v>
      </c>
      <c r="M12" s="19" t="s">
        <v>102</v>
      </c>
      <c r="N12" s="41">
        <v>108636.03</v>
      </c>
      <c r="O12" s="16">
        <f t="shared" si="0"/>
        <v>108636.03</v>
      </c>
    </row>
    <row r="13" s="16" customFormat="1" ht="15" customHeight="1" spans="1:15">
      <c r="A13" s="10" t="s">
        <v>99</v>
      </c>
      <c r="B13" s="13" t="s">
        <v>100</v>
      </c>
      <c r="C13" s="10" t="s">
        <v>97</v>
      </c>
      <c r="D13" s="13" t="s">
        <v>113</v>
      </c>
      <c r="E13" s="10" t="s">
        <v>97</v>
      </c>
      <c r="F13" s="10" t="s">
        <v>98</v>
      </c>
      <c r="G13" s="10" t="s">
        <v>104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10" t="s">
        <v>104</v>
      </c>
      <c r="N13" s="42">
        <v>0</v>
      </c>
      <c r="O13" s="16">
        <f t="shared" si="0"/>
        <v>0</v>
      </c>
    </row>
    <row r="14" s="16" customFormat="1" ht="15" customHeight="1" spans="1:15">
      <c r="A14" s="19" t="s">
        <v>99</v>
      </c>
      <c r="B14" s="20" t="s">
        <v>100</v>
      </c>
      <c r="C14" s="19" t="s">
        <v>97</v>
      </c>
      <c r="D14" s="20" t="s">
        <v>18</v>
      </c>
      <c r="E14" s="19" t="s">
        <v>97</v>
      </c>
      <c r="F14" s="19" t="s">
        <v>98</v>
      </c>
      <c r="G14" s="19" t="s">
        <v>102</v>
      </c>
      <c r="H14" s="41">
        <v>76170.09</v>
      </c>
      <c r="I14" s="41">
        <v>0</v>
      </c>
      <c r="J14" s="41">
        <v>0</v>
      </c>
      <c r="K14" s="41">
        <v>60666.71</v>
      </c>
      <c r="L14" s="41">
        <v>76170.09</v>
      </c>
      <c r="M14" s="19" t="s">
        <v>102</v>
      </c>
      <c r="N14" s="41">
        <v>76170.09</v>
      </c>
      <c r="O14" s="16">
        <f t="shared" si="0"/>
        <v>76170.09</v>
      </c>
    </row>
    <row r="15" s="16" customFormat="1" ht="15" customHeight="1" spans="1:15">
      <c r="A15" s="10" t="s">
        <v>99</v>
      </c>
      <c r="B15" s="13" t="s">
        <v>100</v>
      </c>
      <c r="C15" s="10" t="s">
        <v>97</v>
      </c>
      <c r="D15" s="13" t="s">
        <v>19</v>
      </c>
      <c r="E15" s="10" t="s">
        <v>97</v>
      </c>
      <c r="F15" s="10" t="s">
        <v>98</v>
      </c>
      <c r="G15" s="10" t="s">
        <v>102</v>
      </c>
      <c r="H15" s="42">
        <v>111972.12</v>
      </c>
      <c r="I15" s="42">
        <v>0</v>
      </c>
      <c r="J15" s="42">
        <v>0</v>
      </c>
      <c r="K15" s="42">
        <v>100000</v>
      </c>
      <c r="L15" s="42">
        <v>0</v>
      </c>
      <c r="M15" s="10" t="s">
        <v>102</v>
      </c>
      <c r="N15" s="42">
        <v>111972.12</v>
      </c>
      <c r="O15" s="16">
        <f t="shared" si="0"/>
        <v>111972.12</v>
      </c>
    </row>
    <row r="16" s="16" customFormat="1" ht="15" customHeight="1" spans="1:15">
      <c r="A16" s="19" t="s">
        <v>99</v>
      </c>
      <c r="B16" s="20" t="s">
        <v>100</v>
      </c>
      <c r="C16" s="19" t="s">
        <v>97</v>
      </c>
      <c r="D16" s="20" t="s">
        <v>114</v>
      </c>
      <c r="E16" s="19" t="s">
        <v>97</v>
      </c>
      <c r="F16" s="19" t="s">
        <v>98</v>
      </c>
      <c r="G16" s="19" t="s">
        <v>104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19" t="s">
        <v>104</v>
      </c>
      <c r="N16" s="41">
        <v>0</v>
      </c>
      <c r="O16" s="16">
        <f t="shared" si="0"/>
        <v>0</v>
      </c>
    </row>
    <row r="17" s="16" customFormat="1" ht="15" customHeight="1" spans="1:15">
      <c r="A17" s="10" t="s">
        <v>99</v>
      </c>
      <c r="B17" s="13" t="s">
        <v>100</v>
      </c>
      <c r="C17" s="10" t="s">
        <v>97</v>
      </c>
      <c r="D17" s="13" t="s">
        <v>115</v>
      </c>
      <c r="E17" s="10" t="s">
        <v>97</v>
      </c>
      <c r="F17" s="10" t="s">
        <v>98</v>
      </c>
      <c r="G17" s="10" t="s">
        <v>104</v>
      </c>
      <c r="H17" s="42">
        <v>0</v>
      </c>
      <c r="I17" s="42">
        <v>0</v>
      </c>
      <c r="J17" s="42">
        <v>0</v>
      </c>
      <c r="K17" s="42">
        <v>0</v>
      </c>
      <c r="L17" s="42">
        <v>0</v>
      </c>
      <c r="M17" s="10" t="s">
        <v>104</v>
      </c>
      <c r="N17" s="42">
        <v>0</v>
      </c>
      <c r="O17" s="16">
        <f t="shared" si="0"/>
        <v>0</v>
      </c>
    </row>
    <row r="18" s="16" customFormat="1" ht="15" customHeight="1" spans="1:15">
      <c r="A18" s="19" t="s">
        <v>99</v>
      </c>
      <c r="B18" s="20" t="s">
        <v>100</v>
      </c>
      <c r="C18" s="19" t="s">
        <v>97</v>
      </c>
      <c r="D18" s="20" t="s">
        <v>116</v>
      </c>
      <c r="E18" s="19" t="s">
        <v>97</v>
      </c>
      <c r="F18" s="19" t="s">
        <v>98</v>
      </c>
      <c r="G18" s="19" t="s">
        <v>102</v>
      </c>
      <c r="H18" s="41">
        <v>24397476.4</v>
      </c>
      <c r="I18" s="41">
        <v>0</v>
      </c>
      <c r="J18" s="41">
        <v>0</v>
      </c>
      <c r="K18" s="41">
        <v>3100000</v>
      </c>
      <c r="L18" s="41">
        <v>6423855.41</v>
      </c>
      <c r="M18" s="19" t="s">
        <v>102</v>
      </c>
      <c r="N18" s="41">
        <v>24397476.4</v>
      </c>
      <c r="O18" s="16">
        <f t="shared" si="0"/>
        <v>24397476.4</v>
      </c>
    </row>
    <row r="19" s="16" customFormat="1" ht="15" customHeight="1" spans="1:15">
      <c r="A19" s="10" t="s">
        <v>99</v>
      </c>
      <c r="B19" s="13" t="s">
        <v>100</v>
      </c>
      <c r="C19" s="10" t="s">
        <v>97</v>
      </c>
      <c r="D19" s="13" t="s">
        <v>117</v>
      </c>
      <c r="E19" s="10" t="s">
        <v>97</v>
      </c>
      <c r="F19" s="10" t="s">
        <v>98</v>
      </c>
      <c r="G19" s="10" t="s">
        <v>104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10" t="s">
        <v>104</v>
      </c>
      <c r="N19" s="42">
        <v>0</v>
      </c>
      <c r="O19" s="16">
        <f t="shared" si="0"/>
        <v>0</v>
      </c>
    </row>
    <row r="20" s="16" customFormat="1" ht="15" customHeight="1" spans="1:15">
      <c r="A20" s="19" t="s">
        <v>99</v>
      </c>
      <c r="B20" s="20" t="s">
        <v>100</v>
      </c>
      <c r="C20" s="19" t="s">
        <v>97</v>
      </c>
      <c r="D20" s="20" t="s">
        <v>118</v>
      </c>
      <c r="E20" s="19" t="s">
        <v>97</v>
      </c>
      <c r="F20" s="19" t="s">
        <v>98</v>
      </c>
      <c r="G20" s="19" t="s">
        <v>104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19" t="s">
        <v>104</v>
      </c>
      <c r="N20" s="41">
        <v>0</v>
      </c>
      <c r="O20" s="16">
        <f t="shared" si="0"/>
        <v>0</v>
      </c>
    </row>
    <row r="21" s="16" customFormat="1" ht="15" customHeight="1" spans="1:15">
      <c r="A21" s="10" t="s">
        <v>99</v>
      </c>
      <c r="B21" s="13" t="s">
        <v>100</v>
      </c>
      <c r="C21" s="10" t="s">
        <v>97</v>
      </c>
      <c r="D21" s="13" t="s">
        <v>20</v>
      </c>
      <c r="E21" s="10" t="s">
        <v>97</v>
      </c>
      <c r="F21" s="10" t="s">
        <v>98</v>
      </c>
      <c r="G21" s="10" t="s">
        <v>102</v>
      </c>
      <c r="H21" s="42">
        <v>520676.08</v>
      </c>
      <c r="I21" s="42">
        <v>100000</v>
      </c>
      <c r="J21" s="42">
        <v>23159.69</v>
      </c>
      <c r="K21" s="42">
        <v>650096.04</v>
      </c>
      <c r="L21" s="42">
        <v>289188.02</v>
      </c>
      <c r="M21" s="10" t="s">
        <v>102</v>
      </c>
      <c r="N21" s="42">
        <v>443835.77</v>
      </c>
      <c r="O21" s="16">
        <f t="shared" si="0"/>
        <v>443835.77</v>
      </c>
    </row>
    <row r="22" s="16" customFormat="1" ht="15" customHeight="1" spans="1:15">
      <c r="A22" s="19" t="s">
        <v>99</v>
      </c>
      <c r="B22" s="20" t="s">
        <v>100</v>
      </c>
      <c r="C22" s="19" t="s">
        <v>97</v>
      </c>
      <c r="D22" s="20" t="s">
        <v>21</v>
      </c>
      <c r="E22" s="19" t="s">
        <v>97</v>
      </c>
      <c r="F22" s="19" t="s">
        <v>98</v>
      </c>
      <c r="G22" s="19" t="s">
        <v>102</v>
      </c>
      <c r="H22" s="41">
        <v>235830.1</v>
      </c>
      <c r="I22" s="41">
        <v>0</v>
      </c>
      <c r="J22" s="41">
        <v>34851.27</v>
      </c>
      <c r="K22" s="41">
        <v>250000</v>
      </c>
      <c r="L22" s="41">
        <v>230936.1</v>
      </c>
      <c r="M22" s="19" t="s">
        <v>102</v>
      </c>
      <c r="N22" s="41">
        <v>270681.37</v>
      </c>
      <c r="O22" s="16">
        <f t="shared" si="0"/>
        <v>270681.37</v>
      </c>
    </row>
    <row r="23" s="16" customFormat="1" ht="15" customHeight="1" spans="1:15">
      <c r="A23" s="10" t="s">
        <v>99</v>
      </c>
      <c r="B23" s="13" t="s">
        <v>100</v>
      </c>
      <c r="C23" s="10" t="s">
        <v>97</v>
      </c>
      <c r="D23" s="13" t="s">
        <v>80</v>
      </c>
      <c r="E23" s="10" t="s">
        <v>97</v>
      </c>
      <c r="F23" s="10" t="s">
        <v>98</v>
      </c>
      <c r="G23" s="10" t="s">
        <v>102</v>
      </c>
      <c r="H23" s="42">
        <v>32846.76</v>
      </c>
      <c r="I23" s="42">
        <v>0</v>
      </c>
      <c r="J23" s="42">
        <v>0</v>
      </c>
      <c r="K23" s="42">
        <v>30000</v>
      </c>
      <c r="L23" s="42">
        <v>31150.26</v>
      </c>
      <c r="M23" s="10" t="s">
        <v>102</v>
      </c>
      <c r="N23" s="42">
        <v>32846.76</v>
      </c>
      <c r="O23" s="16">
        <f t="shared" si="0"/>
        <v>32846.76</v>
      </c>
    </row>
    <row r="24" s="16" customFormat="1" ht="15" customHeight="1" spans="1:15">
      <c r="A24" s="19" t="s">
        <v>99</v>
      </c>
      <c r="B24" s="20" t="s">
        <v>100</v>
      </c>
      <c r="C24" s="19" t="s">
        <v>97</v>
      </c>
      <c r="D24" s="20" t="s">
        <v>119</v>
      </c>
      <c r="E24" s="19" t="s">
        <v>97</v>
      </c>
      <c r="F24" s="19" t="s">
        <v>98</v>
      </c>
      <c r="G24" s="19" t="s">
        <v>104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19" t="s">
        <v>104</v>
      </c>
      <c r="N24" s="41">
        <v>0</v>
      </c>
      <c r="O24" s="16">
        <f t="shared" si="0"/>
        <v>0</v>
      </c>
    </row>
    <row r="25" s="16" customFormat="1" ht="15" customHeight="1" spans="1:15">
      <c r="A25" s="10" t="s">
        <v>99</v>
      </c>
      <c r="B25" s="13" t="s">
        <v>100</v>
      </c>
      <c r="C25" s="10" t="s">
        <v>97</v>
      </c>
      <c r="D25" s="13" t="s">
        <v>120</v>
      </c>
      <c r="E25" s="10" t="s">
        <v>97</v>
      </c>
      <c r="F25" s="10" t="s">
        <v>98</v>
      </c>
      <c r="G25" s="10" t="s">
        <v>104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10" t="s">
        <v>104</v>
      </c>
      <c r="N25" s="42">
        <v>0</v>
      </c>
      <c r="O25" s="16">
        <f t="shared" si="0"/>
        <v>0</v>
      </c>
    </row>
    <row r="26" s="16" customFormat="1" ht="15" customHeight="1" spans="1:15">
      <c r="A26" s="19" t="s">
        <v>99</v>
      </c>
      <c r="B26" s="20" t="s">
        <v>100</v>
      </c>
      <c r="C26" s="19" t="s">
        <v>97</v>
      </c>
      <c r="D26" s="20" t="s">
        <v>81</v>
      </c>
      <c r="E26" s="19" t="s">
        <v>97</v>
      </c>
      <c r="F26" s="19" t="s">
        <v>98</v>
      </c>
      <c r="G26" s="19" t="s">
        <v>104</v>
      </c>
      <c r="H26" s="41">
        <v>0</v>
      </c>
      <c r="I26" s="41">
        <v>0</v>
      </c>
      <c r="J26" s="41">
        <v>0</v>
      </c>
      <c r="K26" s="41">
        <v>32470.55</v>
      </c>
      <c r="L26" s="41">
        <v>32470.55</v>
      </c>
      <c r="M26" s="19" t="s">
        <v>104</v>
      </c>
      <c r="N26" s="41">
        <v>0</v>
      </c>
      <c r="O26" s="16">
        <f t="shared" si="0"/>
        <v>0</v>
      </c>
    </row>
    <row r="27" s="16" customFormat="1" ht="15" customHeight="1" spans="1:15">
      <c r="A27" s="10" t="s">
        <v>99</v>
      </c>
      <c r="B27" s="13" t="s">
        <v>100</v>
      </c>
      <c r="C27" s="10" t="s">
        <v>97</v>
      </c>
      <c r="D27" s="13" t="s">
        <v>122</v>
      </c>
      <c r="E27" s="10" t="s">
        <v>97</v>
      </c>
      <c r="F27" s="10" t="s">
        <v>98</v>
      </c>
      <c r="G27" s="10" t="s">
        <v>104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10" t="s">
        <v>104</v>
      </c>
      <c r="N27" s="42">
        <v>0</v>
      </c>
      <c r="O27" s="16">
        <f t="shared" si="0"/>
        <v>0</v>
      </c>
    </row>
    <row r="28" s="16" customFormat="1" ht="15" customHeight="1" spans="1:15">
      <c r="A28" s="19" t="s">
        <v>99</v>
      </c>
      <c r="B28" s="20" t="s">
        <v>100</v>
      </c>
      <c r="C28" s="19" t="s">
        <v>97</v>
      </c>
      <c r="D28" s="20" t="s">
        <v>72</v>
      </c>
      <c r="E28" s="19" t="s">
        <v>97</v>
      </c>
      <c r="F28" s="19" t="s">
        <v>98</v>
      </c>
      <c r="G28" s="19" t="s">
        <v>102</v>
      </c>
      <c r="H28" s="41">
        <v>64358.48</v>
      </c>
      <c r="I28" s="41">
        <v>0</v>
      </c>
      <c r="J28" s="41">
        <v>0</v>
      </c>
      <c r="K28" s="41">
        <v>0</v>
      </c>
      <c r="L28" s="41">
        <v>28500.19</v>
      </c>
      <c r="M28" s="19" t="s">
        <v>102</v>
      </c>
      <c r="N28" s="41">
        <v>64358.48</v>
      </c>
      <c r="O28" s="16">
        <f t="shared" si="0"/>
        <v>64358.48</v>
      </c>
    </row>
    <row r="29" s="16" customFormat="1" ht="15" customHeight="1" spans="1:15">
      <c r="A29" s="10" t="s">
        <v>99</v>
      </c>
      <c r="B29" s="13" t="s">
        <v>100</v>
      </c>
      <c r="C29" s="10" t="s">
        <v>97</v>
      </c>
      <c r="D29" s="13" t="s">
        <v>123</v>
      </c>
      <c r="E29" s="10" t="s">
        <v>97</v>
      </c>
      <c r="F29" s="10" t="s">
        <v>98</v>
      </c>
      <c r="G29" s="10" t="s">
        <v>104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10" t="s">
        <v>104</v>
      </c>
      <c r="N29" s="42">
        <v>0</v>
      </c>
      <c r="O29" s="16">
        <f t="shared" si="0"/>
        <v>0</v>
      </c>
    </row>
    <row r="30" s="16" customFormat="1" ht="15" customHeight="1" spans="1:15">
      <c r="A30" s="19" t="s">
        <v>99</v>
      </c>
      <c r="B30" s="20" t="s">
        <v>100</v>
      </c>
      <c r="C30" s="19" t="s">
        <v>97</v>
      </c>
      <c r="D30" s="20" t="s">
        <v>22</v>
      </c>
      <c r="E30" s="19" t="s">
        <v>97</v>
      </c>
      <c r="F30" s="19" t="s">
        <v>98</v>
      </c>
      <c r="G30" s="19" t="s">
        <v>102</v>
      </c>
      <c r="H30" s="41">
        <v>134449.13</v>
      </c>
      <c r="I30" s="41">
        <v>0</v>
      </c>
      <c r="J30" s="41">
        <v>30834.99</v>
      </c>
      <c r="K30" s="41">
        <v>90000</v>
      </c>
      <c r="L30" s="41">
        <v>148460.03</v>
      </c>
      <c r="M30" s="19" t="s">
        <v>102</v>
      </c>
      <c r="N30" s="41">
        <v>165284.12</v>
      </c>
      <c r="O30" s="16">
        <f t="shared" si="0"/>
        <v>165284.12</v>
      </c>
    </row>
    <row r="31" s="16" customFormat="1" ht="15" customHeight="1" spans="1:15">
      <c r="A31" s="10" t="s">
        <v>99</v>
      </c>
      <c r="B31" s="13" t="s">
        <v>100</v>
      </c>
      <c r="C31" s="10" t="s">
        <v>97</v>
      </c>
      <c r="D31" s="13" t="s">
        <v>124</v>
      </c>
      <c r="E31" s="10" t="s">
        <v>97</v>
      </c>
      <c r="F31" s="10" t="s">
        <v>98</v>
      </c>
      <c r="G31" s="10" t="s">
        <v>104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10" t="s">
        <v>104</v>
      </c>
      <c r="N31" s="42">
        <v>0</v>
      </c>
      <c r="O31" s="16">
        <f t="shared" si="0"/>
        <v>0</v>
      </c>
    </row>
    <row r="32" s="16" customFormat="1" ht="15" customHeight="1" spans="1:15">
      <c r="A32" s="19" t="s">
        <v>99</v>
      </c>
      <c r="B32" s="20" t="s">
        <v>100</v>
      </c>
      <c r="C32" s="19" t="s">
        <v>97</v>
      </c>
      <c r="D32" s="20" t="s">
        <v>125</v>
      </c>
      <c r="E32" s="19" t="s">
        <v>97</v>
      </c>
      <c r="F32" s="19" t="s">
        <v>98</v>
      </c>
      <c r="G32" s="19" t="s">
        <v>104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19" t="s">
        <v>104</v>
      </c>
      <c r="N32" s="41">
        <v>0</v>
      </c>
      <c r="O32" s="16">
        <f t="shared" si="0"/>
        <v>0</v>
      </c>
    </row>
    <row r="33" s="16" customFormat="1" ht="15" customHeight="1" spans="1:15">
      <c r="A33" s="10" t="s">
        <v>99</v>
      </c>
      <c r="B33" s="13" t="s">
        <v>100</v>
      </c>
      <c r="C33" s="10" t="s">
        <v>97</v>
      </c>
      <c r="D33" s="13" t="s">
        <v>126</v>
      </c>
      <c r="E33" s="10" t="s">
        <v>97</v>
      </c>
      <c r="F33" s="10" t="s">
        <v>98</v>
      </c>
      <c r="G33" s="10" t="s">
        <v>104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10" t="s">
        <v>104</v>
      </c>
      <c r="N33" s="42">
        <v>0</v>
      </c>
      <c r="O33" s="16">
        <f t="shared" si="0"/>
        <v>0</v>
      </c>
    </row>
    <row r="34" s="16" customFormat="1" ht="15" customHeight="1" spans="1:15">
      <c r="A34" s="19" t="s">
        <v>99</v>
      </c>
      <c r="B34" s="20" t="s">
        <v>100</v>
      </c>
      <c r="C34" s="19" t="s">
        <v>97</v>
      </c>
      <c r="D34" s="20" t="s">
        <v>127</v>
      </c>
      <c r="E34" s="19" t="s">
        <v>97</v>
      </c>
      <c r="F34" s="19" t="s">
        <v>98</v>
      </c>
      <c r="G34" s="19" t="s">
        <v>104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19" t="s">
        <v>104</v>
      </c>
      <c r="N34" s="41">
        <v>0</v>
      </c>
      <c r="O34" s="16">
        <f t="shared" si="0"/>
        <v>0</v>
      </c>
    </row>
    <row r="35" s="16" customFormat="1" ht="15" customHeight="1" spans="1:15">
      <c r="A35" s="10" t="s">
        <v>99</v>
      </c>
      <c r="B35" s="13" t="s">
        <v>100</v>
      </c>
      <c r="C35" s="10" t="s">
        <v>97</v>
      </c>
      <c r="D35" s="13" t="s">
        <v>23</v>
      </c>
      <c r="E35" s="10" t="s">
        <v>97</v>
      </c>
      <c r="F35" s="10" t="s">
        <v>98</v>
      </c>
      <c r="G35" s="10" t="s">
        <v>102</v>
      </c>
      <c r="H35" s="42">
        <v>123108.03</v>
      </c>
      <c r="I35" s="42">
        <v>50000</v>
      </c>
      <c r="J35" s="42">
        <v>0</v>
      </c>
      <c r="K35" s="42">
        <v>50000</v>
      </c>
      <c r="L35" s="42">
        <v>123108.38</v>
      </c>
      <c r="M35" s="10" t="s">
        <v>102</v>
      </c>
      <c r="N35" s="42">
        <v>73108.03</v>
      </c>
      <c r="O35" s="16">
        <f t="shared" si="0"/>
        <v>73108.03</v>
      </c>
    </row>
    <row r="36" s="16" customFormat="1" ht="15" customHeight="1" spans="1:15">
      <c r="A36" s="19" t="s">
        <v>99</v>
      </c>
      <c r="B36" s="20" t="s">
        <v>100</v>
      </c>
      <c r="C36" s="19" t="s">
        <v>97</v>
      </c>
      <c r="D36" s="20" t="s">
        <v>128</v>
      </c>
      <c r="E36" s="19" t="s">
        <v>97</v>
      </c>
      <c r="F36" s="19" t="s">
        <v>98</v>
      </c>
      <c r="G36" s="19" t="s">
        <v>104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19" t="s">
        <v>104</v>
      </c>
      <c r="N36" s="41">
        <v>0</v>
      </c>
      <c r="O36" s="16">
        <f t="shared" si="0"/>
        <v>0</v>
      </c>
    </row>
    <row r="37" s="16" customFormat="1" ht="15" customHeight="1" spans="1:15">
      <c r="A37" s="10" t="s">
        <v>99</v>
      </c>
      <c r="B37" s="13" t="s">
        <v>100</v>
      </c>
      <c r="C37" s="10" t="s">
        <v>97</v>
      </c>
      <c r="D37" s="13" t="s">
        <v>129</v>
      </c>
      <c r="E37" s="10" t="s">
        <v>97</v>
      </c>
      <c r="F37" s="10" t="s">
        <v>98</v>
      </c>
      <c r="G37" s="10" t="s">
        <v>104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10" t="s">
        <v>104</v>
      </c>
      <c r="N37" s="42">
        <v>0</v>
      </c>
      <c r="O37" s="16">
        <f t="shared" si="0"/>
        <v>0</v>
      </c>
    </row>
    <row r="38" s="16" customFormat="1" ht="15" customHeight="1" spans="1:15">
      <c r="A38" s="19" t="s">
        <v>99</v>
      </c>
      <c r="B38" s="20" t="s">
        <v>100</v>
      </c>
      <c r="C38" s="19" t="s">
        <v>97</v>
      </c>
      <c r="D38" s="20" t="s">
        <v>24</v>
      </c>
      <c r="E38" s="19" t="s">
        <v>97</v>
      </c>
      <c r="F38" s="19" t="s">
        <v>98</v>
      </c>
      <c r="G38" s="19" t="s">
        <v>102</v>
      </c>
      <c r="H38" s="41">
        <v>356546.2</v>
      </c>
      <c r="I38" s="41">
        <v>0</v>
      </c>
      <c r="J38" s="41">
        <v>78020.18</v>
      </c>
      <c r="K38" s="41">
        <v>500000</v>
      </c>
      <c r="L38" s="41">
        <v>364094.16</v>
      </c>
      <c r="M38" s="19" t="s">
        <v>102</v>
      </c>
      <c r="N38" s="41">
        <v>434566.38</v>
      </c>
      <c r="O38" s="16">
        <f t="shared" si="0"/>
        <v>434566.38</v>
      </c>
    </row>
    <row r="39" s="16" customFormat="1" ht="15" customHeight="1" spans="1:15">
      <c r="A39" s="10" t="s">
        <v>99</v>
      </c>
      <c r="B39" s="13" t="s">
        <v>100</v>
      </c>
      <c r="C39" s="10" t="s">
        <v>97</v>
      </c>
      <c r="D39" s="13" t="s">
        <v>130</v>
      </c>
      <c r="E39" s="10" t="s">
        <v>97</v>
      </c>
      <c r="F39" s="10" t="s">
        <v>98</v>
      </c>
      <c r="G39" s="10" t="s">
        <v>104</v>
      </c>
      <c r="H39" s="42">
        <v>0</v>
      </c>
      <c r="I39" s="42">
        <v>0</v>
      </c>
      <c r="J39" s="42">
        <v>0</v>
      </c>
      <c r="K39" s="42">
        <v>0</v>
      </c>
      <c r="L39" s="42">
        <v>0</v>
      </c>
      <c r="M39" s="10" t="s">
        <v>104</v>
      </c>
      <c r="N39" s="42">
        <v>0</v>
      </c>
      <c r="O39" s="16">
        <f t="shared" si="0"/>
        <v>0</v>
      </c>
    </row>
    <row r="40" s="16" customFormat="1" ht="15" customHeight="1" spans="1:15">
      <c r="A40" s="19" t="s">
        <v>99</v>
      </c>
      <c r="B40" s="20" t="s">
        <v>100</v>
      </c>
      <c r="C40" s="19" t="s">
        <v>97</v>
      </c>
      <c r="D40" s="20" t="s">
        <v>71</v>
      </c>
      <c r="E40" s="19" t="s">
        <v>97</v>
      </c>
      <c r="F40" s="19" t="s">
        <v>98</v>
      </c>
      <c r="G40" s="19" t="s">
        <v>102</v>
      </c>
      <c r="H40" s="41">
        <v>13932.9</v>
      </c>
      <c r="I40" s="41">
        <v>0</v>
      </c>
      <c r="J40" s="41">
        <v>0</v>
      </c>
      <c r="K40" s="41">
        <v>0</v>
      </c>
      <c r="L40" s="41">
        <v>0</v>
      </c>
      <c r="M40" s="19" t="s">
        <v>102</v>
      </c>
      <c r="N40" s="41">
        <v>13932.9</v>
      </c>
      <c r="O40" s="16">
        <f t="shared" si="0"/>
        <v>13932.9</v>
      </c>
    </row>
    <row r="41" s="16" customFormat="1" ht="15" customHeight="1" spans="1:15">
      <c r="A41" s="10" t="s">
        <v>99</v>
      </c>
      <c r="B41" s="13" t="s">
        <v>100</v>
      </c>
      <c r="C41" s="10" t="s">
        <v>97</v>
      </c>
      <c r="D41" s="13" t="s">
        <v>131</v>
      </c>
      <c r="E41" s="10" t="s">
        <v>97</v>
      </c>
      <c r="F41" s="10" t="s">
        <v>98</v>
      </c>
      <c r="G41" s="10" t="s">
        <v>104</v>
      </c>
      <c r="H41" s="42">
        <v>0</v>
      </c>
      <c r="I41" s="42">
        <v>0</v>
      </c>
      <c r="J41" s="42">
        <v>0</v>
      </c>
      <c r="K41" s="42">
        <v>0</v>
      </c>
      <c r="L41" s="42">
        <v>0</v>
      </c>
      <c r="M41" s="10" t="s">
        <v>104</v>
      </c>
      <c r="N41" s="42">
        <v>0</v>
      </c>
      <c r="O41" s="16">
        <f t="shared" si="0"/>
        <v>0</v>
      </c>
    </row>
    <row r="42" s="16" customFormat="1" ht="15" customHeight="1" spans="1:15">
      <c r="A42" s="19" t="s">
        <v>99</v>
      </c>
      <c r="B42" s="20" t="s">
        <v>100</v>
      </c>
      <c r="C42" s="19" t="s">
        <v>97</v>
      </c>
      <c r="D42" s="20" t="s">
        <v>25</v>
      </c>
      <c r="E42" s="19" t="s">
        <v>97</v>
      </c>
      <c r="F42" s="19" t="s">
        <v>98</v>
      </c>
      <c r="G42" s="19" t="s">
        <v>102</v>
      </c>
      <c r="H42" s="41">
        <v>998117.32</v>
      </c>
      <c r="I42" s="41">
        <v>260000</v>
      </c>
      <c r="J42" s="41">
        <v>262477.53</v>
      </c>
      <c r="K42" s="41">
        <v>561613.16</v>
      </c>
      <c r="L42" s="41">
        <v>1241289.61</v>
      </c>
      <c r="M42" s="19" t="s">
        <v>102</v>
      </c>
      <c r="N42" s="41">
        <v>1000594.85</v>
      </c>
      <c r="O42" s="16">
        <f t="shared" si="0"/>
        <v>1000594.85</v>
      </c>
    </row>
    <row r="43" s="16" customFormat="1" ht="15" customHeight="1" spans="1:15">
      <c r="A43" s="10" t="s">
        <v>99</v>
      </c>
      <c r="B43" s="13" t="s">
        <v>100</v>
      </c>
      <c r="C43" s="10" t="s">
        <v>97</v>
      </c>
      <c r="D43" s="13" t="s">
        <v>132</v>
      </c>
      <c r="E43" s="10" t="s">
        <v>97</v>
      </c>
      <c r="F43" s="10" t="s">
        <v>98</v>
      </c>
      <c r="G43" s="10" t="s">
        <v>104</v>
      </c>
      <c r="H43" s="42">
        <v>0</v>
      </c>
      <c r="I43" s="42">
        <v>0</v>
      </c>
      <c r="J43" s="42">
        <v>16134.6</v>
      </c>
      <c r="K43" s="42">
        <v>24201.88</v>
      </c>
      <c r="L43" s="42">
        <v>40336.48</v>
      </c>
      <c r="M43" s="10" t="s">
        <v>102</v>
      </c>
      <c r="N43" s="42">
        <v>16134.6</v>
      </c>
      <c r="O43" s="16">
        <f t="shared" si="0"/>
        <v>16134.6</v>
      </c>
    </row>
    <row r="44" s="16" customFormat="1" ht="15" customHeight="1" spans="1:15">
      <c r="A44" s="19" t="s">
        <v>99</v>
      </c>
      <c r="B44" s="20" t="s">
        <v>100</v>
      </c>
      <c r="C44" s="19" t="s">
        <v>97</v>
      </c>
      <c r="D44" s="20" t="s">
        <v>26</v>
      </c>
      <c r="E44" s="19" t="s">
        <v>97</v>
      </c>
      <c r="F44" s="19" t="s">
        <v>98</v>
      </c>
      <c r="G44" s="19" t="s">
        <v>102</v>
      </c>
      <c r="H44" s="41">
        <v>683819.98</v>
      </c>
      <c r="I44" s="41">
        <v>200000</v>
      </c>
      <c r="J44" s="41">
        <v>132912.71</v>
      </c>
      <c r="K44" s="41">
        <v>1000000</v>
      </c>
      <c r="L44" s="41">
        <v>707319.89</v>
      </c>
      <c r="M44" s="19" t="s">
        <v>102</v>
      </c>
      <c r="N44" s="41">
        <v>616732.69</v>
      </c>
      <c r="O44" s="16">
        <f t="shared" si="0"/>
        <v>616732.69</v>
      </c>
    </row>
    <row r="45" s="16" customFormat="1" ht="15" customHeight="1" spans="1:15">
      <c r="A45" s="10" t="s">
        <v>99</v>
      </c>
      <c r="B45" s="13" t="s">
        <v>100</v>
      </c>
      <c r="C45" s="10" t="s">
        <v>97</v>
      </c>
      <c r="D45" s="13" t="s">
        <v>79</v>
      </c>
      <c r="E45" s="10" t="s">
        <v>97</v>
      </c>
      <c r="F45" s="10" t="s">
        <v>98</v>
      </c>
      <c r="G45" s="10" t="s">
        <v>102</v>
      </c>
      <c r="H45" s="42">
        <v>206741.1</v>
      </c>
      <c r="I45" s="42">
        <v>0</v>
      </c>
      <c r="J45" s="42">
        <v>88818</v>
      </c>
      <c r="K45" s="42">
        <v>123834.8</v>
      </c>
      <c r="L45" s="42">
        <v>377476.5</v>
      </c>
      <c r="M45" s="10" t="s">
        <v>102</v>
      </c>
      <c r="N45" s="42">
        <v>295559.1</v>
      </c>
      <c r="O45" s="16">
        <f t="shared" si="0"/>
        <v>295559.1</v>
      </c>
    </row>
    <row r="46" s="16" customFormat="1" ht="15" customHeight="1" spans="1:15">
      <c r="A46" s="19" t="s">
        <v>99</v>
      </c>
      <c r="B46" s="20" t="s">
        <v>100</v>
      </c>
      <c r="C46" s="19" t="s">
        <v>97</v>
      </c>
      <c r="D46" s="20" t="s">
        <v>133</v>
      </c>
      <c r="E46" s="19" t="s">
        <v>97</v>
      </c>
      <c r="F46" s="19" t="s">
        <v>98</v>
      </c>
      <c r="G46" s="19" t="s">
        <v>104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19" t="s">
        <v>104</v>
      </c>
      <c r="N46" s="41">
        <v>0</v>
      </c>
      <c r="O46" s="16">
        <f t="shared" si="0"/>
        <v>0</v>
      </c>
    </row>
    <row r="47" s="16" customFormat="1" ht="15" customHeight="1" spans="1:15">
      <c r="A47" s="10" t="s">
        <v>99</v>
      </c>
      <c r="B47" s="13" t="s">
        <v>100</v>
      </c>
      <c r="C47" s="10" t="s">
        <v>97</v>
      </c>
      <c r="D47" s="13" t="s">
        <v>134</v>
      </c>
      <c r="E47" s="10" t="s">
        <v>97</v>
      </c>
      <c r="F47" s="10" t="s">
        <v>98</v>
      </c>
      <c r="G47" s="10" t="s">
        <v>104</v>
      </c>
      <c r="H47" s="42">
        <v>0</v>
      </c>
      <c r="I47" s="42">
        <v>0</v>
      </c>
      <c r="J47" s="42">
        <v>0</v>
      </c>
      <c r="K47" s="42">
        <v>0</v>
      </c>
      <c r="L47" s="42">
        <v>0</v>
      </c>
      <c r="M47" s="10" t="s">
        <v>104</v>
      </c>
      <c r="N47" s="42">
        <v>0</v>
      </c>
      <c r="O47" s="16">
        <f t="shared" si="0"/>
        <v>0</v>
      </c>
    </row>
    <row r="48" s="16" customFormat="1" ht="15" customHeight="1" spans="1:15">
      <c r="A48" s="19" t="s">
        <v>99</v>
      </c>
      <c r="B48" s="20" t="s">
        <v>100</v>
      </c>
      <c r="C48" s="19" t="s">
        <v>97</v>
      </c>
      <c r="D48" s="20" t="s">
        <v>78</v>
      </c>
      <c r="E48" s="19" t="s">
        <v>97</v>
      </c>
      <c r="F48" s="19" t="s">
        <v>98</v>
      </c>
      <c r="G48" s="19" t="s">
        <v>102</v>
      </c>
      <c r="H48" s="41">
        <v>138638.64</v>
      </c>
      <c r="I48" s="41">
        <v>0</v>
      </c>
      <c r="J48" s="41">
        <v>0</v>
      </c>
      <c r="K48" s="41">
        <v>78227.4</v>
      </c>
      <c r="L48" s="41">
        <v>124115.88</v>
      </c>
      <c r="M48" s="19" t="s">
        <v>102</v>
      </c>
      <c r="N48" s="41">
        <v>138638.64</v>
      </c>
      <c r="O48" s="16">
        <f t="shared" si="0"/>
        <v>138638.64</v>
      </c>
    </row>
    <row r="49" s="16" customFormat="1" ht="15" customHeight="1" spans="1:15">
      <c r="A49" s="10" t="s">
        <v>99</v>
      </c>
      <c r="B49" s="13" t="s">
        <v>100</v>
      </c>
      <c r="C49" s="10" t="s">
        <v>97</v>
      </c>
      <c r="D49" s="13" t="s">
        <v>27</v>
      </c>
      <c r="E49" s="10" t="s">
        <v>97</v>
      </c>
      <c r="F49" s="10" t="s">
        <v>98</v>
      </c>
      <c r="G49" s="10" t="s">
        <v>102</v>
      </c>
      <c r="H49" s="42">
        <v>81447.66</v>
      </c>
      <c r="I49" s="42">
        <v>0</v>
      </c>
      <c r="J49" s="42">
        <v>36250.4</v>
      </c>
      <c r="K49" s="42">
        <v>340000</v>
      </c>
      <c r="L49" s="42">
        <v>133936.64</v>
      </c>
      <c r="M49" s="10" t="s">
        <v>102</v>
      </c>
      <c r="N49" s="42">
        <v>117698.06</v>
      </c>
      <c r="O49" s="16">
        <f t="shared" si="0"/>
        <v>117698.06</v>
      </c>
    </row>
    <row r="50" s="16" customFormat="1" ht="15" customHeight="1" spans="1:15">
      <c r="A50" s="19" t="s">
        <v>99</v>
      </c>
      <c r="B50" s="20" t="s">
        <v>100</v>
      </c>
      <c r="C50" s="19" t="s">
        <v>97</v>
      </c>
      <c r="D50" s="20" t="s">
        <v>135</v>
      </c>
      <c r="E50" s="19" t="s">
        <v>97</v>
      </c>
      <c r="F50" s="19" t="s">
        <v>98</v>
      </c>
      <c r="G50" s="19" t="s">
        <v>104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19" t="s">
        <v>104</v>
      </c>
      <c r="N50" s="41">
        <v>0</v>
      </c>
      <c r="O50" s="16">
        <f t="shared" si="0"/>
        <v>0</v>
      </c>
    </row>
    <row r="51" s="16" customFormat="1" ht="15" customHeight="1" spans="1:15">
      <c r="A51" s="10" t="s">
        <v>99</v>
      </c>
      <c r="B51" s="13" t="s">
        <v>100</v>
      </c>
      <c r="C51" s="10" t="s">
        <v>97</v>
      </c>
      <c r="D51" s="13" t="s">
        <v>136</v>
      </c>
      <c r="E51" s="10" t="s">
        <v>97</v>
      </c>
      <c r="F51" s="10" t="s">
        <v>98</v>
      </c>
      <c r="G51" s="10" t="s">
        <v>104</v>
      </c>
      <c r="H51" s="42">
        <v>0</v>
      </c>
      <c r="I51" s="42">
        <v>0</v>
      </c>
      <c r="J51" s="42">
        <v>0</v>
      </c>
      <c r="K51" s="42">
        <v>0</v>
      </c>
      <c r="L51" s="42">
        <v>0</v>
      </c>
      <c r="M51" s="10" t="s">
        <v>104</v>
      </c>
      <c r="N51" s="42">
        <v>0</v>
      </c>
      <c r="O51" s="16">
        <f t="shared" si="0"/>
        <v>0</v>
      </c>
    </row>
    <row r="52" s="16" customFormat="1" ht="15" customHeight="1" spans="1:15">
      <c r="A52" s="19" t="s">
        <v>99</v>
      </c>
      <c r="B52" s="20" t="s">
        <v>100</v>
      </c>
      <c r="C52" s="19" t="s">
        <v>97</v>
      </c>
      <c r="D52" s="20" t="s">
        <v>137</v>
      </c>
      <c r="E52" s="19" t="s">
        <v>97</v>
      </c>
      <c r="F52" s="19" t="s">
        <v>98</v>
      </c>
      <c r="G52" s="19" t="s">
        <v>104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19" t="s">
        <v>104</v>
      </c>
      <c r="N52" s="41">
        <v>0</v>
      </c>
      <c r="O52" s="16">
        <f t="shared" si="0"/>
        <v>0</v>
      </c>
    </row>
    <row r="53" s="16" customFormat="1" ht="15" customHeight="1" spans="1:15">
      <c r="A53" s="10" t="s">
        <v>99</v>
      </c>
      <c r="B53" s="13" t="s">
        <v>100</v>
      </c>
      <c r="C53" s="10" t="s">
        <v>97</v>
      </c>
      <c r="D53" s="13" t="s">
        <v>138</v>
      </c>
      <c r="E53" s="10" t="s">
        <v>97</v>
      </c>
      <c r="F53" s="10" t="s">
        <v>98</v>
      </c>
      <c r="G53" s="10" t="s">
        <v>104</v>
      </c>
      <c r="H53" s="42">
        <v>0</v>
      </c>
      <c r="I53" s="42">
        <v>0</v>
      </c>
      <c r="J53" s="42">
        <v>0</v>
      </c>
      <c r="K53" s="42">
        <v>0</v>
      </c>
      <c r="L53" s="42">
        <v>0</v>
      </c>
      <c r="M53" s="10" t="s">
        <v>104</v>
      </c>
      <c r="N53" s="42">
        <v>0</v>
      </c>
      <c r="O53" s="16">
        <f t="shared" si="0"/>
        <v>0</v>
      </c>
    </row>
    <row r="54" s="16" customFormat="1" ht="15" customHeight="1" spans="1:15">
      <c r="A54" s="19" t="s">
        <v>99</v>
      </c>
      <c r="B54" s="20" t="s">
        <v>100</v>
      </c>
      <c r="C54" s="19" t="s">
        <v>97</v>
      </c>
      <c r="D54" s="20" t="s">
        <v>28</v>
      </c>
      <c r="E54" s="19" t="s">
        <v>97</v>
      </c>
      <c r="F54" s="19" t="s">
        <v>98</v>
      </c>
      <c r="G54" s="19" t="s">
        <v>102</v>
      </c>
      <c r="H54" s="41">
        <v>667455.8</v>
      </c>
      <c r="I54" s="41">
        <v>200000</v>
      </c>
      <c r="J54" s="41">
        <v>147944.12</v>
      </c>
      <c r="K54" s="41">
        <v>500000</v>
      </c>
      <c r="L54" s="41">
        <v>634763.94</v>
      </c>
      <c r="M54" s="19" t="s">
        <v>102</v>
      </c>
      <c r="N54" s="41">
        <v>615399.92</v>
      </c>
      <c r="O54" s="16">
        <f t="shared" si="0"/>
        <v>615399.92</v>
      </c>
    </row>
    <row r="55" s="16" customFormat="1" ht="15" customHeight="1" spans="1:15">
      <c r="A55" s="10" t="s">
        <v>99</v>
      </c>
      <c r="B55" s="13" t="s">
        <v>100</v>
      </c>
      <c r="C55" s="10" t="s">
        <v>97</v>
      </c>
      <c r="D55" s="13" t="s">
        <v>139</v>
      </c>
      <c r="E55" s="10" t="s">
        <v>97</v>
      </c>
      <c r="F55" s="10" t="s">
        <v>98</v>
      </c>
      <c r="G55" s="10" t="s">
        <v>104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10" t="s">
        <v>104</v>
      </c>
      <c r="N55" s="42">
        <v>0</v>
      </c>
      <c r="O55" s="16">
        <f t="shared" si="0"/>
        <v>0</v>
      </c>
    </row>
    <row r="56" s="16" customFormat="1" ht="15" customHeight="1" spans="1:15">
      <c r="A56" s="19" t="s">
        <v>99</v>
      </c>
      <c r="B56" s="20" t="s">
        <v>100</v>
      </c>
      <c r="C56" s="19" t="s">
        <v>97</v>
      </c>
      <c r="D56" s="20" t="s">
        <v>140</v>
      </c>
      <c r="E56" s="19" t="s">
        <v>97</v>
      </c>
      <c r="F56" s="19" t="s">
        <v>98</v>
      </c>
      <c r="G56" s="19" t="s">
        <v>104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19" t="s">
        <v>104</v>
      </c>
      <c r="N56" s="41">
        <v>0</v>
      </c>
      <c r="O56" s="16">
        <f t="shared" si="0"/>
        <v>0</v>
      </c>
    </row>
    <row r="57" s="16" customFormat="1" ht="15" customHeight="1" spans="1:15">
      <c r="A57" s="10" t="s">
        <v>99</v>
      </c>
      <c r="B57" s="13" t="s">
        <v>100</v>
      </c>
      <c r="C57" s="10" t="s">
        <v>97</v>
      </c>
      <c r="D57" s="13" t="s">
        <v>141</v>
      </c>
      <c r="E57" s="10" t="s">
        <v>97</v>
      </c>
      <c r="F57" s="10" t="s">
        <v>98</v>
      </c>
      <c r="G57" s="10" t="s">
        <v>104</v>
      </c>
      <c r="H57" s="42">
        <v>0</v>
      </c>
      <c r="I57" s="42">
        <v>0</v>
      </c>
      <c r="J57" s="42">
        <v>0</v>
      </c>
      <c r="K57" s="42">
        <v>0</v>
      </c>
      <c r="L57" s="42">
        <v>0</v>
      </c>
      <c r="M57" s="10" t="s">
        <v>104</v>
      </c>
      <c r="N57" s="42">
        <v>0</v>
      </c>
      <c r="O57" s="16">
        <f t="shared" si="0"/>
        <v>0</v>
      </c>
    </row>
    <row r="58" s="16" customFormat="1" ht="15" customHeight="1" spans="1:15">
      <c r="A58" s="19" t="s">
        <v>99</v>
      </c>
      <c r="B58" s="20" t="s">
        <v>100</v>
      </c>
      <c r="C58" s="19" t="s">
        <v>97</v>
      </c>
      <c r="D58" s="20" t="s">
        <v>29</v>
      </c>
      <c r="E58" s="19" t="s">
        <v>97</v>
      </c>
      <c r="F58" s="19" t="s">
        <v>98</v>
      </c>
      <c r="G58" s="19" t="s">
        <v>102</v>
      </c>
      <c r="H58" s="41">
        <v>584112.58</v>
      </c>
      <c r="I58" s="41">
        <v>0</v>
      </c>
      <c r="J58" s="41">
        <v>0</v>
      </c>
      <c r="K58" s="41">
        <v>100000</v>
      </c>
      <c r="L58" s="41">
        <v>195564.88</v>
      </c>
      <c r="M58" s="19" t="s">
        <v>102</v>
      </c>
      <c r="N58" s="41">
        <v>584112.58</v>
      </c>
      <c r="O58" s="16">
        <f t="shared" si="0"/>
        <v>584112.58</v>
      </c>
    </row>
    <row r="59" s="16" customFormat="1" ht="15" customHeight="1" spans="1:15">
      <c r="A59" s="10" t="s">
        <v>99</v>
      </c>
      <c r="B59" s="13" t="s">
        <v>100</v>
      </c>
      <c r="C59" s="10" t="s">
        <v>97</v>
      </c>
      <c r="D59" s="13" t="s">
        <v>30</v>
      </c>
      <c r="E59" s="10" t="s">
        <v>97</v>
      </c>
      <c r="F59" s="10" t="s">
        <v>98</v>
      </c>
      <c r="G59" s="10" t="s">
        <v>102</v>
      </c>
      <c r="H59" s="42">
        <v>232213.65</v>
      </c>
      <c r="I59" s="42">
        <v>50000</v>
      </c>
      <c r="J59" s="42">
        <v>61206.79</v>
      </c>
      <c r="K59" s="42">
        <v>350000</v>
      </c>
      <c r="L59" s="42">
        <v>331659.42</v>
      </c>
      <c r="M59" s="10" t="s">
        <v>102</v>
      </c>
      <c r="N59" s="42">
        <v>243420.44</v>
      </c>
      <c r="O59" s="16">
        <f t="shared" si="0"/>
        <v>243420.44</v>
      </c>
    </row>
    <row r="60" s="16" customFormat="1" ht="15" customHeight="1" spans="1:15">
      <c r="A60" s="19" t="s">
        <v>99</v>
      </c>
      <c r="B60" s="20" t="s">
        <v>100</v>
      </c>
      <c r="C60" s="19" t="s">
        <v>97</v>
      </c>
      <c r="D60" s="20" t="s">
        <v>31</v>
      </c>
      <c r="E60" s="19" t="s">
        <v>97</v>
      </c>
      <c r="F60" s="19" t="s">
        <v>98</v>
      </c>
      <c r="G60" s="19" t="s">
        <v>102</v>
      </c>
      <c r="H60" s="41">
        <v>1194029.37</v>
      </c>
      <c r="I60" s="41">
        <v>300000</v>
      </c>
      <c r="J60" s="41">
        <v>193732.1</v>
      </c>
      <c r="K60" s="41">
        <v>2069640</v>
      </c>
      <c r="L60" s="41">
        <v>1888717.14</v>
      </c>
      <c r="M60" s="19" t="s">
        <v>102</v>
      </c>
      <c r="N60" s="41">
        <v>1087761.47</v>
      </c>
      <c r="O60" s="16">
        <f t="shared" si="0"/>
        <v>1087761.47</v>
      </c>
    </row>
    <row r="61" s="16" customFormat="1" ht="15" customHeight="1" spans="1:15">
      <c r="A61" s="10" t="s">
        <v>99</v>
      </c>
      <c r="B61" s="13" t="s">
        <v>100</v>
      </c>
      <c r="C61" s="10" t="s">
        <v>97</v>
      </c>
      <c r="D61" s="13" t="s">
        <v>142</v>
      </c>
      <c r="E61" s="10" t="s">
        <v>97</v>
      </c>
      <c r="F61" s="10" t="s">
        <v>98</v>
      </c>
      <c r="G61" s="10" t="s">
        <v>104</v>
      </c>
      <c r="H61" s="42">
        <v>0</v>
      </c>
      <c r="I61" s="42">
        <v>0</v>
      </c>
      <c r="J61" s="42">
        <v>0</v>
      </c>
      <c r="K61" s="42">
        <v>0</v>
      </c>
      <c r="L61" s="42">
        <v>0</v>
      </c>
      <c r="M61" s="10" t="s">
        <v>104</v>
      </c>
      <c r="N61" s="42">
        <v>0</v>
      </c>
      <c r="O61" s="16">
        <f t="shared" si="0"/>
        <v>0</v>
      </c>
    </row>
    <row r="62" s="16" customFormat="1" ht="15" customHeight="1" spans="1:15">
      <c r="A62" s="19" t="s">
        <v>99</v>
      </c>
      <c r="B62" s="20" t="s">
        <v>100</v>
      </c>
      <c r="C62" s="19" t="s">
        <v>97</v>
      </c>
      <c r="D62" s="20" t="s">
        <v>143</v>
      </c>
      <c r="E62" s="19" t="s">
        <v>97</v>
      </c>
      <c r="F62" s="19" t="s">
        <v>98</v>
      </c>
      <c r="G62" s="19" t="s">
        <v>104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19" t="s">
        <v>104</v>
      </c>
      <c r="N62" s="41">
        <v>0</v>
      </c>
      <c r="O62" s="16">
        <f t="shared" si="0"/>
        <v>0</v>
      </c>
    </row>
    <row r="63" s="16" customFormat="1" ht="15" customHeight="1" spans="1:15">
      <c r="A63" s="10" t="s">
        <v>99</v>
      </c>
      <c r="B63" s="13" t="s">
        <v>100</v>
      </c>
      <c r="C63" s="10" t="s">
        <v>97</v>
      </c>
      <c r="D63" s="13" t="s">
        <v>144</v>
      </c>
      <c r="E63" s="10" t="s">
        <v>97</v>
      </c>
      <c r="F63" s="10" t="s">
        <v>98</v>
      </c>
      <c r="G63" s="10" t="s">
        <v>102</v>
      </c>
      <c r="H63" s="42">
        <v>0.5</v>
      </c>
      <c r="I63" s="42">
        <v>0</v>
      </c>
      <c r="J63" s="42">
        <v>0</v>
      </c>
      <c r="K63" s="42">
        <v>29678.32</v>
      </c>
      <c r="L63" s="42">
        <v>0</v>
      </c>
      <c r="M63" s="10" t="s">
        <v>102</v>
      </c>
      <c r="N63" s="42">
        <v>0.5</v>
      </c>
      <c r="O63" s="16">
        <f t="shared" si="0"/>
        <v>0.5</v>
      </c>
    </row>
    <row r="64" s="16" customFormat="1" ht="15" customHeight="1" spans="1:15">
      <c r="A64" s="19" t="s">
        <v>99</v>
      </c>
      <c r="B64" s="20" t="s">
        <v>100</v>
      </c>
      <c r="C64" s="19" t="s">
        <v>97</v>
      </c>
      <c r="D64" s="20" t="s">
        <v>145</v>
      </c>
      <c r="E64" s="19" t="s">
        <v>97</v>
      </c>
      <c r="F64" s="19" t="s">
        <v>98</v>
      </c>
      <c r="G64" s="19" t="s">
        <v>104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19" t="s">
        <v>104</v>
      </c>
      <c r="N64" s="41">
        <v>0</v>
      </c>
      <c r="O64" s="16">
        <f t="shared" si="0"/>
        <v>0</v>
      </c>
    </row>
    <row r="65" s="16" customFormat="1" ht="15" customHeight="1" spans="1:15">
      <c r="A65" s="10" t="s">
        <v>99</v>
      </c>
      <c r="B65" s="13" t="s">
        <v>100</v>
      </c>
      <c r="C65" s="10" t="s">
        <v>97</v>
      </c>
      <c r="D65" s="13" t="s">
        <v>146</v>
      </c>
      <c r="E65" s="10" t="s">
        <v>97</v>
      </c>
      <c r="F65" s="10" t="s">
        <v>98</v>
      </c>
      <c r="G65" s="10" t="s">
        <v>104</v>
      </c>
      <c r="H65" s="42">
        <v>0</v>
      </c>
      <c r="I65" s="42">
        <v>0</v>
      </c>
      <c r="J65" s="42">
        <v>0</v>
      </c>
      <c r="K65" s="42">
        <v>0</v>
      </c>
      <c r="L65" s="42">
        <v>0</v>
      </c>
      <c r="M65" s="10" t="s">
        <v>104</v>
      </c>
      <c r="N65" s="42">
        <v>0</v>
      </c>
      <c r="O65" s="16">
        <f t="shared" si="0"/>
        <v>0</v>
      </c>
    </row>
    <row r="66" s="16" customFormat="1" ht="15" customHeight="1" spans="1:15">
      <c r="A66" s="19" t="s">
        <v>99</v>
      </c>
      <c r="B66" s="20" t="s">
        <v>100</v>
      </c>
      <c r="C66" s="19" t="s">
        <v>97</v>
      </c>
      <c r="D66" s="20" t="s">
        <v>147</v>
      </c>
      <c r="E66" s="19" t="s">
        <v>97</v>
      </c>
      <c r="F66" s="19" t="s">
        <v>98</v>
      </c>
      <c r="G66" s="19" t="s">
        <v>104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19" t="s">
        <v>104</v>
      </c>
      <c r="N66" s="41">
        <v>0</v>
      </c>
      <c r="O66" s="16">
        <f t="shared" si="0"/>
        <v>0</v>
      </c>
    </row>
    <row r="67" s="16" customFormat="1" ht="15" customHeight="1" spans="1:15">
      <c r="A67" s="10" t="s">
        <v>99</v>
      </c>
      <c r="B67" s="13" t="s">
        <v>100</v>
      </c>
      <c r="C67" s="10" t="s">
        <v>97</v>
      </c>
      <c r="D67" s="13" t="s">
        <v>148</v>
      </c>
      <c r="E67" s="10" t="s">
        <v>97</v>
      </c>
      <c r="F67" s="10" t="s">
        <v>98</v>
      </c>
      <c r="G67" s="10" t="s">
        <v>104</v>
      </c>
      <c r="H67" s="42">
        <v>0</v>
      </c>
      <c r="I67" s="42">
        <v>0</v>
      </c>
      <c r="J67" s="42">
        <v>0</v>
      </c>
      <c r="K67" s="42">
        <v>0</v>
      </c>
      <c r="L67" s="42">
        <v>0</v>
      </c>
      <c r="M67" s="10" t="s">
        <v>104</v>
      </c>
      <c r="N67" s="42">
        <v>0</v>
      </c>
      <c r="O67" s="16">
        <f t="shared" si="0"/>
        <v>0</v>
      </c>
    </row>
    <row r="68" s="16" customFormat="1" ht="15" customHeight="1" spans="1:15">
      <c r="A68" s="19" t="s">
        <v>99</v>
      </c>
      <c r="B68" s="20" t="s">
        <v>100</v>
      </c>
      <c r="C68" s="19" t="s">
        <v>97</v>
      </c>
      <c r="D68" s="20" t="s">
        <v>149</v>
      </c>
      <c r="E68" s="19" t="s">
        <v>97</v>
      </c>
      <c r="F68" s="19" t="s">
        <v>98</v>
      </c>
      <c r="G68" s="19" t="s">
        <v>104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19" t="s">
        <v>104</v>
      </c>
      <c r="N68" s="41">
        <v>0</v>
      </c>
      <c r="O68" s="16">
        <f t="shared" si="0"/>
        <v>0</v>
      </c>
    </row>
    <row r="69" s="16" customFormat="1" ht="15" customHeight="1" spans="1:15">
      <c r="A69" s="10" t="s">
        <v>99</v>
      </c>
      <c r="B69" s="13" t="s">
        <v>100</v>
      </c>
      <c r="C69" s="10" t="s">
        <v>97</v>
      </c>
      <c r="D69" s="13" t="s">
        <v>150</v>
      </c>
      <c r="E69" s="10" t="s">
        <v>97</v>
      </c>
      <c r="F69" s="10" t="s">
        <v>98</v>
      </c>
      <c r="G69" s="10" t="s">
        <v>104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10" t="s">
        <v>104</v>
      </c>
      <c r="N69" s="42">
        <v>0</v>
      </c>
      <c r="O69" s="16">
        <f t="shared" ref="O69:O132" si="1">IF(M69="贷",N69,-N69)</f>
        <v>0</v>
      </c>
    </row>
    <row r="70" s="16" customFormat="1" ht="15" customHeight="1" spans="1:15">
      <c r="A70" s="19" t="s">
        <v>99</v>
      </c>
      <c r="B70" s="20" t="s">
        <v>100</v>
      </c>
      <c r="C70" s="19" t="s">
        <v>97</v>
      </c>
      <c r="D70" s="20" t="s">
        <v>151</v>
      </c>
      <c r="E70" s="19" t="s">
        <v>97</v>
      </c>
      <c r="F70" s="19" t="s">
        <v>98</v>
      </c>
      <c r="G70" s="19" t="s">
        <v>104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19" t="s">
        <v>104</v>
      </c>
      <c r="N70" s="41">
        <v>0</v>
      </c>
      <c r="O70" s="16">
        <f t="shared" si="1"/>
        <v>0</v>
      </c>
    </row>
    <row r="71" s="16" customFormat="1" ht="15" customHeight="1" spans="1:15">
      <c r="A71" s="10" t="s">
        <v>99</v>
      </c>
      <c r="B71" s="13" t="s">
        <v>100</v>
      </c>
      <c r="C71" s="10" t="s">
        <v>97</v>
      </c>
      <c r="D71" s="13" t="s">
        <v>152</v>
      </c>
      <c r="E71" s="10" t="s">
        <v>97</v>
      </c>
      <c r="F71" s="10" t="s">
        <v>98</v>
      </c>
      <c r="G71" s="10" t="s">
        <v>104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10" t="s">
        <v>104</v>
      </c>
      <c r="N71" s="42">
        <v>0</v>
      </c>
      <c r="O71" s="16">
        <f t="shared" si="1"/>
        <v>0</v>
      </c>
    </row>
    <row r="72" s="16" customFormat="1" ht="15" customHeight="1" spans="1:15">
      <c r="A72" s="19" t="s">
        <v>99</v>
      </c>
      <c r="B72" s="20" t="s">
        <v>100</v>
      </c>
      <c r="C72" s="19" t="s">
        <v>97</v>
      </c>
      <c r="D72" s="20" t="s">
        <v>153</v>
      </c>
      <c r="E72" s="19" t="s">
        <v>97</v>
      </c>
      <c r="F72" s="19" t="s">
        <v>98</v>
      </c>
      <c r="G72" s="19" t="s">
        <v>104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19" t="s">
        <v>104</v>
      </c>
      <c r="N72" s="41">
        <v>0</v>
      </c>
      <c r="O72" s="16">
        <f t="shared" si="1"/>
        <v>0</v>
      </c>
    </row>
    <row r="73" s="16" customFormat="1" ht="15" customHeight="1" spans="1:15">
      <c r="A73" s="10" t="s">
        <v>99</v>
      </c>
      <c r="B73" s="13" t="s">
        <v>100</v>
      </c>
      <c r="C73" s="10" t="s">
        <v>97</v>
      </c>
      <c r="D73" s="13" t="s">
        <v>154</v>
      </c>
      <c r="E73" s="10" t="s">
        <v>97</v>
      </c>
      <c r="F73" s="10" t="s">
        <v>98</v>
      </c>
      <c r="G73" s="10" t="s">
        <v>104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10" t="s">
        <v>104</v>
      </c>
      <c r="N73" s="42">
        <v>0</v>
      </c>
      <c r="O73" s="16">
        <f t="shared" si="1"/>
        <v>0</v>
      </c>
    </row>
    <row r="74" s="16" customFormat="1" ht="15" customHeight="1" spans="1:15">
      <c r="A74" s="19" t="s">
        <v>99</v>
      </c>
      <c r="B74" s="20" t="s">
        <v>100</v>
      </c>
      <c r="C74" s="19" t="s">
        <v>97</v>
      </c>
      <c r="D74" s="20" t="s">
        <v>32</v>
      </c>
      <c r="E74" s="19" t="s">
        <v>97</v>
      </c>
      <c r="F74" s="19" t="s">
        <v>98</v>
      </c>
      <c r="G74" s="19" t="s">
        <v>102</v>
      </c>
      <c r="H74" s="41">
        <v>168666.75</v>
      </c>
      <c r="I74" s="41">
        <v>0</v>
      </c>
      <c r="J74" s="41">
        <v>68683.57</v>
      </c>
      <c r="K74" s="41">
        <v>400000</v>
      </c>
      <c r="L74" s="41">
        <v>252684.67</v>
      </c>
      <c r="M74" s="19" t="s">
        <v>102</v>
      </c>
      <c r="N74" s="41">
        <v>237350.32</v>
      </c>
      <c r="O74" s="16">
        <f t="shared" si="1"/>
        <v>237350.32</v>
      </c>
    </row>
    <row r="75" s="16" customFormat="1" ht="15" customHeight="1" spans="1:15">
      <c r="A75" s="10" t="s">
        <v>99</v>
      </c>
      <c r="B75" s="13" t="s">
        <v>100</v>
      </c>
      <c r="C75" s="10" t="s">
        <v>97</v>
      </c>
      <c r="D75" s="13" t="s">
        <v>33</v>
      </c>
      <c r="E75" s="10" t="s">
        <v>97</v>
      </c>
      <c r="F75" s="10" t="s">
        <v>98</v>
      </c>
      <c r="G75" s="10" t="s">
        <v>102</v>
      </c>
      <c r="H75" s="42">
        <v>4441860.66</v>
      </c>
      <c r="I75" s="42">
        <v>0</v>
      </c>
      <c r="J75" s="42">
        <v>892605.39</v>
      </c>
      <c r="K75" s="42">
        <v>4452432</v>
      </c>
      <c r="L75" s="42">
        <v>5925967.78</v>
      </c>
      <c r="M75" s="10" t="s">
        <v>102</v>
      </c>
      <c r="N75" s="42">
        <v>5334466.05</v>
      </c>
      <c r="O75" s="16">
        <f t="shared" si="1"/>
        <v>5334466.05</v>
      </c>
    </row>
    <row r="76" s="16" customFormat="1" ht="15" customHeight="1" spans="1:15">
      <c r="A76" s="19" t="s">
        <v>99</v>
      </c>
      <c r="B76" s="20" t="s">
        <v>100</v>
      </c>
      <c r="C76" s="19" t="s">
        <v>97</v>
      </c>
      <c r="D76" s="20" t="s">
        <v>155</v>
      </c>
      <c r="E76" s="19" t="s">
        <v>97</v>
      </c>
      <c r="F76" s="19" t="s">
        <v>98</v>
      </c>
      <c r="G76" s="19" t="s">
        <v>104</v>
      </c>
      <c r="H76" s="41">
        <v>0</v>
      </c>
      <c r="I76" s="41">
        <v>0</v>
      </c>
      <c r="J76" s="41">
        <v>0</v>
      </c>
      <c r="K76" s="41">
        <v>185330.96</v>
      </c>
      <c r="L76" s="41">
        <v>0</v>
      </c>
      <c r="M76" s="19" t="s">
        <v>104</v>
      </c>
      <c r="N76" s="41">
        <v>0</v>
      </c>
      <c r="O76" s="16">
        <f t="shared" si="1"/>
        <v>0</v>
      </c>
    </row>
    <row r="77" s="16" customFormat="1" ht="15" customHeight="1" spans="1:15">
      <c r="A77" s="10" t="s">
        <v>99</v>
      </c>
      <c r="B77" s="13" t="s">
        <v>100</v>
      </c>
      <c r="C77" s="10" t="s">
        <v>97</v>
      </c>
      <c r="D77" s="13" t="s">
        <v>156</v>
      </c>
      <c r="E77" s="10" t="s">
        <v>97</v>
      </c>
      <c r="F77" s="10" t="s">
        <v>98</v>
      </c>
      <c r="G77" s="10" t="s">
        <v>102</v>
      </c>
      <c r="H77" s="42">
        <v>261042</v>
      </c>
      <c r="I77" s="42">
        <v>0</v>
      </c>
      <c r="J77" s="42">
        <v>0</v>
      </c>
      <c r="K77" s="42">
        <v>100000</v>
      </c>
      <c r="L77" s="42">
        <v>0</v>
      </c>
      <c r="M77" s="10" t="s">
        <v>102</v>
      </c>
      <c r="N77" s="42">
        <v>261042</v>
      </c>
      <c r="O77" s="16">
        <f t="shared" si="1"/>
        <v>261042</v>
      </c>
    </row>
    <row r="78" s="16" customFormat="1" ht="15" customHeight="1" spans="1:15">
      <c r="A78" s="19" t="s">
        <v>99</v>
      </c>
      <c r="B78" s="20" t="s">
        <v>100</v>
      </c>
      <c r="C78" s="19" t="s">
        <v>97</v>
      </c>
      <c r="D78" s="20" t="s">
        <v>157</v>
      </c>
      <c r="E78" s="19" t="s">
        <v>97</v>
      </c>
      <c r="F78" s="19" t="s">
        <v>98</v>
      </c>
      <c r="G78" s="19" t="s">
        <v>102</v>
      </c>
      <c r="H78" s="41">
        <v>315723.23</v>
      </c>
      <c r="I78" s="41">
        <v>0</v>
      </c>
      <c r="J78" s="41">
        <v>0</v>
      </c>
      <c r="K78" s="41">
        <v>300000</v>
      </c>
      <c r="L78" s="41">
        <v>0</v>
      </c>
      <c r="M78" s="19" t="s">
        <v>102</v>
      </c>
      <c r="N78" s="41">
        <v>315723.23</v>
      </c>
      <c r="O78" s="16">
        <f t="shared" si="1"/>
        <v>315723.23</v>
      </c>
    </row>
    <row r="79" s="16" customFormat="1" ht="15" customHeight="1" spans="1:15">
      <c r="A79" s="10" t="s">
        <v>99</v>
      </c>
      <c r="B79" s="13" t="s">
        <v>100</v>
      </c>
      <c r="C79" s="10" t="s">
        <v>97</v>
      </c>
      <c r="D79" s="13" t="s">
        <v>158</v>
      </c>
      <c r="E79" s="10" t="s">
        <v>97</v>
      </c>
      <c r="F79" s="10" t="s">
        <v>98</v>
      </c>
      <c r="G79" s="10" t="s">
        <v>102</v>
      </c>
      <c r="H79" s="42">
        <v>1400</v>
      </c>
      <c r="I79" s="42">
        <v>0</v>
      </c>
      <c r="J79" s="42">
        <v>0</v>
      </c>
      <c r="K79" s="42">
        <v>0</v>
      </c>
      <c r="L79" s="42">
        <v>0</v>
      </c>
      <c r="M79" s="10" t="s">
        <v>102</v>
      </c>
      <c r="N79" s="42">
        <v>1400</v>
      </c>
      <c r="O79" s="16">
        <f t="shared" si="1"/>
        <v>1400</v>
      </c>
    </row>
    <row r="80" s="16" customFormat="1" ht="15" customHeight="1" spans="1:15">
      <c r="A80" s="19" t="s">
        <v>99</v>
      </c>
      <c r="B80" s="20" t="s">
        <v>100</v>
      </c>
      <c r="C80" s="19" t="s">
        <v>97</v>
      </c>
      <c r="D80" s="20" t="s">
        <v>159</v>
      </c>
      <c r="E80" s="19" t="s">
        <v>97</v>
      </c>
      <c r="F80" s="19" t="s">
        <v>98</v>
      </c>
      <c r="G80" s="19" t="s">
        <v>102</v>
      </c>
      <c r="H80" s="41">
        <v>5600</v>
      </c>
      <c r="I80" s="41">
        <v>0</v>
      </c>
      <c r="J80" s="41">
        <v>0</v>
      </c>
      <c r="K80" s="41">
        <v>0</v>
      </c>
      <c r="L80" s="41">
        <v>0</v>
      </c>
      <c r="M80" s="19" t="s">
        <v>102</v>
      </c>
      <c r="N80" s="41">
        <v>5600</v>
      </c>
      <c r="O80" s="16">
        <f t="shared" si="1"/>
        <v>5600</v>
      </c>
    </row>
    <row r="81" s="16" customFormat="1" ht="15" customHeight="1" spans="1:15">
      <c r="A81" s="10" t="s">
        <v>99</v>
      </c>
      <c r="B81" s="13" t="s">
        <v>100</v>
      </c>
      <c r="C81" s="10" t="s">
        <v>97</v>
      </c>
      <c r="D81" s="13" t="s">
        <v>160</v>
      </c>
      <c r="E81" s="10" t="s">
        <v>97</v>
      </c>
      <c r="F81" s="10" t="s">
        <v>98</v>
      </c>
      <c r="G81" s="10" t="s">
        <v>102</v>
      </c>
      <c r="H81" s="42">
        <v>6250</v>
      </c>
      <c r="I81" s="42">
        <v>0</v>
      </c>
      <c r="J81" s="42">
        <v>0</v>
      </c>
      <c r="K81" s="42">
        <v>0</v>
      </c>
      <c r="L81" s="42">
        <v>0</v>
      </c>
      <c r="M81" s="10" t="s">
        <v>102</v>
      </c>
      <c r="N81" s="42">
        <v>6250</v>
      </c>
      <c r="O81" s="16">
        <f t="shared" si="1"/>
        <v>6250</v>
      </c>
    </row>
    <row r="82" s="16" customFormat="1" ht="15" customHeight="1" spans="1:15">
      <c r="A82" s="19" t="s">
        <v>99</v>
      </c>
      <c r="B82" s="20" t="s">
        <v>100</v>
      </c>
      <c r="C82" s="19" t="s">
        <v>97</v>
      </c>
      <c r="D82" s="20" t="s">
        <v>161</v>
      </c>
      <c r="E82" s="19" t="s">
        <v>97</v>
      </c>
      <c r="F82" s="19" t="s">
        <v>98</v>
      </c>
      <c r="G82" s="19" t="s">
        <v>104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19" t="s">
        <v>104</v>
      </c>
      <c r="N82" s="41">
        <v>0</v>
      </c>
      <c r="O82" s="16">
        <f t="shared" si="1"/>
        <v>0</v>
      </c>
    </row>
    <row r="83" s="16" customFormat="1" ht="15" customHeight="1" spans="1:15">
      <c r="A83" s="10" t="s">
        <v>99</v>
      </c>
      <c r="B83" s="13" t="s">
        <v>100</v>
      </c>
      <c r="C83" s="10" t="s">
        <v>97</v>
      </c>
      <c r="D83" s="13" t="s">
        <v>162</v>
      </c>
      <c r="E83" s="10" t="s">
        <v>97</v>
      </c>
      <c r="F83" s="10" t="s">
        <v>98</v>
      </c>
      <c r="G83" s="10" t="s">
        <v>102</v>
      </c>
      <c r="H83" s="42">
        <v>12000</v>
      </c>
      <c r="I83" s="42">
        <v>0</v>
      </c>
      <c r="J83" s="42">
        <v>0</v>
      </c>
      <c r="K83" s="42">
        <v>0</v>
      </c>
      <c r="L83" s="42">
        <v>0</v>
      </c>
      <c r="M83" s="10" t="s">
        <v>102</v>
      </c>
      <c r="N83" s="42">
        <v>12000</v>
      </c>
      <c r="O83" s="16">
        <f t="shared" si="1"/>
        <v>12000</v>
      </c>
    </row>
    <row r="84" s="16" customFormat="1" ht="15" customHeight="1" spans="1:15">
      <c r="A84" s="19" t="s">
        <v>99</v>
      </c>
      <c r="B84" s="20" t="s">
        <v>100</v>
      </c>
      <c r="C84" s="19" t="s">
        <v>97</v>
      </c>
      <c r="D84" s="20" t="s">
        <v>163</v>
      </c>
      <c r="E84" s="19" t="s">
        <v>97</v>
      </c>
      <c r="F84" s="19" t="s">
        <v>98</v>
      </c>
      <c r="G84" s="19" t="s">
        <v>104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19" t="s">
        <v>104</v>
      </c>
      <c r="N84" s="41">
        <v>0</v>
      </c>
      <c r="O84" s="16">
        <f t="shared" si="1"/>
        <v>0</v>
      </c>
    </row>
    <row r="85" s="16" customFormat="1" ht="15" customHeight="1" spans="1:15">
      <c r="A85" s="10" t="s">
        <v>99</v>
      </c>
      <c r="B85" s="13" t="s">
        <v>100</v>
      </c>
      <c r="C85" s="10" t="s">
        <v>97</v>
      </c>
      <c r="D85" s="13" t="s">
        <v>164</v>
      </c>
      <c r="E85" s="10" t="s">
        <v>97</v>
      </c>
      <c r="F85" s="10" t="s">
        <v>98</v>
      </c>
      <c r="G85" s="10" t="s">
        <v>104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10" t="s">
        <v>104</v>
      </c>
      <c r="N85" s="42">
        <v>0</v>
      </c>
      <c r="O85" s="16">
        <f t="shared" si="1"/>
        <v>0</v>
      </c>
    </row>
    <row r="86" s="16" customFormat="1" ht="15" customHeight="1" spans="1:15">
      <c r="A86" s="19" t="s">
        <v>99</v>
      </c>
      <c r="B86" s="20" t="s">
        <v>100</v>
      </c>
      <c r="C86" s="19" t="s">
        <v>97</v>
      </c>
      <c r="D86" s="20" t="s">
        <v>165</v>
      </c>
      <c r="E86" s="19" t="s">
        <v>97</v>
      </c>
      <c r="F86" s="19" t="s">
        <v>98</v>
      </c>
      <c r="G86" s="19" t="s">
        <v>104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19" t="s">
        <v>104</v>
      </c>
      <c r="N86" s="41">
        <v>0</v>
      </c>
      <c r="O86" s="16">
        <f t="shared" si="1"/>
        <v>0</v>
      </c>
    </row>
    <row r="87" s="16" customFormat="1" ht="15" customHeight="1" spans="1:15">
      <c r="A87" s="10" t="s">
        <v>99</v>
      </c>
      <c r="B87" s="13" t="s">
        <v>100</v>
      </c>
      <c r="C87" s="10" t="s">
        <v>97</v>
      </c>
      <c r="D87" s="13" t="s">
        <v>166</v>
      </c>
      <c r="E87" s="10" t="s">
        <v>97</v>
      </c>
      <c r="F87" s="10" t="s">
        <v>98</v>
      </c>
      <c r="G87" s="10" t="s">
        <v>104</v>
      </c>
      <c r="H87" s="42">
        <v>0</v>
      </c>
      <c r="I87" s="42">
        <v>0</v>
      </c>
      <c r="J87" s="42">
        <v>0</v>
      </c>
      <c r="K87" s="42">
        <v>0</v>
      </c>
      <c r="L87" s="42">
        <v>0</v>
      </c>
      <c r="M87" s="10" t="s">
        <v>104</v>
      </c>
      <c r="N87" s="42">
        <v>0</v>
      </c>
      <c r="O87" s="16">
        <f t="shared" si="1"/>
        <v>0</v>
      </c>
    </row>
    <row r="88" s="16" customFormat="1" ht="15" customHeight="1" spans="1:15">
      <c r="A88" s="19" t="s">
        <v>99</v>
      </c>
      <c r="B88" s="20" t="s">
        <v>100</v>
      </c>
      <c r="C88" s="19" t="s">
        <v>97</v>
      </c>
      <c r="D88" s="20" t="s">
        <v>167</v>
      </c>
      <c r="E88" s="19" t="s">
        <v>97</v>
      </c>
      <c r="F88" s="19" t="s">
        <v>98</v>
      </c>
      <c r="G88" s="19" t="s">
        <v>104</v>
      </c>
      <c r="H88" s="41">
        <v>0</v>
      </c>
      <c r="I88" s="41">
        <v>0</v>
      </c>
      <c r="J88" s="41">
        <v>-18532</v>
      </c>
      <c r="K88" s="41">
        <v>18532</v>
      </c>
      <c r="L88" s="41">
        <v>0</v>
      </c>
      <c r="M88" s="19" t="s">
        <v>107</v>
      </c>
      <c r="N88" s="41">
        <v>18532</v>
      </c>
      <c r="O88" s="16">
        <f t="shared" si="1"/>
        <v>-18532</v>
      </c>
    </row>
    <row r="89" s="16" customFormat="1" ht="15" customHeight="1" spans="1:15">
      <c r="A89" s="10" t="s">
        <v>99</v>
      </c>
      <c r="B89" s="13" t="s">
        <v>100</v>
      </c>
      <c r="C89" s="10" t="s">
        <v>97</v>
      </c>
      <c r="D89" s="13" t="s">
        <v>168</v>
      </c>
      <c r="E89" s="10" t="s">
        <v>97</v>
      </c>
      <c r="F89" s="10" t="s">
        <v>98</v>
      </c>
      <c r="G89" s="10" t="s">
        <v>102</v>
      </c>
      <c r="H89" s="42">
        <v>9600</v>
      </c>
      <c r="I89" s="42">
        <v>0</v>
      </c>
      <c r="J89" s="42">
        <v>0</v>
      </c>
      <c r="K89" s="42">
        <v>0</v>
      </c>
      <c r="L89" s="42">
        <v>0</v>
      </c>
      <c r="M89" s="10" t="s">
        <v>102</v>
      </c>
      <c r="N89" s="42">
        <v>9600</v>
      </c>
      <c r="O89" s="16">
        <f t="shared" si="1"/>
        <v>9600</v>
      </c>
    </row>
    <row r="90" s="16" customFormat="1" ht="15" customHeight="1" spans="1:15">
      <c r="A90" s="19" t="s">
        <v>99</v>
      </c>
      <c r="B90" s="20" t="s">
        <v>100</v>
      </c>
      <c r="C90" s="19" t="s">
        <v>97</v>
      </c>
      <c r="D90" s="20" t="s">
        <v>169</v>
      </c>
      <c r="E90" s="19" t="s">
        <v>97</v>
      </c>
      <c r="F90" s="19" t="s">
        <v>98</v>
      </c>
      <c r="G90" s="19" t="s">
        <v>104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19" t="s">
        <v>104</v>
      </c>
      <c r="N90" s="41">
        <v>0</v>
      </c>
      <c r="O90" s="16">
        <f t="shared" si="1"/>
        <v>0</v>
      </c>
    </row>
    <row r="91" s="16" customFormat="1" ht="15" customHeight="1" spans="1:15">
      <c r="A91" s="10" t="s">
        <v>99</v>
      </c>
      <c r="B91" s="13" t="s">
        <v>100</v>
      </c>
      <c r="C91" s="10" t="s">
        <v>97</v>
      </c>
      <c r="D91" s="13" t="s">
        <v>170</v>
      </c>
      <c r="E91" s="10" t="s">
        <v>97</v>
      </c>
      <c r="F91" s="10" t="s">
        <v>98</v>
      </c>
      <c r="G91" s="10" t="s">
        <v>107</v>
      </c>
      <c r="H91" s="42">
        <v>15365.76</v>
      </c>
      <c r="I91" s="42">
        <v>0</v>
      </c>
      <c r="J91" s="42">
        <v>0</v>
      </c>
      <c r="K91" s="42">
        <v>0</v>
      </c>
      <c r="L91" s="42">
        <v>0</v>
      </c>
      <c r="M91" s="10" t="s">
        <v>107</v>
      </c>
      <c r="N91" s="42">
        <v>15365.76</v>
      </c>
      <c r="O91" s="16">
        <f t="shared" si="1"/>
        <v>-15365.76</v>
      </c>
    </row>
    <row r="92" s="16" customFormat="1" ht="15" customHeight="1" spans="1:15">
      <c r="A92" s="19" t="s">
        <v>99</v>
      </c>
      <c r="B92" s="20" t="s">
        <v>100</v>
      </c>
      <c r="C92" s="19" t="s">
        <v>97</v>
      </c>
      <c r="D92" s="20" t="s">
        <v>171</v>
      </c>
      <c r="E92" s="19" t="s">
        <v>97</v>
      </c>
      <c r="F92" s="19" t="s">
        <v>98</v>
      </c>
      <c r="G92" s="19" t="s">
        <v>102</v>
      </c>
      <c r="H92" s="41">
        <v>2200</v>
      </c>
      <c r="I92" s="41">
        <v>0</v>
      </c>
      <c r="J92" s="41">
        <v>0</v>
      </c>
      <c r="K92" s="41">
        <v>0</v>
      </c>
      <c r="L92" s="41">
        <v>0</v>
      </c>
      <c r="M92" s="19" t="s">
        <v>102</v>
      </c>
      <c r="N92" s="41">
        <v>2200</v>
      </c>
      <c r="O92" s="16">
        <f t="shared" si="1"/>
        <v>2200</v>
      </c>
    </row>
    <row r="93" s="16" customFormat="1" ht="15" customHeight="1" spans="1:15">
      <c r="A93" s="10" t="s">
        <v>99</v>
      </c>
      <c r="B93" s="13" t="s">
        <v>100</v>
      </c>
      <c r="C93" s="10" t="s">
        <v>97</v>
      </c>
      <c r="D93" s="13" t="s">
        <v>172</v>
      </c>
      <c r="E93" s="10" t="s">
        <v>97</v>
      </c>
      <c r="F93" s="10" t="s">
        <v>98</v>
      </c>
      <c r="G93" s="10" t="s">
        <v>102</v>
      </c>
      <c r="H93" s="42">
        <v>6340</v>
      </c>
      <c r="I93" s="42">
        <v>0</v>
      </c>
      <c r="J93" s="42">
        <v>0</v>
      </c>
      <c r="K93" s="42">
        <v>0</v>
      </c>
      <c r="L93" s="42">
        <v>0</v>
      </c>
      <c r="M93" s="10" t="s">
        <v>102</v>
      </c>
      <c r="N93" s="42">
        <v>6340</v>
      </c>
      <c r="O93" s="16">
        <f t="shared" si="1"/>
        <v>6340</v>
      </c>
    </row>
    <row r="94" s="16" customFormat="1" ht="15" customHeight="1" spans="1:15">
      <c r="A94" s="19" t="s">
        <v>99</v>
      </c>
      <c r="B94" s="20" t="s">
        <v>100</v>
      </c>
      <c r="C94" s="19" t="s">
        <v>97</v>
      </c>
      <c r="D94" s="20" t="s">
        <v>173</v>
      </c>
      <c r="E94" s="19" t="s">
        <v>97</v>
      </c>
      <c r="F94" s="19" t="s">
        <v>98</v>
      </c>
      <c r="G94" s="19" t="s">
        <v>102</v>
      </c>
      <c r="H94" s="41">
        <v>30585</v>
      </c>
      <c r="I94" s="41">
        <v>0</v>
      </c>
      <c r="J94" s="41">
        <v>0</v>
      </c>
      <c r="K94" s="41">
        <v>0</v>
      </c>
      <c r="L94" s="41">
        <v>0</v>
      </c>
      <c r="M94" s="19" t="s">
        <v>102</v>
      </c>
      <c r="N94" s="41">
        <v>30585</v>
      </c>
      <c r="O94" s="16">
        <f t="shared" si="1"/>
        <v>30585</v>
      </c>
    </row>
    <row r="95" s="16" customFormat="1" ht="15" customHeight="1" spans="1:15">
      <c r="A95" s="10" t="s">
        <v>99</v>
      </c>
      <c r="B95" s="13" t="s">
        <v>100</v>
      </c>
      <c r="C95" s="10" t="s">
        <v>97</v>
      </c>
      <c r="D95" s="13" t="s">
        <v>34</v>
      </c>
      <c r="E95" s="10" t="s">
        <v>97</v>
      </c>
      <c r="F95" s="10" t="s">
        <v>98</v>
      </c>
      <c r="G95" s="10" t="s">
        <v>107</v>
      </c>
      <c r="H95" s="42">
        <v>186865.56</v>
      </c>
      <c r="I95" s="42">
        <v>0</v>
      </c>
      <c r="J95" s="42">
        <v>186802.56</v>
      </c>
      <c r="K95" s="42">
        <v>671238.4</v>
      </c>
      <c r="L95" s="42">
        <v>878769.64</v>
      </c>
      <c r="M95" s="10" t="s">
        <v>107</v>
      </c>
      <c r="N95" s="42">
        <v>63</v>
      </c>
      <c r="O95" s="16">
        <f t="shared" si="1"/>
        <v>-63</v>
      </c>
    </row>
    <row r="96" s="16" customFormat="1" ht="15" customHeight="1" spans="1:15">
      <c r="A96" s="19" t="s">
        <v>99</v>
      </c>
      <c r="B96" s="20" t="s">
        <v>100</v>
      </c>
      <c r="C96" s="19" t="s">
        <v>97</v>
      </c>
      <c r="D96" s="20" t="s">
        <v>174</v>
      </c>
      <c r="E96" s="19" t="s">
        <v>97</v>
      </c>
      <c r="F96" s="19" t="s">
        <v>98</v>
      </c>
      <c r="G96" s="19" t="s">
        <v>104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19" t="s">
        <v>104</v>
      </c>
      <c r="N96" s="41">
        <v>0</v>
      </c>
      <c r="O96" s="16">
        <f t="shared" si="1"/>
        <v>0</v>
      </c>
    </row>
    <row r="97" s="16" customFormat="1" ht="15" customHeight="1" spans="1:15">
      <c r="A97" s="10" t="s">
        <v>99</v>
      </c>
      <c r="B97" s="13" t="s">
        <v>100</v>
      </c>
      <c r="C97" s="10" t="s">
        <v>97</v>
      </c>
      <c r="D97" s="13" t="s">
        <v>175</v>
      </c>
      <c r="E97" s="10" t="s">
        <v>97</v>
      </c>
      <c r="F97" s="10" t="s">
        <v>98</v>
      </c>
      <c r="G97" s="10" t="s">
        <v>104</v>
      </c>
      <c r="H97" s="42">
        <v>0</v>
      </c>
      <c r="I97" s="42">
        <v>0</v>
      </c>
      <c r="J97" s="42">
        <v>0</v>
      </c>
      <c r="K97" s="42">
        <v>220750.15</v>
      </c>
      <c r="L97" s="42">
        <v>0</v>
      </c>
      <c r="M97" s="10" t="s">
        <v>104</v>
      </c>
      <c r="N97" s="42">
        <v>0</v>
      </c>
      <c r="O97" s="16">
        <f t="shared" si="1"/>
        <v>0</v>
      </c>
    </row>
    <row r="98" s="16" customFormat="1" ht="15" customHeight="1" spans="1:15">
      <c r="A98" s="19" t="s">
        <v>99</v>
      </c>
      <c r="B98" s="20" t="s">
        <v>100</v>
      </c>
      <c r="C98" s="19" t="s">
        <v>97</v>
      </c>
      <c r="D98" s="20" t="s">
        <v>176</v>
      </c>
      <c r="E98" s="19" t="s">
        <v>97</v>
      </c>
      <c r="F98" s="19" t="s">
        <v>98</v>
      </c>
      <c r="G98" s="19" t="s">
        <v>104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19" t="s">
        <v>104</v>
      </c>
      <c r="N98" s="41">
        <v>0</v>
      </c>
      <c r="O98" s="16">
        <f t="shared" si="1"/>
        <v>0</v>
      </c>
    </row>
    <row r="99" s="16" customFormat="1" ht="15" customHeight="1" spans="1:15">
      <c r="A99" s="10" t="s">
        <v>99</v>
      </c>
      <c r="B99" s="13" t="s">
        <v>100</v>
      </c>
      <c r="C99" s="10" t="s">
        <v>97</v>
      </c>
      <c r="D99" s="13" t="s">
        <v>177</v>
      </c>
      <c r="E99" s="10" t="s">
        <v>97</v>
      </c>
      <c r="F99" s="10" t="s">
        <v>98</v>
      </c>
      <c r="G99" s="10" t="s">
        <v>104</v>
      </c>
      <c r="H99" s="42">
        <v>0</v>
      </c>
      <c r="I99" s="42">
        <v>0</v>
      </c>
      <c r="J99" s="42">
        <v>0</v>
      </c>
      <c r="K99" s="42">
        <v>0</v>
      </c>
      <c r="L99" s="42">
        <v>0</v>
      </c>
      <c r="M99" s="10" t="s">
        <v>104</v>
      </c>
      <c r="N99" s="42">
        <v>0</v>
      </c>
      <c r="O99" s="16">
        <f t="shared" si="1"/>
        <v>0</v>
      </c>
    </row>
    <row r="100" s="16" customFormat="1" ht="15" customHeight="1" spans="1:15">
      <c r="A100" s="19" t="s">
        <v>99</v>
      </c>
      <c r="B100" s="20" t="s">
        <v>100</v>
      </c>
      <c r="C100" s="19" t="s">
        <v>97</v>
      </c>
      <c r="D100" s="20" t="s">
        <v>67</v>
      </c>
      <c r="E100" s="19" t="s">
        <v>97</v>
      </c>
      <c r="F100" s="19" t="s">
        <v>98</v>
      </c>
      <c r="G100" s="19" t="s">
        <v>102</v>
      </c>
      <c r="H100" s="41">
        <v>9898.8</v>
      </c>
      <c r="I100" s="41">
        <v>0</v>
      </c>
      <c r="J100" s="41">
        <v>0</v>
      </c>
      <c r="K100" s="41">
        <v>7919.04</v>
      </c>
      <c r="L100" s="41">
        <v>21117.44</v>
      </c>
      <c r="M100" s="19" t="s">
        <v>102</v>
      </c>
      <c r="N100" s="41">
        <v>9898.8</v>
      </c>
      <c r="O100" s="16">
        <f t="shared" si="1"/>
        <v>9898.8</v>
      </c>
    </row>
    <row r="101" s="16" customFormat="1" ht="15" customHeight="1" spans="1:15">
      <c r="A101" s="10" t="s">
        <v>99</v>
      </c>
      <c r="B101" s="13" t="s">
        <v>100</v>
      </c>
      <c r="C101" s="10" t="s">
        <v>97</v>
      </c>
      <c r="D101" s="13" t="s">
        <v>68</v>
      </c>
      <c r="E101" s="10" t="s">
        <v>97</v>
      </c>
      <c r="F101" s="10" t="s">
        <v>98</v>
      </c>
      <c r="G101" s="10" t="s">
        <v>102</v>
      </c>
      <c r="H101" s="42">
        <v>1609.6</v>
      </c>
      <c r="I101" s="42">
        <v>0</v>
      </c>
      <c r="J101" s="42">
        <v>2406.9</v>
      </c>
      <c r="K101" s="42">
        <v>0</v>
      </c>
      <c r="L101" s="42">
        <v>4011.5</v>
      </c>
      <c r="M101" s="10" t="s">
        <v>102</v>
      </c>
      <c r="N101" s="42">
        <v>4016.5</v>
      </c>
      <c r="O101" s="16">
        <f t="shared" si="1"/>
        <v>4016.5</v>
      </c>
    </row>
    <row r="102" s="16" customFormat="1" ht="15" customHeight="1" spans="1:15">
      <c r="A102" s="19" t="s">
        <v>99</v>
      </c>
      <c r="B102" s="20" t="s">
        <v>100</v>
      </c>
      <c r="C102" s="19" t="s">
        <v>97</v>
      </c>
      <c r="D102" s="20" t="s">
        <v>35</v>
      </c>
      <c r="E102" s="19" t="s">
        <v>97</v>
      </c>
      <c r="F102" s="19" t="s">
        <v>98</v>
      </c>
      <c r="G102" s="19" t="s">
        <v>102</v>
      </c>
      <c r="H102" s="41">
        <v>321584.03</v>
      </c>
      <c r="I102" s="41">
        <v>0</v>
      </c>
      <c r="J102" s="41">
        <v>100955.43</v>
      </c>
      <c r="K102" s="41">
        <v>400000</v>
      </c>
      <c r="L102" s="41">
        <v>476584.78</v>
      </c>
      <c r="M102" s="19" t="s">
        <v>102</v>
      </c>
      <c r="N102" s="41">
        <v>422539.46</v>
      </c>
      <c r="O102" s="16">
        <f t="shared" si="1"/>
        <v>422539.46</v>
      </c>
    </row>
    <row r="103" s="16" customFormat="1" ht="15" customHeight="1" spans="1:15">
      <c r="A103" s="10" t="s">
        <v>99</v>
      </c>
      <c r="B103" s="13" t="s">
        <v>100</v>
      </c>
      <c r="C103" s="10" t="s">
        <v>97</v>
      </c>
      <c r="D103" s="13" t="s">
        <v>36</v>
      </c>
      <c r="E103" s="10" t="s">
        <v>97</v>
      </c>
      <c r="F103" s="10" t="s">
        <v>98</v>
      </c>
      <c r="G103" s="10" t="s">
        <v>102</v>
      </c>
      <c r="H103" s="42">
        <v>799959.03</v>
      </c>
      <c r="I103" s="42">
        <v>0</v>
      </c>
      <c r="J103" s="42">
        <v>279827.55</v>
      </c>
      <c r="K103" s="42">
        <v>700000</v>
      </c>
      <c r="L103" s="42">
        <v>1059517.81</v>
      </c>
      <c r="M103" s="10" t="s">
        <v>102</v>
      </c>
      <c r="N103" s="42">
        <v>1079786.58</v>
      </c>
      <c r="O103" s="16">
        <f t="shared" si="1"/>
        <v>1079786.58</v>
      </c>
    </row>
    <row r="104" s="16" customFormat="1" ht="15" customHeight="1" spans="1:15">
      <c r="A104" s="19" t="s">
        <v>99</v>
      </c>
      <c r="B104" s="20" t="s">
        <v>100</v>
      </c>
      <c r="C104" s="19" t="s">
        <v>97</v>
      </c>
      <c r="D104" s="20" t="s">
        <v>37</v>
      </c>
      <c r="E104" s="19" t="s">
        <v>97</v>
      </c>
      <c r="F104" s="19" t="s">
        <v>98</v>
      </c>
      <c r="G104" s="19" t="s">
        <v>102</v>
      </c>
      <c r="H104" s="41">
        <v>687006.1</v>
      </c>
      <c r="I104" s="41">
        <v>0</v>
      </c>
      <c r="J104" s="41">
        <v>0</v>
      </c>
      <c r="K104" s="41">
        <v>384390.92</v>
      </c>
      <c r="L104" s="41">
        <v>687006.11</v>
      </c>
      <c r="M104" s="19" t="s">
        <v>102</v>
      </c>
      <c r="N104" s="41">
        <v>687006.1</v>
      </c>
      <c r="O104" s="16">
        <f t="shared" si="1"/>
        <v>687006.1</v>
      </c>
    </row>
    <row r="105" s="16" customFormat="1" ht="15" customHeight="1" spans="1:15">
      <c r="A105" s="10" t="s">
        <v>99</v>
      </c>
      <c r="B105" s="13" t="s">
        <v>100</v>
      </c>
      <c r="C105" s="10" t="s">
        <v>97</v>
      </c>
      <c r="D105" s="13" t="s">
        <v>178</v>
      </c>
      <c r="E105" s="10" t="s">
        <v>97</v>
      </c>
      <c r="F105" s="10" t="s">
        <v>98</v>
      </c>
      <c r="G105" s="10" t="s">
        <v>104</v>
      </c>
      <c r="H105" s="42">
        <v>0</v>
      </c>
      <c r="I105" s="42">
        <v>0</v>
      </c>
      <c r="J105" s="42">
        <v>0</v>
      </c>
      <c r="K105" s="42">
        <v>0</v>
      </c>
      <c r="L105" s="42">
        <v>0</v>
      </c>
      <c r="M105" s="10" t="s">
        <v>104</v>
      </c>
      <c r="N105" s="42">
        <v>0</v>
      </c>
      <c r="O105" s="16">
        <f t="shared" si="1"/>
        <v>0</v>
      </c>
    </row>
    <row r="106" s="16" customFormat="1" ht="15" customHeight="1" spans="1:15">
      <c r="A106" s="19" t="s">
        <v>99</v>
      </c>
      <c r="B106" s="20" t="s">
        <v>100</v>
      </c>
      <c r="C106" s="19" t="s">
        <v>97</v>
      </c>
      <c r="D106" s="20" t="s">
        <v>179</v>
      </c>
      <c r="E106" s="19" t="s">
        <v>97</v>
      </c>
      <c r="F106" s="19" t="s">
        <v>98</v>
      </c>
      <c r="G106" s="19" t="s">
        <v>107</v>
      </c>
      <c r="H106" s="41">
        <v>84546.6</v>
      </c>
      <c r="I106" s="41">
        <v>0</v>
      </c>
      <c r="J106" s="41">
        <v>84546.6</v>
      </c>
      <c r="K106" s="41">
        <v>0</v>
      </c>
      <c r="L106" s="41">
        <v>0</v>
      </c>
      <c r="M106" s="19" t="s">
        <v>104</v>
      </c>
      <c r="N106" s="41">
        <v>0</v>
      </c>
      <c r="O106" s="16">
        <f t="shared" si="1"/>
        <v>0</v>
      </c>
    </row>
    <row r="107" s="16" customFormat="1" ht="15" customHeight="1" spans="1:15">
      <c r="A107" s="10" t="s">
        <v>99</v>
      </c>
      <c r="B107" s="13" t="s">
        <v>100</v>
      </c>
      <c r="C107" s="10" t="s">
        <v>97</v>
      </c>
      <c r="D107" s="13" t="s">
        <v>38</v>
      </c>
      <c r="E107" s="10" t="s">
        <v>97</v>
      </c>
      <c r="F107" s="10" t="s">
        <v>98</v>
      </c>
      <c r="G107" s="10" t="s">
        <v>102</v>
      </c>
      <c r="H107" s="42">
        <v>502242.3</v>
      </c>
      <c r="I107" s="42">
        <v>0</v>
      </c>
      <c r="J107" s="42">
        <v>66062.92</v>
      </c>
      <c r="K107" s="42">
        <v>450000</v>
      </c>
      <c r="L107" s="42">
        <v>435145.51</v>
      </c>
      <c r="M107" s="10" t="s">
        <v>102</v>
      </c>
      <c r="N107" s="42">
        <v>568305.22</v>
      </c>
      <c r="O107" s="16">
        <f t="shared" si="1"/>
        <v>568305.22</v>
      </c>
    </row>
    <row r="108" s="16" customFormat="1" ht="15" customHeight="1" spans="1:15">
      <c r="A108" s="19" t="s">
        <v>99</v>
      </c>
      <c r="B108" s="20" t="s">
        <v>100</v>
      </c>
      <c r="C108" s="19" t="s">
        <v>97</v>
      </c>
      <c r="D108" s="20" t="s">
        <v>180</v>
      </c>
      <c r="E108" s="19" t="s">
        <v>97</v>
      </c>
      <c r="F108" s="19" t="s">
        <v>98</v>
      </c>
      <c r="G108" s="19" t="s">
        <v>104</v>
      </c>
      <c r="H108" s="41">
        <v>0</v>
      </c>
      <c r="I108" s="41">
        <v>0</v>
      </c>
      <c r="J108" s="41">
        <v>0</v>
      </c>
      <c r="K108" s="41">
        <v>0</v>
      </c>
      <c r="L108" s="41">
        <v>0</v>
      </c>
      <c r="M108" s="19" t="s">
        <v>104</v>
      </c>
      <c r="N108" s="41">
        <v>0</v>
      </c>
      <c r="O108" s="16">
        <f t="shared" si="1"/>
        <v>0</v>
      </c>
    </row>
    <row r="109" s="16" customFormat="1" ht="15" customHeight="1" spans="1:15">
      <c r="A109" s="10" t="s">
        <v>99</v>
      </c>
      <c r="B109" s="13" t="s">
        <v>100</v>
      </c>
      <c r="C109" s="10" t="s">
        <v>97</v>
      </c>
      <c r="D109" s="13" t="s">
        <v>181</v>
      </c>
      <c r="E109" s="10" t="s">
        <v>97</v>
      </c>
      <c r="F109" s="10" t="s">
        <v>98</v>
      </c>
      <c r="G109" s="10" t="s">
        <v>102</v>
      </c>
      <c r="H109" s="42">
        <v>1508.81</v>
      </c>
      <c r="I109" s="42">
        <v>0</v>
      </c>
      <c r="J109" s="42">
        <v>0</v>
      </c>
      <c r="K109" s="42">
        <v>0</v>
      </c>
      <c r="L109" s="42">
        <v>0</v>
      </c>
      <c r="M109" s="10" t="s">
        <v>102</v>
      </c>
      <c r="N109" s="42">
        <v>1508.81</v>
      </c>
      <c r="O109" s="16">
        <f t="shared" si="1"/>
        <v>1508.81</v>
      </c>
    </row>
    <row r="110" s="16" customFormat="1" ht="15" customHeight="1" spans="1:15">
      <c r="A110" s="19" t="s">
        <v>99</v>
      </c>
      <c r="B110" s="20" t="s">
        <v>100</v>
      </c>
      <c r="C110" s="19" t="s">
        <v>97</v>
      </c>
      <c r="D110" s="20" t="s">
        <v>182</v>
      </c>
      <c r="E110" s="19" t="s">
        <v>97</v>
      </c>
      <c r="F110" s="19" t="s">
        <v>98</v>
      </c>
      <c r="G110" s="19" t="s">
        <v>102</v>
      </c>
      <c r="H110" s="41">
        <v>19684</v>
      </c>
      <c r="I110" s="41">
        <v>0</v>
      </c>
      <c r="J110" s="41">
        <v>0</v>
      </c>
      <c r="K110" s="41">
        <v>0</v>
      </c>
      <c r="L110" s="41">
        <v>0</v>
      </c>
      <c r="M110" s="19" t="s">
        <v>102</v>
      </c>
      <c r="N110" s="41">
        <v>19684</v>
      </c>
      <c r="O110" s="16">
        <f t="shared" si="1"/>
        <v>19684</v>
      </c>
    </row>
    <row r="111" s="16" customFormat="1" ht="15" customHeight="1" spans="1:15">
      <c r="A111" s="10" t="s">
        <v>99</v>
      </c>
      <c r="B111" s="13" t="s">
        <v>100</v>
      </c>
      <c r="C111" s="10" t="s">
        <v>97</v>
      </c>
      <c r="D111" s="13" t="s">
        <v>69</v>
      </c>
      <c r="E111" s="10" t="s">
        <v>97</v>
      </c>
      <c r="F111" s="10" t="s">
        <v>98</v>
      </c>
      <c r="G111" s="10" t="s">
        <v>102</v>
      </c>
      <c r="H111" s="42">
        <v>28815</v>
      </c>
      <c r="I111" s="42">
        <v>0</v>
      </c>
      <c r="J111" s="42">
        <v>0</v>
      </c>
      <c r="K111" s="42">
        <v>89537.81</v>
      </c>
      <c r="L111" s="42">
        <v>28815</v>
      </c>
      <c r="M111" s="10" t="s">
        <v>102</v>
      </c>
      <c r="N111" s="42">
        <v>28815</v>
      </c>
      <c r="O111" s="16">
        <f t="shared" si="1"/>
        <v>28815</v>
      </c>
    </row>
    <row r="112" s="16" customFormat="1" ht="15" customHeight="1" spans="1:15">
      <c r="A112" s="19" t="s">
        <v>99</v>
      </c>
      <c r="B112" s="20" t="s">
        <v>100</v>
      </c>
      <c r="C112" s="19" t="s">
        <v>97</v>
      </c>
      <c r="D112" s="20" t="s">
        <v>183</v>
      </c>
      <c r="E112" s="19" t="s">
        <v>97</v>
      </c>
      <c r="F112" s="19" t="s">
        <v>98</v>
      </c>
      <c r="G112" s="19" t="s">
        <v>102</v>
      </c>
      <c r="H112" s="41">
        <v>23.19</v>
      </c>
      <c r="I112" s="41">
        <v>0</v>
      </c>
      <c r="J112" s="41">
        <v>0</v>
      </c>
      <c r="K112" s="41">
        <v>0</v>
      </c>
      <c r="L112" s="41">
        <v>0</v>
      </c>
      <c r="M112" s="19" t="s">
        <v>102</v>
      </c>
      <c r="N112" s="41">
        <v>23.19</v>
      </c>
      <c r="O112" s="16">
        <f t="shared" si="1"/>
        <v>23.19</v>
      </c>
    </row>
    <row r="113" s="16" customFormat="1" ht="15" customHeight="1" spans="1:15">
      <c r="A113" s="10" t="s">
        <v>99</v>
      </c>
      <c r="B113" s="13" t="s">
        <v>100</v>
      </c>
      <c r="C113" s="10" t="s">
        <v>97</v>
      </c>
      <c r="D113" s="13" t="s">
        <v>184</v>
      </c>
      <c r="E113" s="10" t="s">
        <v>97</v>
      </c>
      <c r="F113" s="10" t="s">
        <v>98</v>
      </c>
      <c r="G113" s="10" t="s">
        <v>102</v>
      </c>
      <c r="H113" s="42">
        <v>5878.26</v>
      </c>
      <c r="I113" s="42">
        <v>0</v>
      </c>
      <c r="J113" s="42">
        <v>0</v>
      </c>
      <c r="K113" s="42">
        <v>0</v>
      </c>
      <c r="L113" s="42">
        <v>0</v>
      </c>
      <c r="M113" s="10" t="s">
        <v>102</v>
      </c>
      <c r="N113" s="42">
        <v>5878.26</v>
      </c>
      <c r="O113" s="16">
        <f t="shared" si="1"/>
        <v>5878.26</v>
      </c>
    </row>
    <row r="114" s="16" customFormat="1" ht="15" customHeight="1" spans="1:15">
      <c r="A114" s="19" t="s">
        <v>99</v>
      </c>
      <c r="B114" s="20" t="s">
        <v>100</v>
      </c>
      <c r="C114" s="19" t="s">
        <v>97</v>
      </c>
      <c r="D114" s="20" t="s">
        <v>185</v>
      </c>
      <c r="E114" s="19" t="s">
        <v>97</v>
      </c>
      <c r="F114" s="19" t="s">
        <v>98</v>
      </c>
      <c r="G114" s="19" t="s">
        <v>104</v>
      </c>
      <c r="H114" s="41">
        <v>0</v>
      </c>
      <c r="I114" s="41">
        <v>0</v>
      </c>
      <c r="J114" s="41">
        <v>0</v>
      </c>
      <c r="K114" s="41">
        <v>0</v>
      </c>
      <c r="L114" s="41">
        <v>0</v>
      </c>
      <c r="M114" s="19" t="s">
        <v>104</v>
      </c>
      <c r="N114" s="41">
        <v>0</v>
      </c>
      <c r="O114" s="16">
        <f t="shared" si="1"/>
        <v>0</v>
      </c>
    </row>
    <row r="115" s="16" customFormat="1" ht="15" customHeight="1" spans="1:15">
      <c r="A115" s="10" t="s">
        <v>99</v>
      </c>
      <c r="B115" s="13" t="s">
        <v>100</v>
      </c>
      <c r="C115" s="10" t="s">
        <v>97</v>
      </c>
      <c r="D115" s="13" t="s">
        <v>186</v>
      </c>
      <c r="E115" s="10" t="s">
        <v>97</v>
      </c>
      <c r="F115" s="10" t="s">
        <v>98</v>
      </c>
      <c r="G115" s="10" t="s">
        <v>104</v>
      </c>
      <c r="H115" s="42">
        <v>0</v>
      </c>
      <c r="I115" s="42">
        <v>0</v>
      </c>
      <c r="J115" s="42">
        <v>0</v>
      </c>
      <c r="K115" s="42">
        <v>0</v>
      </c>
      <c r="L115" s="42">
        <v>0</v>
      </c>
      <c r="M115" s="10" t="s">
        <v>104</v>
      </c>
      <c r="N115" s="42">
        <v>0</v>
      </c>
      <c r="O115" s="16">
        <f t="shared" si="1"/>
        <v>0</v>
      </c>
    </row>
    <row r="116" s="16" customFormat="1" ht="15" customHeight="1" spans="1:15">
      <c r="A116" s="19" t="s">
        <v>99</v>
      </c>
      <c r="B116" s="20" t="s">
        <v>100</v>
      </c>
      <c r="C116" s="19" t="s">
        <v>97</v>
      </c>
      <c r="D116" s="20" t="s">
        <v>187</v>
      </c>
      <c r="E116" s="19" t="s">
        <v>97</v>
      </c>
      <c r="F116" s="19" t="s">
        <v>98</v>
      </c>
      <c r="G116" s="19" t="s">
        <v>102</v>
      </c>
      <c r="H116" s="41">
        <v>65450</v>
      </c>
      <c r="I116" s="41">
        <v>0</v>
      </c>
      <c r="J116" s="41">
        <v>0</v>
      </c>
      <c r="K116" s="41">
        <v>0</v>
      </c>
      <c r="L116" s="41">
        <v>0</v>
      </c>
      <c r="M116" s="19" t="s">
        <v>102</v>
      </c>
      <c r="N116" s="41">
        <v>65450</v>
      </c>
      <c r="O116" s="16">
        <f t="shared" si="1"/>
        <v>65450</v>
      </c>
    </row>
    <row r="117" s="16" customFormat="1" ht="15" customHeight="1" spans="1:15">
      <c r="A117" s="10" t="s">
        <v>99</v>
      </c>
      <c r="B117" s="13" t="s">
        <v>100</v>
      </c>
      <c r="C117" s="10" t="s">
        <v>97</v>
      </c>
      <c r="D117" s="13" t="s">
        <v>188</v>
      </c>
      <c r="E117" s="10" t="s">
        <v>97</v>
      </c>
      <c r="F117" s="10" t="s">
        <v>98</v>
      </c>
      <c r="G117" s="10" t="s">
        <v>104</v>
      </c>
      <c r="H117" s="42">
        <v>0</v>
      </c>
      <c r="I117" s="42">
        <v>0</v>
      </c>
      <c r="J117" s="42">
        <v>0</v>
      </c>
      <c r="K117" s="42">
        <v>0</v>
      </c>
      <c r="L117" s="42">
        <v>0</v>
      </c>
      <c r="M117" s="10" t="s">
        <v>104</v>
      </c>
      <c r="N117" s="42">
        <v>0</v>
      </c>
      <c r="O117" s="16">
        <f t="shared" si="1"/>
        <v>0</v>
      </c>
    </row>
    <row r="118" s="16" customFormat="1" ht="15" customHeight="1" spans="1:15">
      <c r="A118" s="19" t="s">
        <v>99</v>
      </c>
      <c r="B118" s="20" t="s">
        <v>100</v>
      </c>
      <c r="C118" s="19" t="s">
        <v>97</v>
      </c>
      <c r="D118" s="20" t="s">
        <v>189</v>
      </c>
      <c r="E118" s="19" t="s">
        <v>97</v>
      </c>
      <c r="F118" s="19" t="s">
        <v>98</v>
      </c>
      <c r="G118" s="19" t="s">
        <v>102</v>
      </c>
      <c r="H118" s="41">
        <v>61614.37</v>
      </c>
      <c r="I118" s="41">
        <v>0</v>
      </c>
      <c r="J118" s="41">
        <v>0</v>
      </c>
      <c r="K118" s="41">
        <v>0</v>
      </c>
      <c r="L118" s="41">
        <v>0</v>
      </c>
      <c r="M118" s="19" t="s">
        <v>102</v>
      </c>
      <c r="N118" s="41">
        <v>61614.37</v>
      </c>
      <c r="O118" s="16">
        <f t="shared" si="1"/>
        <v>61614.37</v>
      </c>
    </row>
    <row r="119" s="16" customFormat="1" ht="15" customHeight="1" spans="1:15">
      <c r="A119" s="10" t="s">
        <v>99</v>
      </c>
      <c r="B119" s="13" t="s">
        <v>100</v>
      </c>
      <c r="C119" s="10" t="s">
        <v>97</v>
      </c>
      <c r="D119" s="13" t="s">
        <v>190</v>
      </c>
      <c r="E119" s="10" t="s">
        <v>97</v>
      </c>
      <c r="F119" s="10" t="s">
        <v>98</v>
      </c>
      <c r="G119" s="10" t="s">
        <v>104</v>
      </c>
      <c r="H119" s="42">
        <v>0</v>
      </c>
      <c r="I119" s="42">
        <v>0</v>
      </c>
      <c r="J119" s="42">
        <v>0</v>
      </c>
      <c r="K119" s="42">
        <v>0</v>
      </c>
      <c r="L119" s="42">
        <v>0</v>
      </c>
      <c r="M119" s="10" t="s">
        <v>104</v>
      </c>
      <c r="N119" s="42">
        <v>0</v>
      </c>
      <c r="O119" s="16">
        <f t="shared" si="1"/>
        <v>0</v>
      </c>
    </row>
    <row r="120" s="16" customFormat="1" ht="15" customHeight="1" spans="1:15">
      <c r="A120" s="19" t="s">
        <v>99</v>
      </c>
      <c r="B120" s="20" t="s">
        <v>100</v>
      </c>
      <c r="C120" s="19" t="s">
        <v>97</v>
      </c>
      <c r="D120" s="20" t="s">
        <v>39</v>
      </c>
      <c r="E120" s="19" t="s">
        <v>97</v>
      </c>
      <c r="F120" s="19" t="s">
        <v>98</v>
      </c>
      <c r="G120" s="19" t="s">
        <v>102</v>
      </c>
      <c r="H120" s="41">
        <v>565056.11</v>
      </c>
      <c r="I120" s="41">
        <v>0</v>
      </c>
      <c r="J120" s="41">
        <v>235440</v>
      </c>
      <c r="K120" s="41">
        <v>1131202</v>
      </c>
      <c r="L120" s="41">
        <v>808671</v>
      </c>
      <c r="M120" s="19" t="s">
        <v>102</v>
      </c>
      <c r="N120" s="41">
        <v>800496.11</v>
      </c>
      <c r="O120" s="16">
        <f t="shared" si="1"/>
        <v>800496.11</v>
      </c>
    </row>
    <row r="121" s="16" customFormat="1" ht="15" customHeight="1" spans="1:15">
      <c r="A121" s="10" t="s">
        <v>99</v>
      </c>
      <c r="B121" s="13" t="s">
        <v>100</v>
      </c>
      <c r="C121" s="10" t="s">
        <v>97</v>
      </c>
      <c r="D121" s="13" t="s">
        <v>191</v>
      </c>
      <c r="E121" s="10" t="s">
        <v>97</v>
      </c>
      <c r="F121" s="10" t="s">
        <v>98</v>
      </c>
      <c r="G121" s="10" t="s">
        <v>104</v>
      </c>
      <c r="H121" s="42">
        <v>0</v>
      </c>
      <c r="I121" s="42">
        <v>0</v>
      </c>
      <c r="J121" s="42">
        <v>0</v>
      </c>
      <c r="K121" s="42">
        <v>0</v>
      </c>
      <c r="L121" s="42">
        <v>0</v>
      </c>
      <c r="M121" s="10" t="s">
        <v>104</v>
      </c>
      <c r="N121" s="42">
        <v>0</v>
      </c>
      <c r="O121" s="16">
        <f t="shared" si="1"/>
        <v>0</v>
      </c>
    </row>
    <row r="122" s="16" customFormat="1" ht="15" customHeight="1" spans="1:15">
      <c r="A122" s="19" t="s">
        <v>99</v>
      </c>
      <c r="B122" s="20" t="s">
        <v>100</v>
      </c>
      <c r="C122" s="19" t="s">
        <v>97</v>
      </c>
      <c r="D122" s="20" t="s">
        <v>192</v>
      </c>
      <c r="E122" s="19" t="s">
        <v>97</v>
      </c>
      <c r="F122" s="19" t="s">
        <v>98</v>
      </c>
      <c r="G122" s="19" t="s">
        <v>102</v>
      </c>
      <c r="H122" s="41">
        <v>474</v>
      </c>
      <c r="I122" s="41">
        <v>0</v>
      </c>
      <c r="J122" s="41">
        <v>0</v>
      </c>
      <c r="K122" s="41">
        <v>0</v>
      </c>
      <c r="L122" s="41">
        <v>0</v>
      </c>
      <c r="M122" s="19" t="s">
        <v>102</v>
      </c>
      <c r="N122" s="41">
        <v>474</v>
      </c>
      <c r="O122" s="16">
        <f t="shared" si="1"/>
        <v>474</v>
      </c>
    </row>
    <row r="123" s="16" customFormat="1" ht="15" customHeight="1" spans="1:15">
      <c r="A123" s="10" t="s">
        <v>99</v>
      </c>
      <c r="B123" s="13" t="s">
        <v>100</v>
      </c>
      <c r="C123" s="10" t="s">
        <v>97</v>
      </c>
      <c r="D123" s="13" t="s">
        <v>40</v>
      </c>
      <c r="E123" s="10" t="s">
        <v>97</v>
      </c>
      <c r="F123" s="10" t="s">
        <v>98</v>
      </c>
      <c r="G123" s="10" t="s">
        <v>102</v>
      </c>
      <c r="H123" s="42">
        <v>1073638.46</v>
      </c>
      <c r="I123" s="42">
        <v>200000</v>
      </c>
      <c r="J123" s="42">
        <v>188829.71</v>
      </c>
      <c r="K123" s="42">
        <v>800000</v>
      </c>
      <c r="L123" s="42">
        <v>1297887.82</v>
      </c>
      <c r="M123" s="10" t="s">
        <v>102</v>
      </c>
      <c r="N123" s="42">
        <v>1062468.17</v>
      </c>
      <c r="O123" s="16">
        <f t="shared" si="1"/>
        <v>1062468.17</v>
      </c>
    </row>
    <row r="124" s="16" customFormat="1" ht="15" customHeight="1" spans="1:15">
      <c r="A124" s="19" t="s">
        <v>99</v>
      </c>
      <c r="B124" s="20" t="s">
        <v>100</v>
      </c>
      <c r="C124" s="19" t="s">
        <v>97</v>
      </c>
      <c r="D124" s="20" t="s">
        <v>193</v>
      </c>
      <c r="E124" s="19" t="s">
        <v>97</v>
      </c>
      <c r="F124" s="19" t="s">
        <v>98</v>
      </c>
      <c r="G124" s="19" t="s">
        <v>104</v>
      </c>
      <c r="H124" s="41">
        <v>0</v>
      </c>
      <c r="I124" s="41">
        <v>0</v>
      </c>
      <c r="J124" s="41">
        <v>0</v>
      </c>
      <c r="K124" s="41">
        <v>0</v>
      </c>
      <c r="L124" s="41">
        <v>0</v>
      </c>
      <c r="M124" s="19" t="s">
        <v>104</v>
      </c>
      <c r="N124" s="41">
        <v>0</v>
      </c>
      <c r="O124" s="16">
        <f t="shared" si="1"/>
        <v>0</v>
      </c>
    </row>
    <row r="125" s="16" customFormat="1" ht="15" customHeight="1" spans="1:15">
      <c r="A125" s="10" t="s">
        <v>99</v>
      </c>
      <c r="B125" s="13" t="s">
        <v>100</v>
      </c>
      <c r="C125" s="10" t="s">
        <v>97</v>
      </c>
      <c r="D125" s="13" t="s">
        <v>41</v>
      </c>
      <c r="E125" s="10" t="s">
        <v>97</v>
      </c>
      <c r="F125" s="10" t="s">
        <v>98</v>
      </c>
      <c r="G125" s="10" t="s">
        <v>102</v>
      </c>
      <c r="H125" s="42">
        <v>223276.59</v>
      </c>
      <c r="I125" s="42">
        <v>0</v>
      </c>
      <c r="J125" s="42">
        <v>61546.45</v>
      </c>
      <c r="K125" s="42">
        <v>420000</v>
      </c>
      <c r="L125" s="42">
        <v>358452.46</v>
      </c>
      <c r="M125" s="10" t="s">
        <v>102</v>
      </c>
      <c r="N125" s="42">
        <v>284823.04</v>
      </c>
      <c r="O125" s="16">
        <f t="shared" si="1"/>
        <v>284823.04</v>
      </c>
    </row>
    <row r="126" s="16" customFormat="1" ht="15" customHeight="1" spans="1:15">
      <c r="A126" s="19" t="s">
        <v>99</v>
      </c>
      <c r="B126" s="20" t="s">
        <v>100</v>
      </c>
      <c r="C126" s="19" t="s">
        <v>97</v>
      </c>
      <c r="D126" s="20" t="s">
        <v>194</v>
      </c>
      <c r="E126" s="19" t="s">
        <v>97</v>
      </c>
      <c r="F126" s="19" t="s">
        <v>98</v>
      </c>
      <c r="G126" s="19" t="s">
        <v>102</v>
      </c>
      <c r="H126" s="41">
        <v>13000</v>
      </c>
      <c r="I126" s="41">
        <v>0</v>
      </c>
      <c r="J126" s="41">
        <v>0</v>
      </c>
      <c r="K126" s="41">
        <v>0</v>
      </c>
      <c r="L126" s="41">
        <v>0</v>
      </c>
      <c r="M126" s="19" t="s">
        <v>102</v>
      </c>
      <c r="N126" s="41">
        <v>13000</v>
      </c>
      <c r="O126" s="16">
        <f t="shared" si="1"/>
        <v>13000</v>
      </c>
    </row>
    <row r="127" s="16" customFormat="1" ht="15" customHeight="1" spans="1:15">
      <c r="A127" s="10" t="s">
        <v>99</v>
      </c>
      <c r="B127" s="13" t="s">
        <v>100</v>
      </c>
      <c r="C127" s="10" t="s">
        <v>97</v>
      </c>
      <c r="D127" s="13" t="s">
        <v>195</v>
      </c>
      <c r="E127" s="10" t="s">
        <v>97</v>
      </c>
      <c r="F127" s="10" t="s">
        <v>98</v>
      </c>
      <c r="G127" s="10" t="s">
        <v>104</v>
      </c>
      <c r="H127" s="42">
        <v>0</v>
      </c>
      <c r="I127" s="42">
        <v>0</v>
      </c>
      <c r="J127" s="42">
        <v>0</v>
      </c>
      <c r="K127" s="42">
        <v>0</v>
      </c>
      <c r="L127" s="42">
        <v>0</v>
      </c>
      <c r="M127" s="10" t="s">
        <v>104</v>
      </c>
      <c r="N127" s="42">
        <v>0</v>
      </c>
      <c r="O127" s="16">
        <f t="shared" si="1"/>
        <v>0</v>
      </c>
    </row>
    <row r="128" s="16" customFormat="1" ht="15" customHeight="1" spans="1:15">
      <c r="A128" s="19" t="s">
        <v>99</v>
      </c>
      <c r="B128" s="20" t="s">
        <v>100</v>
      </c>
      <c r="C128" s="19" t="s">
        <v>97</v>
      </c>
      <c r="D128" s="20" t="s">
        <v>196</v>
      </c>
      <c r="E128" s="19" t="s">
        <v>97</v>
      </c>
      <c r="F128" s="19" t="s">
        <v>98</v>
      </c>
      <c r="G128" s="19" t="s">
        <v>104</v>
      </c>
      <c r="H128" s="41">
        <v>0</v>
      </c>
      <c r="I128" s="41">
        <v>0</v>
      </c>
      <c r="J128" s="41">
        <v>0</v>
      </c>
      <c r="K128" s="41">
        <v>0</v>
      </c>
      <c r="L128" s="41">
        <v>0</v>
      </c>
      <c r="M128" s="19" t="s">
        <v>104</v>
      </c>
      <c r="N128" s="41">
        <v>0</v>
      </c>
      <c r="O128" s="16">
        <f t="shared" si="1"/>
        <v>0</v>
      </c>
    </row>
    <row r="129" s="16" customFormat="1" ht="15" customHeight="1" spans="1:15">
      <c r="A129" s="10" t="s">
        <v>99</v>
      </c>
      <c r="B129" s="13" t="s">
        <v>100</v>
      </c>
      <c r="C129" s="10" t="s">
        <v>97</v>
      </c>
      <c r="D129" s="13" t="s">
        <v>197</v>
      </c>
      <c r="E129" s="10" t="s">
        <v>97</v>
      </c>
      <c r="F129" s="10" t="s">
        <v>98</v>
      </c>
      <c r="G129" s="10" t="s">
        <v>102</v>
      </c>
      <c r="H129" s="42">
        <v>117.55</v>
      </c>
      <c r="I129" s="42">
        <v>0</v>
      </c>
      <c r="J129" s="42">
        <v>0</v>
      </c>
      <c r="K129" s="42">
        <v>0</v>
      </c>
      <c r="L129" s="42">
        <v>0</v>
      </c>
      <c r="M129" s="10" t="s">
        <v>102</v>
      </c>
      <c r="N129" s="42">
        <v>117.55</v>
      </c>
      <c r="O129" s="16">
        <f t="shared" si="1"/>
        <v>117.55</v>
      </c>
    </row>
    <row r="130" s="16" customFormat="1" ht="15" customHeight="1" spans="1:15">
      <c r="A130" s="19" t="s">
        <v>99</v>
      </c>
      <c r="B130" s="20" t="s">
        <v>100</v>
      </c>
      <c r="C130" s="19" t="s">
        <v>97</v>
      </c>
      <c r="D130" s="20" t="s">
        <v>198</v>
      </c>
      <c r="E130" s="19" t="s">
        <v>97</v>
      </c>
      <c r="F130" s="19" t="s">
        <v>98</v>
      </c>
      <c r="G130" s="19" t="s">
        <v>104</v>
      </c>
      <c r="H130" s="41">
        <v>0</v>
      </c>
      <c r="I130" s="41">
        <v>0</v>
      </c>
      <c r="J130" s="41">
        <v>0</v>
      </c>
      <c r="K130" s="41">
        <v>0</v>
      </c>
      <c r="L130" s="41">
        <v>0</v>
      </c>
      <c r="M130" s="19" t="s">
        <v>104</v>
      </c>
      <c r="N130" s="41">
        <v>0</v>
      </c>
      <c r="O130" s="16">
        <f t="shared" si="1"/>
        <v>0</v>
      </c>
    </row>
    <row r="131" s="16" customFormat="1" ht="15" customHeight="1" spans="1:15">
      <c r="A131" s="10" t="s">
        <v>99</v>
      </c>
      <c r="B131" s="13" t="s">
        <v>100</v>
      </c>
      <c r="C131" s="10" t="s">
        <v>97</v>
      </c>
      <c r="D131" s="13" t="s">
        <v>199</v>
      </c>
      <c r="E131" s="10" t="s">
        <v>97</v>
      </c>
      <c r="F131" s="10" t="s">
        <v>98</v>
      </c>
      <c r="G131" s="10" t="s">
        <v>102</v>
      </c>
      <c r="H131" s="42">
        <v>32648.8</v>
      </c>
      <c r="I131" s="42">
        <v>0</v>
      </c>
      <c r="J131" s="42">
        <v>0</v>
      </c>
      <c r="K131" s="42">
        <v>0</v>
      </c>
      <c r="L131" s="42">
        <v>0</v>
      </c>
      <c r="M131" s="10" t="s">
        <v>102</v>
      </c>
      <c r="N131" s="42">
        <v>32648.8</v>
      </c>
      <c r="O131" s="16">
        <f t="shared" si="1"/>
        <v>32648.8</v>
      </c>
    </row>
    <row r="132" s="16" customFormat="1" ht="15" customHeight="1" spans="1:15">
      <c r="A132" s="19" t="s">
        <v>99</v>
      </c>
      <c r="B132" s="20" t="s">
        <v>100</v>
      </c>
      <c r="C132" s="19" t="s">
        <v>97</v>
      </c>
      <c r="D132" s="20" t="s">
        <v>200</v>
      </c>
      <c r="E132" s="19" t="s">
        <v>97</v>
      </c>
      <c r="F132" s="19" t="s">
        <v>98</v>
      </c>
      <c r="G132" s="19" t="s">
        <v>104</v>
      </c>
      <c r="H132" s="41">
        <v>0</v>
      </c>
      <c r="I132" s="41">
        <v>0</v>
      </c>
      <c r="J132" s="41">
        <v>0</v>
      </c>
      <c r="K132" s="41">
        <v>0</v>
      </c>
      <c r="L132" s="41">
        <v>0</v>
      </c>
      <c r="M132" s="19" t="s">
        <v>104</v>
      </c>
      <c r="N132" s="41">
        <v>0</v>
      </c>
      <c r="O132" s="16">
        <f t="shared" si="1"/>
        <v>0</v>
      </c>
    </row>
    <row r="133" s="16" customFormat="1" ht="15" customHeight="1" spans="1:15">
      <c r="A133" s="10" t="s">
        <v>99</v>
      </c>
      <c r="B133" s="13" t="s">
        <v>100</v>
      </c>
      <c r="C133" s="10" t="s">
        <v>97</v>
      </c>
      <c r="D133" s="13" t="s">
        <v>201</v>
      </c>
      <c r="E133" s="10" t="s">
        <v>97</v>
      </c>
      <c r="F133" s="10" t="s">
        <v>98</v>
      </c>
      <c r="G133" s="10" t="s">
        <v>102</v>
      </c>
      <c r="H133" s="42">
        <v>10486.2</v>
      </c>
      <c r="I133" s="42">
        <v>0</v>
      </c>
      <c r="J133" s="42">
        <v>0</v>
      </c>
      <c r="K133" s="42">
        <v>0</v>
      </c>
      <c r="L133" s="42">
        <v>0</v>
      </c>
      <c r="M133" s="10" t="s">
        <v>102</v>
      </c>
      <c r="N133" s="42">
        <v>10486.2</v>
      </c>
      <c r="O133" s="16">
        <f t="shared" ref="O133:O196" si="2">IF(M133="贷",N133,-N133)</f>
        <v>10486.2</v>
      </c>
    </row>
    <row r="134" s="16" customFormat="1" ht="15" customHeight="1" spans="1:15">
      <c r="A134" s="19" t="s">
        <v>99</v>
      </c>
      <c r="B134" s="20" t="s">
        <v>100</v>
      </c>
      <c r="C134" s="19" t="s">
        <v>97</v>
      </c>
      <c r="D134" s="20" t="s">
        <v>202</v>
      </c>
      <c r="E134" s="19" t="s">
        <v>97</v>
      </c>
      <c r="F134" s="19" t="s">
        <v>98</v>
      </c>
      <c r="G134" s="19" t="s">
        <v>102</v>
      </c>
      <c r="H134" s="41">
        <v>3730</v>
      </c>
      <c r="I134" s="41">
        <v>0</v>
      </c>
      <c r="J134" s="41">
        <v>0</v>
      </c>
      <c r="K134" s="41">
        <v>0</v>
      </c>
      <c r="L134" s="41">
        <v>0</v>
      </c>
      <c r="M134" s="19" t="s">
        <v>102</v>
      </c>
      <c r="N134" s="41">
        <v>3730</v>
      </c>
      <c r="O134" s="16">
        <f t="shared" si="2"/>
        <v>3730</v>
      </c>
    </row>
    <row r="135" s="16" customFormat="1" ht="15" customHeight="1" spans="1:15">
      <c r="A135" s="10" t="s">
        <v>99</v>
      </c>
      <c r="B135" s="13" t="s">
        <v>100</v>
      </c>
      <c r="C135" s="10" t="s">
        <v>97</v>
      </c>
      <c r="D135" s="13" t="s">
        <v>203</v>
      </c>
      <c r="E135" s="10" t="s">
        <v>97</v>
      </c>
      <c r="F135" s="10" t="s">
        <v>98</v>
      </c>
      <c r="G135" s="10" t="s">
        <v>104</v>
      </c>
      <c r="H135" s="42">
        <v>0</v>
      </c>
      <c r="I135" s="42">
        <v>0</v>
      </c>
      <c r="J135" s="42">
        <v>0</v>
      </c>
      <c r="K135" s="42">
        <v>4156.1</v>
      </c>
      <c r="L135" s="42">
        <v>0</v>
      </c>
      <c r="M135" s="10" t="s">
        <v>104</v>
      </c>
      <c r="N135" s="42">
        <v>0</v>
      </c>
      <c r="O135" s="16">
        <f t="shared" si="2"/>
        <v>0</v>
      </c>
    </row>
    <row r="136" s="16" customFormat="1" ht="15" customHeight="1" spans="1:15">
      <c r="A136" s="19" t="s">
        <v>99</v>
      </c>
      <c r="B136" s="20" t="s">
        <v>100</v>
      </c>
      <c r="C136" s="19" t="s">
        <v>97</v>
      </c>
      <c r="D136" s="20" t="s">
        <v>42</v>
      </c>
      <c r="E136" s="19" t="s">
        <v>97</v>
      </c>
      <c r="F136" s="19" t="s">
        <v>98</v>
      </c>
      <c r="G136" s="19" t="s">
        <v>102</v>
      </c>
      <c r="H136" s="41">
        <v>3736169.55</v>
      </c>
      <c r="I136" s="41">
        <v>700000</v>
      </c>
      <c r="J136" s="41">
        <v>550711.38</v>
      </c>
      <c r="K136" s="41">
        <v>3700000</v>
      </c>
      <c r="L136" s="41">
        <v>3221523.91</v>
      </c>
      <c r="M136" s="19" t="s">
        <v>102</v>
      </c>
      <c r="N136" s="41">
        <v>3586880.93</v>
      </c>
      <c r="O136" s="16">
        <f t="shared" si="2"/>
        <v>3586880.93</v>
      </c>
    </row>
    <row r="137" s="16" customFormat="1" ht="15" customHeight="1" spans="1:15">
      <c r="A137" s="10" t="s">
        <v>99</v>
      </c>
      <c r="B137" s="13" t="s">
        <v>100</v>
      </c>
      <c r="C137" s="10" t="s">
        <v>97</v>
      </c>
      <c r="D137" s="13" t="s">
        <v>43</v>
      </c>
      <c r="E137" s="10" t="s">
        <v>97</v>
      </c>
      <c r="F137" s="10" t="s">
        <v>98</v>
      </c>
      <c r="G137" s="10" t="s">
        <v>102</v>
      </c>
      <c r="H137" s="42">
        <v>1763968.96</v>
      </c>
      <c r="I137" s="42">
        <v>0</v>
      </c>
      <c r="J137" s="42">
        <v>365873.06</v>
      </c>
      <c r="K137" s="42">
        <v>3170000</v>
      </c>
      <c r="L137" s="42">
        <v>2916014.39</v>
      </c>
      <c r="M137" s="10" t="s">
        <v>102</v>
      </c>
      <c r="N137" s="42">
        <v>2129842.02</v>
      </c>
      <c r="O137" s="16">
        <f t="shared" si="2"/>
        <v>2129842.02</v>
      </c>
    </row>
    <row r="138" s="16" customFormat="1" ht="15" customHeight="1" spans="1:15">
      <c r="A138" s="19" t="s">
        <v>99</v>
      </c>
      <c r="B138" s="20" t="s">
        <v>100</v>
      </c>
      <c r="C138" s="19" t="s">
        <v>97</v>
      </c>
      <c r="D138" s="20" t="s">
        <v>204</v>
      </c>
      <c r="E138" s="19" t="s">
        <v>97</v>
      </c>
      <c r="F138" s="19" t="s">
        <v>98</v>
      </c>
      <c r="G138" s="19" t="s">
        <v>104</v>
      </c>
      <c r="H138" s="41">
        <v>0</v>
      </c>
      <c r="I138" s="41">
        <v>0</v>
      </c>
      <c r="J138" s="41">
        <v>0</v>
      </c>
      <c r="K138" s="41">
        <v>0</v>
      </c>
      <c r="L138" s="41">
        <v>0</v>
      </c>
      <c r="M138" s="19" t="s">
        <v>104</v>
      </c>
      <c r="N138" s="41">
        <v>0</v>
      </c>
      <c r="O138" s="16">
        <f t="shared" si="2"/>
        <v>0</v>
      </c>
    </row>
    <row r="139" s="16" customFormat="1" ht="15" customHeight="1" spans="1:15">
      <c r="A139" s="10" t="s">
        <v>99</v>
      </c>
      <c r="B139" s="13" t="s">
        <v>100</v>
      </c>
      <c r="C139" s="10" t="s">
        <v>97</v>
      </c>
      <c r="D139" s="13" t="s">
        <v>205</v>
      </c>
      <c r="E139" s="10" t="s">
        <v>97</v>
      </c>
      <c r="F139" s="10" t="s">
        <v>98</v>
      </c>
      <c r="G139" s="10" t="s">
        <v>104</v>
      </c>
      <c r="H139" s="42">
        <v>0</v>
      </c>
      <c r="I139" s="42">
        <v>0</v>
      </c>
      <c r="J139" s="42">
        <v>0</v>
      </c>
      <c r="K139" s="42">
        <v>0</v>
      </c>
      <c r="L139" s="42">
        <v>0</v>
      </c>
      <c r="M139" s="10" t="s">
        <v>104</v>
      </c>
      <c r="N139" s="42">
        <v>0</v>
      </c>
      <c r="O139" s="16">
        <f t="shared" si="2"/>
        <v>0</v>
      </c>
    </row>
    <row r="140" s="16" customFormat="1" ht="15" customHeight="1" spans="1:15">
      <c r="A140" s="19" t="s">
        <v>99</v>
      </c>
      <c r="B140" s="20" t="s">
        <v>100</v>
      </c>
      <c r="C140" s="19" t="s">
        <v>97</v>
      </c>
      <c r="D140" s="20" t="s">
        <v>44</v>
      </c>
      <c r="E140" s="19" t="s">
        <v>97</v>
      </c>
      <c r="F140" s="19" t="s">
        <v>98</v>
      </c>
      <c r="G140" s="19" t="s">
        <v>102</v>
      </c>
      <c r="H140" s="41">
        <v>50838.02</v>
      </c>
      <c r="I140" s="41">
        <v>0</v>
      </c>
      <c r="J140" s="41">
        <v>0</v>
      </c>
      <c r="K140" s="41">
        <v>100000</v>
      </c>
      <c r="L140" s="41">
        <v>25321.27</v>
      </c>
      <c r="M140" s="19" t="s">
        <v>102</v>
      </c>
      <c r="N140" s="41">
        <v>50838.02</v>
      </c>
      <c r="O140" s="16">
        <f t="shared" si="2"/>
        <v>50838.02</v>
      </c>
    </row>
    <row r="141" s="16" customFormat="1" ht="15" customHeight="1" spans="1:15">
      <c r="A141" s="10" t="s">
        <v>99</v>
      </c>
      <c r="B141" s="13" t="s">
        <v>100</v>
      </c>
      <c r="C141" s="10" t="s">
        <v>97</v>
      </c>
      <c r="D141" s="13" t="s">
        <v>45</v>
      </c>
      <c r="E141" s="10" t="s">
        <v>97</v>
      </c>
      <c r="F141" s="10" t="s">
        <v>98</v>
      </c>
      <c r="G141" s="10" t="s">
        <v>102</v>
      </c>
      <c r="H141" s="42">
        <v>54785.94</v>
      </c>
      <c r="I141" s="42">
        <v>0</v>
      </c>
      <c r="J141" s="42">
        <v>0</v>
      </c>
      <c r="K141" s="42">
        <v>73225.52</v>
      </c>
      <c r="L141" s="42">
        <v>37593.75</v>
      </c>
      <c r="M141" s="10" t="s">
        <v>102</v>
      </c>
      <c r="N141" s="42">
        <v>54785.94</v>
      </c>
      <c r="O141" s="16">
        <f t="shared" si="2"/>
        <v>54785.94</v>
      </c>
    </row>
    <row r="142" s="16" customFormat="1" ht="15" customHeight="1" spans="1:15">
      <c r="A142" s="19" t="s">
        <v>99</v>
      </c>
      <c r="B142" s="20" t="s">
        <v>100</v>
      </c>
      <c r="C142" s="19" t="s">
        <v>97</v>
      </c>
      <c r="D142" s="20" t="s">
        <v>206</v>
      </c>
      <c r="E142" s="19" t="s">
        <v>97</v>
      </c>
      <c r="F142" s="19" t="s">
        <v>98</v>
      </c>
      <c r="G142" s="19" t="s">
        <v>102</v>
      </c>
      <c r="H142" s="41">
        <v>3629.95</v>
      </c>
      <c r="I142" s="41">
        <v>0</v>
      </c>
      <c r="J142" s="41">
        <v>0</v>
      </c>
      <c r="K142" s="41">
        <v>0</v>
      </c>
      <c r="L142" s="41">
        <v>0</v>
      </c>
      <c r="M142" s="19" t="s">
        <v>102</v>
      </c>
      <c r="N142" s="41">
        <v>3629.95</v>
      </c>
      <c r="O142" s="16">
        <f t="shared" si="2"/>
        <v>3629.95</v>
      </c>
    </row>
    <row r="143" s="16" customFormat="1" ht="15" customHeight="1" spans="1:15">
      <c r="A143" s="10" t="s">
        <v>99</v>
      </c>
      <c r="B143" s="13" t="s">
        <v>100</v>
      </c>
      <c r="C143" s="10" t="s">
        <v>97</v>
      </c>
      <c r="D143" s="13" t="s">
        <v>207</v>
      </c>
      <c r="E143" s="10" t="s">
        <v>97</v>
      </c>
      <c r="F143" s="10" t="s">
        <v>98</v>
      </c>
      <c r="G143" s="10" t="s">
        <v>104</v>
      </c>
      <c r="H143" s="42">
        <v>0</v>
      </c>
      <c r="I143" s="42">
        <v>0</v>
      </c>
      <c r="J143" s="42">
        <v>0</v>
      </c>
      <c r="K143" s="42">
        <v>0</v>
      </c>
      <c r="L143" s="42">
        <v>0</v>
      </c>
      <c r="M143" s="10" t="s">
        <v>104</v>
      </c>
      <c r="N143" s="42">
        <v>0</v>
      </c>
      <c r="O143" s="16">
        <f t="shared" si="2"/>
        <v>0</v>
      </c>
    </row>
    <row r="144" s="16" customFormat="1" ht="15" customHeight="1" spans="1:15">
      <c r="A144" s="19" t="s">
        <v>99</v>
      </c>
      <c r="B144" s="20" t="s">
        <v>100</v>
      </c>
      <c r="C144" s="19" t="s">
        <v>97</v>
      </c>
      <c r="D144" s="20" t="s">
        <v>208</v>
      </c>
      <c r="E144" s="19" t="s">
        <v>97</v>
      </c>
      <c r="F144" s="19" t="s">
        <v>98</v>
      </c>
      <c r="G144" s="19" t="s">
        <v>102</v>
      </c>
      <c r="H144" s="41">
        <v>949</v>
      </c>
      <c r="I144" s="41">
        <v>0</v>
      </c>
      <c r="J144" s="41">
        <v>0</v>
      </c>
      <c r="K144" s="41">
        <v>0</v>
      </c>
      <c r="L144" s="41">
        <v>0</v>
      </c>
      <c r="M144" s="19" t="s">
        <v>102</v>
      </c>
      <c r="N144" s="41">
        <v>949</v>
      </c>
      <c r="O144" s="16">
        <f t="shared" si="2"/>
        <v>949</v>
      </c>
    </row>
    <row r="145" s="16" customFormat="1" ht="15" customHeight="1" spans="1:15">
      <c r="A145" s="10" t="s">
        <v>99</v>
      </c>
      <c r="B145" s="13" t="s">
        <v>100</v>
      </c>
      <c r="C145" s="10" t="s">
        <v>97</v>
      </c>
      <c r="D145" s="13" t="s">
        <v>209</v>
      </c>
      <c r="E145" s="10" t="s">
        <v>97</v>
      </c>
      <c r="F145" s="10" t="s">
        <v>98</v>
      </c>
      <c r="G145" s="10" t="s">
        <v>102</v>
      </c>
      <c r="H145" s="42">
        <v>210660</v>
      </c>
      <c r="I145" s="42">
        <v>0</v>
      </c>
      <c r="J145" s="42">
        <v>0</v>
      </c>
      <c r="K145" s="42">
        <v>228763.95</v>
      </c>
      <c r="L145" s="42">
        <v>0</v>
      </c>
      <c r="M145" s="10" t="s">
        <v>102</v>
      </c>
      <c r="N145" s="42">
        <v>210660</v>
      </c>
      <c r="O145" s="16">
        <f t="shared" si="2"/>
        <v>210660</v>
      </c>
    </row>
    <row r="146" s="16" customFormat="1" ht="15" customHeight="1" spans="1:15">
      <c r="A146" s="19" t="s">
        <v>99</v>
      </c>
      <c r="B146" s="20" t="s">
        <v>100</v>
      </c>
      <c r="C146" s="19" t="s">
        <v>97</v>
      </c>
      <c r="D146" s="20" t="s">
        <v>210</v>
      </c>
      <c r="E146" s="19" t="s">
        <v>97</v>
      </c>
      <c r="F146" s="19" t="s">
        <v>98</v>
      </c>
      <c r="G146" s="19" t="s">
        <v>104</v>
      </c>
      <c r="H146" s="41">
        <v>0</v>
      </c>
      <c r="I146" s="41">
        <v>0</v>
      </c>
      <c r="J146" s="41">
        <v>0</v>
      </c>
      <c r="K146" s="41">
        <v>0</v>
      </c>
      <c r="L146" s="41">
        <v>0</v>
      </c>
      <c r="M146" s="19" t="s">
        <v>104</v>
      </c>
      <c r="N146" s="41">
        <v>0</v>
      </c>
      <c r="O146" s="16">
        <f t="shared" si="2"/>
        <v>0</v>
      </c>
    </row>
    <row r="147" s="16" customFormat="1" ht="15" customHeight="1" spans="1:15">
      <c r="A147" s="10" t="s">
        <v>99</v>
      </c>
      <c r="B147" s="13" t="s">
        <v>100</v>
      </c>
      <c r="C147" s="10" t="s">
        <v>97</v>
      </c>
      <c r="D147" s="13" t="s">
        <v>211</v>
      </c>
      <c r="E147" s="10" t="s">
        <v>97</v>
      </c>
      <c r="F147" s="10" t="s">
        <v>98</v>
      </c>
      <c r="G147" s="10" t="s">
        <v>102</v>
      </c>
      <c r="H147" s="42">
        <v>497.5</v>
      </c>
      <c r="I147" s="42">
        <v>0</v>
      </c>
      <c r="J147" s="42">
        <v>0</v>
      </c>
      <c r="K147" s="42">
        <v>0</v>
      </c>
      <c r="L147" s="42">
        <v>0</v>
      </c>
      <c r="M147" s="10" t="s">
        <v>102</v>
      </c>
      <c r="N147" s="42">
        <v>497.5</v>
      </c>
      <c r="O147" s="16">
        <f t="shared" si="2"/>
        <v>497.5</v>
      </c>
    </row>
    <row r="148" s="16" customFormat="1" ht="15" customHeight="1" spans="1:15">
      <c r="A148" s="19" t="s">
        <v>99</v>
      </c>
      <c r="B148" s="20" t="s">
        <v>100</v>
      </c>
      <c r="C148" s="19" t="s">
        <v>97</v>
      </c>
      <c r="D148" s="20" t="s">
        <v>46</v>
      </c>
      <c r="E148" s="19" t="s">
        <v>97</v>
      </c>
      <c r="F148" s="19" t="s">
        <v>98</v>
      </c>
      <c r="G148" s="19" t="s">
        <v>102</v>
      </c>
      <c r="H148" s="41">
        <v>2621.52</v>
      </c>
      <c r="I148" s="41">
        <v>0</v>
      </c>
      <c r="J148" s="41">
        <v>0</v>
      </c>
      <c r="K148" s="41">
        <v>0</v>
      </c>
      <c r="L148" s="41">
        <v>0</v>
      </c>
      <c r="M148" s="19" t="s">
        <v>102</v>
      </c>
      <c r="N148" s="41">
        <v>2621.52</v>
      </c>
      <c r="O148" s="16">
        <f t="shared" si="2"/>
        <v>2621.52</v>
      </c>
    </row>
    <row r="149" s="16" customFormat="1" ht="15" customHeight="1" spans="1:15">
      <c r="A149" s="10" t="s">
        <v>99</v>
      </c>
      <c r="B149" s="13" t="s">
        <v>100</v>
      </c>
      <c r="C149" s="10" t="s">
        <v>97</v>
      </c>
      <c r="D149" s="13" t="s">
        <v>47</v>
      </c>
      <c r="E149" s="10" t="s">
        <v>97</v>
      </c>
      <c r="F149" s="10" t="s">
        <v>98</v>
      </c>
      <c r="G149" s="10" t="s">
        <v>102</v>
      </c>
      <c r="H149" s="42">
        <v>54943.1</v>
      </c>
      <c r="I149" s="42">
        <v>0</v>
      </c>
      <c r="J149" s="42">
        <v>0</v>
      </c>
      <c r="K149" s="42">
        <v>0</v>
      </c>
      <c r="L149" s="42">
        <v>0</v>
      </c>
      <c r="M149" s="10" t="s">
        <v>102</v>
      </c>
      <c r="N149" s="42">
        <v>54943.1</v>
      </c>
      <c r="O149" s="16">
        <f t="shared" si="2"/>
        <v>54943.1</v>
      </c>
    </row>
    <row r="150" s="16" customFormat="1" ht="15" customHeight="1" spans="1:15">
      <c r="A150" s="19" t="s">
        <v>99</v>
      </c>
      <c r="B150" s="20" t="s">
        <v>100</v>
      </c>
      <c r="C150" s="19" t="s">
        <v>97</v>
      </c>
      <c r="D150" s="20" t="s">
        <v>212</v>
      </c>
      <c r="E150" s="19" t="s">
        <v>97</v>
      </c>
      <c r="F150" s="19" t="s">
        <v>98</v>
      </c>
      <c r="G150" s="19" t="s">
        <v>104</v>
      </c>
      <c r="H150" s="41">
        <v>0</v>
      </c>
      <c r="I150" s="41">
        <v>0</v>
      </c>
      <c r="J150" s="41">
        <v>0</v>
      </c>
      <c r="K150" s="41">
        <v>0</v>
      </c>
      <c r="L150" s="41">
        <v>0</v>
      </c>
      <c r="M150" s="19" t="s">
        <v>104</v>
      </c>
      <c r="N150" s="41">
        <v>0</v>
      </c>
      <c r="O150" s="16">
        <f t="shared" si="2"/>
        <v>0</v>
      </c>
    </row>
    <row r="151" s="16" customFormat="1" ht="15" customHeight="1" spans="1:15">
      <c r="A151" s="10" t="s">
        <v>99</v>
      </c>
      <c r="B151" s="13" t="s">
        <v>100</v>
      </c>
      <c r="C151" s="10" t="s">
        <v>97</v>
      </c>
      <c r="D151" s="13" t="s">
        <v>213</v>
      </c>
      <c r="E151" s="10" t="s">
        <v>97</v>
      </c>
      <c r="F151" s="10" t="s">
        <v>98</v>
      </c>
      <c r="G151" s="10" t="s">
        <v>104</v>
      </c>
      <c r="H151" s="42">
        <v>0</v>
      </c>
      <c r="I151" s="42">
        <v>0</v>
      </c>
      <c r="J151" s="42">
        <v>0</v>
      </c>
      <c r="K151" s="42">
        <v>0</v>
      </c>
      <c r="L151" s="42">
        <v>0</v>
      </c>
      <c r="M151" s="10" t="s">
        <v>104</v>
      </c>
      <c r="N151" s="42">
        <v>0</v>
      </c>
      <c r="O151" s="16">
        <f t="shared" si="2"/>
        <v>0</v>
      </c>
    </row>
    <row r="152" s="16" customFormat="1" ht="15" customHeight="1" spans="1:15">
      <c r="A152" s="19" t="s">
        <v>99</v>
      </c>
      <c r="B152" s="20" t="s">
        <v>100</v>
      </c>
      <c r="C152" s="19" t="s">
        <v>97</v>
      </c>
      <c r="D152" s="20" t="s">
        <v>214</v>
      </c>
      <c r="E152" s="19" t="s">
        <v>97</v>
      </c>
      <c r="F152" s="19" t="s">
        <v>98</v>
      </c>
      <c r="G152" s="19" t="s">
        <v>102</v>
      </c>
      <c r="H152" s="41">
        <v>760</v>
      </c>
      <c r="I152" s="41">
        <v>0</v>
      </c>
      <c r="J152" s="41">
        <v>0</v>
      </c>
      <c r="K152" s="41">
        <v>0</v>
      </c>
      <c r="L152" s="41">
        <v>0</v>
      </c>
      <c r="M152" s="19" t="s">
        <v>102</v>
      </c>
      <c r="N152" s="41">
        <v>760</v>
      </c>
      <c r="O152" s="16">
        <f t="shared" si="2"/>
        <v>760</v>
      </c>
    </row>
    <row r="153" s="16" customFormat="1" ht="15" customHeight="1" spans="1:15">
      <c r="A153" s="10" t="s">
        <v>99</v>
      </c>
      <c r="B153" s="13" t="s">
        <v>100</v>
      </c>
      <c r="C153" s="10" t="s">
        <v>97</v>
      </c>
      <c r="D153" s="13" t="s">
        <v>215</v>
      </c>
      <c r="E153" s="10" t="s">
        <v>97</v>
      </c>
      <c r="F153" s="10" t="s">
        <v>98</v>
      </c>
      <c r="G153" s="10" t="s">
        <v>104</v>
      </c>
      <c r="H153" s="42">
        <v>0</v>
      </c>
      <c r="I153" s="42">
        <v>0</v>
      </c>
      <c r="J153" s="42">
        <v>0</v>
      </c>
      <c r="K153" s="42">
        <v>0</v>
      </c>
      <c r="L153" s="42">
        <v>0</v>
      </c>
      <c r="M153" s="10" t="s">
        <v>104</v>
      </c>
      <c r="N153" s="42">
        <v>0</v>
      </c>
      <c r="O153" s="16">
        <f t="shared" si="2"/>
        <v>0</v>
      </c>
    </row>
    <row r="154" s="16" customFormat="1" ht="15" customHeight="1" spans="1:15">
      <c r="A154" s="19" t="s">
        <v>99</v>
      </c>
      <c r="B154" s="20" t="s">
        <v>100</v>
      </c>
      <c r="C154" s="19" t="s">
        <v>97</v>
      </c>
      <c r="D154" s="20" t="s">
        <v>48</v>
      </c>
      <c r="E154" s="19" t="s">
        <v>97</v>
      </c>
      <c r="F154" s="19" t="s">
        <v>98</v>
      </c>
      <c r="G154" s="19" t="s">
        <v>102</v>
      </c>
      <c r="H154" s="41">
        <v>204490.45</v>
      </c>
      <c r="I154" s="41">
        <v>0</v>
      </c>
      <c r="J154" s="41">
        <v>153303.38</v>
      </c>
      <c r="K154" s="41">
        <v>120118.72</v>
      </c>
      <c r="L154" s="41">
        <v>409321.83</v>
      </c>
      <c r="M154" s="19" t="s">
        <v>102</v>
      </c>
      <c r="N154" s="41">
        <v>357793.83</v>
      </c>
      <c r="O154" s="16">
        <f t="shared" si="2"/>
        <v>357793.83</v>
      </c>
    </row>
    <row r="155" s="16" customFormat="1" ht="15" customHeight="1" spans="1:15">
      <c r="A155" s="10" t="s">
        <v>99</v>
      </c>
      <c r="B155" s="13" t="s">
        <v>100</v>
      </c>
      <c r="C155" s="10" t="s">
        <v>97</v>
      </c>
      <c r="D155" s="13" t="s">
        <v>216</v>
      </c>
      <c r="E155" s="10" t="s">
        <v>97</v>
      </c>
      <c r="F155" s="10" t="s">
        <v>98</v>
      </c>
      <c r="G155" s="10" t="s">
        <v>102</v>
      </c>
      <c r="H155" s="42">
        <v>15050.16</v>
      </c>
      <c r="I155" s="42">
        <v>0</v>
      </c>
      <c r="J155" s="42">
        <v>0</v>
      </c>
      <c r="K155" s="42">
        <v>0</v>
      </c>
      <c r="L155" s="42">
        <v>0</v>
      </c>
      <c r="M155" s="10" t="s">
        <v>102</v>
      </c>
      <c r="N155" s="42">
        <v>15050.16</v>
      </c>
      <c r="O155" s="16">
        <f t="shared" si="2"/>
        <v>15050.16</v>
      </c>
    </row>
    <row r="156" s="16" customFormat="1" ht="15" customHeight="1" spans="1:15">
      <c r="A156" s="19" t="s">
        <v>99</v>
      </c>
      <c r="B156" s="20" t="s">
        <v>100</v>
      </c>
      <c r="C156" s="19" t="s">
        <v>97</v>
      </c>
      <c r="D156" s="20" t="s">
        <v>217</v>
      </c>
      <c r="E156" s="19" t="s">
        <v>97</v>
      </c>
      <c r="F156" s="19" t="s">
        <v>98</v>
      </c>
      <c r="G156" s="19" t="s">
        <v>104</v>
      </c>
      <c r="H156" s="41">
        <v>0</v>
      </c>
      <c r="I156" s="41">
        <v>0</v>
      </c>
      <c r="J156" s="41">
        <v>0</v>
      </c>
      <c r="K156" s="41">
        <v>0</v>
      </c>
      <c r="L156" s="41">
        <v>0</v>
      </c>
      <c r="M156" s="19" t="s">
        <v>104</v>
      </c>
      <c r="N156" s="41">
        <v>0</v>
      </c>
      <c r="O156" s="16">
        <f t="shared" si="2"/>
        <v>0</v>
      </c>
    </row>
    <row r="157" s="16" customFormat="1" ht="15" customHeight="1" spans="1:15">
      <c r="A157" s="10" t="s">
        <v>99</v>
      </c>
      <c r="B157" s="13" t="s">
        <v>100</v>
      </c>
      <c r="C157" s="10" t="s">
        <v>97</v>
      </c>
      <c r="D157" s="13" t="s">
        <v>218</v>
      </c>
      <c r="E157" s="10" t="s">
        <v>97</v>
      </c>
      <c r="F157" s="10" t="s">
        <v>98</v>
      </c>
      <c r="G157" s="10" t="s">
        <v>104</v>
      </c>
      <c r="H157" s="42">
        <v>0</v>
      </c>
      <c r="I157" s="42">
        <v>0</v>
      </c>
      <c r="J157" s="42">
        <v>0</v>
      </c>
      <c r="K157" s="42">
        <v>0</v>
      </c>
      <c r="L157" s="42">
        <v>0</v>
      </c>
      <c r="M157" s="10" t="s">
        <v>104</v>
      </c>
      <c r="N157" s="42">
        <v>0</v>
      </c>
      <c r="O157" s="16">
        <f t="shared" si="2"/>
        <v>0</v>
      </c>
    </row>
    <row r="158" s="16" customFormat="1" ht="15" customHeight="1" spans="1:15">
      <c r="A158" s="19" t="s">
        <v>99</v>
      </c>
      <c r="B158" s="20" t="s">
        <v>100</v>
      </c>
      <c r="C158" s="19" t="s">
        <v>97</v>
      </c>
      <c r="D158" s="20" t="s">
        <v>219</v>
      </c>
      <c r="E158" s="19" t="s">
        <v>97</v>
      </c>
      <c r="F158" s="19" t="s">
        <v>98</v>
      </c>
      <c r="G158" s="19" t="s">
        <v>104</v>
      </c>
      <c r="H158" s="41">
        <v>0</v>
      </c>
      <c r="I158" s="41">
        <v>0</v>
      </c>
      <c r="J158" s="41">
        <v>0</v>
      </c>
      <c r="K158" s="41">
        <v>0</v>
      </c>
      <c r="L158" s="41">
        <v>0</v>
      </c>
      <c r="M158" s="19" t="s">
        <v>104</v>
      </c>
      <c r="N158" s="41">
        <v>0</v>
      </c>
      <c r="O158" s="16">
        <f t="shared" si="2"/>
        <v>0</v>
      </c>
    </row>
    <row r="159" s="16" customFormat="1" ht="15" customHeight="1" spans="1:15">
      <c r="A159" s="10" t="s">
        <v>99</v>
      </c>
      <c r="B159" s="13" t="s">
        <v>100</v>
      </c>
      <c r="C159" s="10" t="s">
        <v>97</v>
      </c>
      <c r="D159" s="13" t="s">
        <v>220</v>
      </c>
      <c r="E159" s="10" t="s">
        <v>97</v>
      </c>
      <c r="F159" s="10" t="s">
        <v>221</v>
      </c>
      <c r="G159" s="10" t="s">
        <v>104</v>
      </c>
      <c r="H159" s="42">
        <v>0</v>
      </c>
      <c r="I159" s="42">
        <v>0</v>
      </c>
      <c r="J159" s="42">
        <v>0</v>
      </c>
      <c r="K159" s="42">
        <v>0</v>
      </c>
      <c r="L159" s="42">
        <v>0</v>
      </c>
      <c r="M159" s="10" t="s">
        <v>104</v>
      </c>
      <c r="N159" s="42">
        <v>0</v>
      </c>
      <c r="O159" s="16">
        <f t="shared" si="2"/>
        <v>0</v>
      </c>
    </row>
    <row r="160" s="16" customFormat="1" ht="15" customHeight="1" spans="1:15">
      <c r="A160" s="19" t="s">
        <v>99</v>
      </c>
      <c r="B160" s="20" t="s">
        <v>100</v>
      </c>
      <c r="C160" s="19" t="s">
        <v>97</v>
      </c>
      <c r="D160" s="20" t="s">
        <v>222</v>
      </c>
      <c r="E160" s="19" t="s">
        <v>97</v>
      </c>
      <c r="F160" s="19" t="s">
        <v>221</v>
      </c>
      <c r="G160" s="19" t="s">
        <v>107</v>
      </c>
      <c r="H160" s="41">
        <v>566</v>
      </c>
      <c r="I160" s="41">
        <v>0</v>
      </c>
      <c r="J160" s="41">
        <v>0</v>
      </c>
      <c r="K160" s="41">
        <v>0</v>
      </c>
      <c r="L160" s="41">
        <v>0</v>
      </c>
      <c r="M160" s="19" t="s">
        <v>107</v>
      </c>
      <c r="N160" s="41">
        <v>566</v>
      </c>
      <c r="O160" s="16">
        <f t="shared" si="2"/>
        <v>-566</v>
      </c>
    </row>
    <row r="161" s="16" customFormat="1" ht="15" customHeight="1" spans="1:15">
      <c r="A161" s="10" t="s">
        <v>99</v>
      </c>
      <c r="B161" s="13" t="s">
        <v>100</v>
      </c>
      <c r="C161" s="10" t="s">
        <v>97</v>
      </c>
      <c r="D161" s="13" t="s">
        <v>223</v>
      </c>
      <c r="E161" s="10" t="s">
        <v>97</v>
      </c>
      <c r="F161" s="10" t="s">
        <v>98</v>
      </c>
      <c r="G161" s="10" t="s">
        <v>104</v>
      </c>
      <c r="H161" s="42">
        <v>0</v>
      </c>
      <c r="I161" s="42">
        <v>0</v>
      </c>
      <c r="J161" s="42">
        <v>0</v>
      </c>
      <c r="K161" s="42">
        <v>0</v>
      </c>
      <c r="L161" s="42">
        <v>0</v>
      </c>
      <c r="M161" s="10" t="s">
        <v>104</v>
      </c>
      <c r="N161" s="42">
        <v>0</v>
      </c>
      <c r="O161" s="16">
        <f t="shared" si="2"/>
        <v>0</v>
      </c>
    </row>
    <row r="162" s="16" customFormat="1" ht="15" customHeight="1" spans="1:15">
      <c r="A162" s="19" t="s">
        <v>99</v>
      </c>
      <c r="B162" s="20" t="s">
        <v>100</v>
      </c>
      <c r="C162" s="19" t="s">
        <v>97</v>
      </c>
      <c r="D162" s="20" t="s">
        <v>224</v>
      </c>
      <c r="E162" s="19" t="s">
        <v>97</v>
      </c>
      <c r="F162" s="19" t="s">
        <v>98</v>
      </c>
      <c r="G162" s="19" t="s">
        <v>102</v>
      </c>
      <c r="H162" s="41">
        <v>7961.51</v>
      </c>
      <c r="I162" s="41">
        <v>0</v>
      </c>
      <c r="J162" s="41">
        <v>0</v>
      </c>
      <c r="K162" s="41">
        <v>0</v>
      </c>
      <c r="L162" s="41">
        <v>0</v>
      </c>
      <c r="M162" s="19" t="s">
        <v>102</v>
      </c>
      <c r="N162" s="41">
        <v>7961.51</v>
      </c>
      <c r="O162" s="16">
        <f t="shared" si="2"/>
        <v>7961.51</v>
      </c>
    </row>
    <row r="163" s="16" customFormat="1" ht="15" customHeight="1" spans="1:15">
      <c r="A163" s="10" t="s">
        <v>99</v>
      </c>
      <c r="B163" s="13" t="s">
        <v>100</v>
      </c>
      <c r="C163" s="10" t="s">
        <v>97</v>
      </c>
      <c r="D163" s="13" t="s">
        <v>225</v>
      </c>
      <c r="E163" s="10" t="s">
        <v>97</v>
      </c>
      <c r="F163" s="10" t="s">
        <v>98</v>
      </c>
      <c r="G163" s="10" t="s">
        <v>104</v>
      </c>
      <c r="H163" s="42">
        <v>0</v>
      </c>
      <c r="I163" s="42">
        <v>0</v>
      </c>
      <c r="J163" s="42">
        <v>0</v>
      </c>
      <c r="K163" s="42">
        <v>26175</v>
      </c>
      <c r="L163" s="42">
        <v>0</v>
      </c>
      <c r="M163" s="10" t="s">
        <v>104</v>
      </c>
      <c r="N163" s="42">
        <v>0</v>
      </c>
      <c r="O163" s="16">
        <f t="shared" si="2"/>
        <v>0</v>
      </c>
    </row>
    <row r="164" s="16" customFormat="1" ht="15" customHeight="1" spans="1:15">
      <c r="A164" s="19" t="s">
        <v>99</v>
      </c>
      <c r="B164" s="20" t="s">
        <v>100</v>
      </c>
      <c r="C164" s="19" t="s">
        <v>97</v>
      </c>
      <c r="D164" s="20" t="s">
        <v>49</v>
      </c>
      <c r="E164" s="19" t="s">
        <v>97</v>
      </c>
      <c r="F164" s="19" t="s">
        <v>98</v>
      </c>
      <c r="G164" s="19" t="s">
        <v>102</v>
      </c>
      <c r="H164" s="41">
        <v>225212.25</v>
      </c>
      <c r="I164" s="41">
        <v>0</v>
      </c>
      <c r="J164" s="41">
        <v>0</v>
      </c>
      <c r="K164" s="41">
        <v>90624.25</v>
      </c>
      <c r="L164" s="41">
        <v>107368.59</v>
      </c>
      <c r="M164" s="19" t="s">
        <v>102</v>
      </c>
      <c r="N164" s="41">
        <v>225212.25</v>
      </c>
      <c r="O164" s="16">
        <f t="shared" si="2"/>
        <v>225212.25</v>
      </c>
    </row>
    <row r="165" s="16" customFormat="1" ht="15" customHeight="1" spans="1:15">
      <c r="A165" s="10" t="s">
        <v>99</v>
      </c>
      <c r="B165" s="13" t="s">
        <v>100</v>
      </c>
      <c r="C165" s="10" t="s">
        <v>97</v>
      </c>
      <c r="D165" s="13" t="s">
        <v>50</v>
      </c>
      <c r="E165" s="10" t="s">
        <v>97</v>
      </c>
      <c r="F165" s="10" t="s">
        <v>98</v>
      </c>
      <c r="G165" s="10" t="s">
        <v>107</v>
      </c>
      <c r="H165" s="42">
        <v>10623.91</v>
      </c>
      <c r="I165" s="42">
        <v>0</v>
      </c>
      <c r="J165" s="42">
        <v>0</v>
      </c>
      <c r="K165" s="42">
        <v>0</v>
      </c>
      <c r="L165" s="42">
        <v>0</v>
      </c>
      <c r="M165" s="10" t="s">
        <v>107</v>
      </c>
      <c r="N165" s="42">
        <v>10623.91</v>
      </c>
      <c r="O165" s="16">
        <f t="shared" si="2"/>
        <v>-10623.91</v>
      </c>
    </row>
    <row r="166" s="16" customFormat="1" ht="15" customHeight="1" spans="1:15">
      <c r="A166" s="19" t="s">
        <v>99</v>
      </c>
      <c r="B166" s="20" t="s">
        <v>100</v>
      </c>
      <c r="C166" s="19" t="s">
        <v>97</v>
      </c>
      <c r="D166" s="20" t="s">
        <v>226</v>
      </c>
      <c r="E166" s="19" t="s">
        <v>97</v>
      </c>
      <c r="F166" s="19" t="s">
        <v>98</v>
      </c>
      <c r="G166" s="19" t="s">
        <v>104</v>
      </c>
      <c r="H166" s="41">
        <v>0</v>
      </c>
      <c r="I166" s="41">
        <v>0</v>
      </c>
      <c r="J166" s="41">
        <v>0</v>
      </c>
      <c r="K166" s="41">
        <v>0</v>
      </c>
      <c r="L166" s="41">
        <v>0</v>
      </c>
      <c r="M166" s="19" t="s">
        <v>104</v>
      </c>
      <c r="N166" s="41">
        <v>0</v>
      </c>
      <c r="O166" s="16">
        <f t="shared" si="2"/>
        <v>0</v>
      </c>
    </row>
    <row r="167" s="16" customFormat="1" ht="15" customHeight="1" spans="1:15">
      <c r="A167" s="10" t="s">
        <v>99</v>
      </c>
      <c r="B167" s="13" t="s">
        <v>100</v>
      </c>
      <c r="C167" s="10" t="s">
        <v>97</v>
      </c>
      <c r="D167" s="13" t="s">
        <v>51</v>
      </c>
      <c r="E167" s="10" t="s">
        <v>97</v>
      </c>
      <c r="F167" s="10" t="s">
        <v>98</v>
      </c>
      <c r="G167" s="10" t="s">
        <v>102</v>
      </c>
      <c r="H167" s="42">
        <v>14417.64</v>
      </c>
      <c r="I167" s="42">
        <v>0</v>
      </c>
      <c r="J167" s="42">
        <v>5770.12</v>
      </c>
      <c r="K167" s="42">
        <v>31000</v>
      </c>
      <c r="L167" s="42">
        <v>21347.69</v>
      </c>
      <c r="M167" s="10" t="s">
        <v>102</v>
      </c>
      <c r="N167" s="42">
        <v>20187.76</v>
      </c>
      <c r="O167" s="16">
        <f t="shared" si="2"/>
        <v>20187.76</v>
      </c>
    </row>
    <row r="168" s="16" customFormat="1" ht="15" customHeight="1" spans="1:15">
      <c r="A168" s="19" t="s">
        <v>99</v>
      </c>
      <c r="B168" s="20" t="s">
        <v>100</v>
      </c>
      <c r="C168" s="19" t="s">
        <v>97</v>
      </c>
      <c r="D168" s="20" t="s">
        <v>52</v>
      </c>
      <c r="E168" s="19" t="s">
        <v>97</v>
      </c>
      <c r="F168" s="19" t="s">
        <v>98</v>
      </c>
      <c r="G168" s="19" t="s">
        <v>102</v>
      </c>
      <c r="H168" s="41">
        <v>22774.59</v>
      </c>
      <c r="I168" s="41">
        <v>0</v>
      </c>
      <c r="J168" s="41">
        <v>0</v>
      </c>
      <c r="K168" s="41">
        <v>300000</v>
      </c>
      <c r="L168" s="41">
        <v>0</v>
      </c>
      <c r="M168" s="19" t="s">
        <v>102</v>
      </c>
      <c r="N168" s="41">
        <v>22774.59</v>
      </c>
      <c r="O168" s="16">
        <f t="shared" si="2"/>
        <v>22774.59</v>
      </c>
    </row>
    <row r="169" s="16" customFormat="1" ht="15" customHeight="1" spans="1:15">
      <c r="A169" s="10" t="s">
        <v>99</v>
      </c>
      <c r="B169" s="13" t="s">
        <v>100</v>
      </c>
      <c r="C169" s="10" t="s">
        <v>97</v>
      </c>
      <c r="D169" s="13" t="s">
        <v>53</v>
      </c>
      <c r="E169" s="10" t="s">
        <v>97</v>
      </c>
      <c r="F169" s="10" t="s">
        <v>98</v>
      </c>
      <c r="G169" s="10" t="s">
        <v>102</v>
      </c>
      <c r="H169" s="42">
        <v>318085.18</v>
      </c>
      <c r="I169" s="42">
        <v>0</v>
      </c>
      <c r="J169" s="42">
        <v>78404.24</v>
      </c>
      <c r="K169" s="42">
        <v>350000</v>
      </c>
      <c r="L169" s="42">
        <v>436552.97</v>
      </c>
      <c r="M169" s="10" t="s">
        <v>102</v>
      </c>
      <c r="N169" s="42">
        <v>396489.42</v>
      </c>
      <c r="O169" s="16">
        <f t="shared" si="2"/>
        <v>396489.42</v>
      </c>
    </row>
    <row r="170" s="16" customFormat="1" ht="15" customHeight="1" spans="1:15">
      <c r="A170" s="19" t="s">
        <v>99</v>
      </c>
      <c r="B170" s="20" t="s">
        <v>100</v>
      </c>
      <c r="C170" s="19" t="s">
        <v>97</v>
      </c>
      <c r="D170" s="20" t="s">
        <v>227</v>
      </c>
      <c r="E170" s="19" t="s">
        <v>97</v>
      </c>
      <c r="F170" s="19" t="s">
        <v>98</v>
      </c>
      <c r="G170" s="19" t="s">
        <v>104</v>
      </c>
      <c r="H170" s="41">
        <v>0</v>
      </c>
      <c r="I170" s="41">
        <v>0</v>
      </c>
      <c r="J170" s="41">
        <v>0</v>
      </c>
      <c r="K170" s="41">
        <v>0</v>
      </c>
      <c r="L170" s="41">
        <v>0</v>
      </c>
      <c r="M170" s="19" t="s">
        <v>104</v>
      </c>
      <c r="N170" s="41">
        <v>0</v>
      </c>
      <c r="O170" s="16">
        <f t="shared" si="2"/>
        <v>0</v>
      </c>
    </row>
    <row r="171" s="16" customFormat="1" ht="15" customHeight="1" spans="1:15">
      <c r="A171" s="10" t="s">
        <v>99</v>
      </c>
      <c r="B171" s="13" t="s">
        <v>100</v>
      </c>
      <c r="C171" s="10" t="s">
        <v>97</v>
      </c>
      <c r="D171" s="13" t="s">
        <v>228</v>
      </c>
      <c r="E171" s="10" t="s">
        <v>97</v>
      </c>
      <c r="F171" s="10" t="s">
        <v>98</v>
      </c>
      <c r="G171" s="10" t="s">
        <v>104</v>
      </c>
      <c r="H171" s="42">
        <v>0</v>
      </c>
      <c r="I171" s="42">
        <v>0</v>
      </c>
      <c r="J171" s="42">
        <v>0</v>
      </c>
      <c r="K171" s="42">
        <v>241313.52</v>
      </c>
      <c r="L171" s="42">
        <v>0</v>
      </c>
      <c r="M171" s="10" t="s">
        <v>104</v>
      </c>
      <c r="N171" s="42">
        <v>0</v>
      </c>
      <c r="O171" s="16">
        <f t="shared" si="2"/>
        <v>0</v>
      </c>
    </row>
    <row r="172" s="16" customFormat="1" ht="15" customHeight="1" spans="1:15">
      <c r="A172" s="19" t="s">
        <v>99</v>
      </c>
      <c r="B172" s="20" t="s">
        <v>100</v>
      </c>
      <c r="C172" s="19" t="s">
        <v>97</v>
      </c>
      <c r="D172" s="20" t="s">
        <v>54</v>
      </c>
      <c r="E172" s="19" t="s">
        <v>97</v>
      </c>
      <c r="F172" s="19" t="s">
        <v>98</v>
      </c>
      <c r="G172" s="19" t="s">
        <v>102</v>
      </c>
      <c r="H172" s="41">
        <v>151365.86</v>
      </c>
      <c r="I172" s="41">
        <v>0</v>
      </c>
      <c r="J172" s="41">
        <v>15691.77</v>
      </c>
      <c r="K172" s="41">
        <v>100000</v>
      </c>
      <c r="L172" s="41">
        <v>98449.13</v>
      </c>
      <c r="M172" s="19" t="s">
        <v>102</v>
      </c>
      <c r="N172" s="41">
        <v>167057.63</v>
      </c>
      <c r="O172" s="16">
        <f t="shared" si="2"/>
        <v>167057.63</v>
      </c>
    </row>
    <row r="173" s="16" customFormat="1" ht="15" customHeight="1" spans="1:15">
      <c r="A173" s="10" t="s">
        <v>99</v>
      </c>
      <c r="B173" s="13" t="s">
        <v>100</v>
      </c>
      <c r="C173" s="10" t="s">
        <v>97</v>
      </c>
      <c r="D173" s="13" t="s">
        <v>229</v>
      </c>
      <c r="E173" s="10" t="s">
        <v>97</v>
      </c>
      <c r="F173" s="10" t="s">
        <v>98</v>
      </c>
      <c r="G173" s="10" t="s">
        <v>102</v>
      </c>
      <c r="H173" s="42">
        <v>46348.17</v>
      </c>
      <c r="I173" s="42">
        <v>0</v>
      </c>
      <c r="J173" s="42">
        <v>0</v>
      </c>
      <c r="K173" s="42">
        <v>250000</v>
      </c>
      <c r="L173" s="42">
        <v>1600.08</v>
      </c>
      <c r="M173" s="10" t="s">
        <v>102</v>
      </c>
      <c r="N173" s="42">
        <v>46348.17</v>
      </c>
      <c r="O173" s="16">
        <f t="shared" si="2"/>
        <v>46348.17</v>
      </c>
    </row>
    <row r="174" s="16" customFormat="1" ht="15" customHeight="1" spans="1:15">
      <c r="A174" s="19" t="s">
        <v>99</v>
      </c>
      <c r="B174" s="20" t="s">
        <v>100</v>
      </c>
      <c r="C174" s="19" t="s">
        <v>97</v>
      </c>
      <c r="D174" s="20" t="s">
        <v>55</v>
      </c>
      <c r="E174" s="19" t="s">
        <v>97</v>
      </c>
      <c r="F174" s="19" t="s">
        <v>98</v>
      </c>
      <c r="G174" s="19" t="s">
        <v>102</v>
      </c>
      <c r="H174" s="41">
        <v>624697.3</v>
      </c>
      <c r="I174" s="41">
        <v>0</v>
      </c>
      <c r="J174" s="41">
        <v>130854</v>
      </c>
      <c r="K174" s="41">
        <v>800000</v>
      </c>
      <c r="L174" s="41">
        <v>485222</v>
      </c>
      <c r="M174" s="19" t="s">
        <v>102</v>
      </c>
      <c r="N174" s="41">
        <v>755551.3</v>
      </c>
      <c r="O174" s="16">
        <f t="shared" si="2"/>
        <v>755551.3</v>
      </c>
    </row>
    <row r="175" s="16" customFormat="1" ht="15" customHeight="1" spans="1:15">
      <c r="A175" s="10" t="s">
        <v>99</v>
      </c>
      <c r="B175" s="13" t="s">
        <v>100</v>
      </c>
      <c r="C175" s="10" t="s">
        <v>97</v>
      </c>
      <c r="D175" s="13" t="s">
        <v>230</v>
      </c>
      <c r="E175" s="10" t="s">
        <v>97</v>
      </c>
      <c r="F175" s="10" t="s">
        <v>98</v>
      </c>
      <c r="G175" s="10" t="s">
        <v>102</v>
      </c>
      <c r="H175" s="42">
        <v>74217.27</v>
      </c>
      <c r="I175" s="42">
        <v>0</v>
      </c>
      <c r="J175" s="42">
        <v>0</v>
      </c>
      <c r="K175" s="42">
        <v>0</v>
      </c>
      <c r="L175" s="42">
        <v>0</v>
      </c>
      <c r="M175" s="10" t="s">
        <v>102</v>
      </c>
      <c r="N175" s="42">
        <v>74217.27</v>
      </c>
      <c r="O175" s="16">
        <f t="shared" si="2"/>
        <v>74217.27</v>
      </c>
    </row>
    <row r="176" s="16" customFormat="1" ht="15" customHeight="1" spans="1:15">
      <c r="A176" s="19" t="s">
        <v>99</v>
      </c>
      <c r="B176" s="20" t="s">
        <v>100</v>
      </c>
      <c r="C176" s="19" t="s">
        <v>97</v>
      </c>
      <c r="D176" s="20" t="s">
        <v>231</v>
      </c>
      <c r="E176" s="19" t="s">
        <v>97</v>
      </c>
      <c r="F176" s="19" t="s">
        <v>98</v>
      </c>
      <c r="G176" s="19" t="s">
        <v>104</v>
      </c>
      <c r="H176" s="41">
        <v>0</v>
      </c>
      <c r="I176" s="41">
        <v>0</v>
      </c>
      <c r="J176" s="41">
        <v>0</v>
      </c>
      <c r="K176" s="41">
        <v>0</v>
      </c>
      <c r="L176" s="41">
        <v>0</v>
      </c>
      <c r="M176" s="19" t="s">
        <v>104</v>
      </c>
      <c r="N176" s="41">
        <v>0</v>
      </c>
      <c r="O176" s="16">
        <f t="shared" si="2"/>
        <v>0</v>
      </c>
    </row>
    <row r="177" s="16" customFormat="1" ht="15" customHeight="1" spans="1:15">
      <c r="A177" s="10" t="s">
        <v>99</v>
      </c>
      <c r="B177" s="13" t="s">
        <v>100</v>
      </c>
      <c r="C177" s="10" t="s">
        <v>97</v>
      </c>
      <c r="D177" s="13" t="s">
        <v>60</v>
      </c>
      <c r="E177" s="10" t="s">
        <v>97</v>
      </c>
      <c r="F177" s="10" t="s">
        <v>98</v>
      </c>
      <c r="G177" s="10" t="s">
        <v>102</v>
      </c>
      <c r="H177" s="42">
        <v>2803322.5</v>
      </c>
      <c r="I177" s="42">
        <v>0</v>
      </c>
      <c r="J177" s="42">
        <v>804060</v>
      </c>
      <c r="K177" s="42">
        <v>4090000</v>
      </c>
      <c r="L177" s="42">
        <v>4752323</v>
      </c>
      <c r="M177" s="10" t="s">
        <v>102</v>
      </c>
      <c r="N177" s="42">
        <v>3607382.5</v>
      </c>
      <c r="O177" s="16">
        <f t="shared" si="2"/>
        <v>3607382.5</v>
      </c>
    </row>
    <row r="178" s="16" customFormat="1" ht="15" customHeight="1" spans="1:15">
      <c r="A178" s="19" t="s">
        <v>99</v>
      </c>
      <c r="B178" s="20" t="s">
        <v>100</v>
      </c>
      <c r="C178" s="19" t="s">
        <v>97</v>
      </c>
      <c r="D178" s="20" t="s">
        <v>56</v>
      </c>
      <c r="E178" s="19" t="s">
        <v>97</v>
      </c>
      <c r="F178" s="19" t="s">
        <v>98</v>
      </c>
      <c r="G178" s="19" t="s">
        <v>102</v>
      </c>
      <c r="H178" s="41">
        <v>713951.59</v>
      </c>
      <c r="I178" s="41">
        <v>0</v>
      </c>
      <c r="J178" s="41">
        <v>87061.71</v>
      </c>
      <c r="K178" s="41">
        <v>900000</v>
      </c>
      <c r="L178" s="41">
        <v>536454.87</v>
      </c>
      <c r="M178" s="19" t="s">
        <v>102</v>
      </c>
      <c r="N178" s="41">
        <v>801013.3</v>
      </c>
      <c r="O178" s="16">
        <f t="shared" si="2"/>
        <v>801013.3</v>
      </c>
    </row>
    <row r="179" s="16" customFormat="1" ht="15" customHeight="1" spans="1:15">
      <c r="A179" s="10" t="s">
        <v>99</v>
      </c>
      <c r="B179" s="13" t="s">
        <v>100</v>
      </c>
      <c r="C179" s="10" t="s">
        <v>97</v>
      </c>
      <c r="D179" s="13" t="s">
        <v>232</v>
      </c>
      <c r="E179" s="10" t="s">
        <v>97</v>
      </c>
      <c r="F179" s="10" t="s">
        <v>98</v>
      </c>
      <c r="G179" s="10" t="s">
        <v>107</v>
      </c>
      <c r="H179" s="42">
        <v>27216</v>
      </c>
      <c r="I179" s="42">
        <v>0</v>
      </c>
      <c r="J179" s="42">
        <v>0</v>
      </c>
      <c r="K179" s="42">
        <v>9700</v>
      </c>
      <c r="L179" s="42">
        <v>9700</v>
      </c>
      <c r="M179" s="10" t="s">
        <v>107</v>
      </c>
      <c r="N179" s="42">
        <v>27216</v>
      </c>
      <c r="O179" s="16">
        <f t="shared" si="2"/>
        <v>-27216</v>
      </c>
    </row>
    <row r="180" s="16" customFormat="1" ht="15" customHeight="1" spans="1:15">
      <c r="A180" s="19" t="s">
        <v>99</v>
      </c>
      <c r="B180" s="20" t="s">
        <v>100</v>
      </c>
      <c r="C180" s="19" t="s">
        <v>97</v>
      </c>
      <c r="D180" s="20" t="s">
        <v>233</v>
      </c>
      <c r="E180" s="19" t="s">
        <v>97</v>
      </c>
      <c r="F180" s="19" t="s">
        <v>98</v>
      </c>
      <c r="G180" s="19" t="s">
        <v>104</v>
      </c>
      <c r="H180" s="41">
        <v>0</v>
      </c>
      <c r="I180" s="41">
        <v>0</v>
      </c>
      <c r="J180" s="41">
        <v>0</v>
      </c>
      <c r="K180" s="41">
        <v>0</v>
      </c>
      <c r="L180" s="41">
        <v>0</v>
      </c>
      <c r="M180" s="19" t="s">
        <v>104</v>
      </c>
      <c r="N180" s="41">
        <v>0</v>
      </c>
      <c r="O180" s="16">
        <f t="shared" si="2"/>
        <v>0</v>
      </c>
    </row>
    <row r="181" s="16" customFormat="1" ht="15" customHeight="1" spans="1:15">
      <c r="A181" s="10" t="s">
        <v>99</v>
      </c>
      <c r="B181" s="13" t="s">
        <v>100</v>
      </c>
      <c r="C181" s="10" t="s">
        <v>97</v>
      </c>
      <c r="D181" s="13" t="s">
        <v>70</v>
      </c>
      <c r="E181" s="10" t="s">
        <v>97</v>
      </c>
      <c r="F181" s="10" t="s">
        <v>98</v>
      </c>
      <c r="G181" s="10" t="s">
        <v>102</v>
      </c>
      <c r="H181" s="42">
        <v>0.5</v>
      </c>
      <c r="I181" s="42">
        <v>0</v>
      </c>
      <c r="J181" s="42">
        <v>0</v>
      </c>
      <c r="K181" s="42">
        <v>0</v>
      </c>
      <c r="L181" s="42">
        <v>0.5</v>
      </c>
      <c r="M181" s="10" t="s">
        <v>102</v>
      </c>
      <c r="N181" s="42">
        <v>0.5</v>
      </c>
      <c r="O181" s="16">
        <f t="shared" si="2"/>
        <v>0.5</v>
      </c>
    </row>
    <row r="182" s="16" customFormat="1" ht="15" customHeight="1" spans="1:15">
      <c r="A182" s="19" t="s">
        <v>99</v>
      </c>
      <c r="B182" s="20" t="s">
        <v>100</v>
      </c>
      <c r="C182" s="19" t="s">
        <v>97</v>
      </c>
      <c r="D182" s="20" t="s">
        <v>57</v>
      </c>
      <c r="E182" s="19" t="s">
        <v>97</v>
      </c>
      <c r="F182" s="19" t="s">
        <v>98</v>
      </c>
      <c r="G182" s="19" t="s">
        <v>102</v>
      </c>
      <c r="H182" s="41">
        <v>35589.96</v>
      </c>
      <c r="I182" s="41">
        <v>0</v>
      </c>
      <c r="J182" s="41">
        <v>13410.81</v>
      </c>
      <c r="K182" s="41">
        <v>27579.72</v>
      </c>
      <c r="L182" s="41">
        <v>37088.35</v>
      </c>
      <c r="M182" s="19" t="s">
        <v>102</v>
      </c>
      <c r="N182" s="41">
        <v>49000.77</v>
      </c>
      <c r="O182" s="16">
        <f t="shared" si="2"/>
        <v>49000.77</v>
      </c>
    </row>
    <row r="183" s="16" customFormat="1" ht="15" customHeight="1" spans="1:15">
      <c r="A183" s="10" t="s">
        <v>99</v>
      </c>
      <c r="B183" s="13" t="s">
        <v>100</v>
      </c>
      <c r="C183" s="10" t="s">
        <v>97</v>
      </c>
      <c r="D183" s="13" t="s">
        <v>76</v>
      </c>
      <c r="E183" s="10" t="s">
        <v>97</v>
      </c>
      <c r="F183" s="10" t="s">
        <v>98</v>
      </c>
      <c r="G183" s="10" t="s">
        <v>104</v>
      </c>
      <c r="H183" s="42">
        <v>0</v>
      </c>
      <c r="I183" s="42">
        <v>0</v>
      </c>
      <c r="J183" s="42">
        <v>0</v>
      </c>
      <c r="K183" s="42">
        <v>58632</v>
      </c>
      <c r="L183" s="42">
        <v>34560</v>
      </c>
      <c r="M183" s="10" t="s">
        <v>104</v>
      </c>
      <c r="N183" s="42">
        <v>0</v>
      </c>
      <c r="O183" s="16">
        <f t="shared" si="2"/>
        <v>0</v>
      </c>
    </row>
    <row r="184" s="16" customFormat="1" ht="15" customHeight="1" spans="1:15">
      <c r="A184" s="19" t="s">
        <v>99</v>
      </c>
      <c r="B184" s="20" t="s">
        <v>100</v>
      </c>
      <c r="C184" s="19" t="s">
        <v>97</v>
      </c>
      <c r="D184" s="20" t="s">
        <v>234</v>
      </c>
      <c r="E184" s="19" t="s">
        <v>97</v>
      </c>
      <c r="F184" s="19" t="s">
        <v>98</v>
      </c>
      <c r="G184" s="19" t="s">
        <v>104</v>
      </c>
      <c r="H184" s="41">
        <v>0</v>
      </c>
      <c r="I184" s="41">
        <v>0</v>
      </c>
      <c r="J184" s="41">
        <v>0</v>
      </c>
      <c r="K184" s="41">
        <v>0</v>
      </c>
      <c r="L184" s="41">
        <v>0</v>
      </c>
      <c r="M184" s="19" t="s">
        <v>104</v>
      </c>
      <c r="N184" s="41">
        <v>0</v>
      </c>
      <c r="O184" s="16">
        <f t="shared" si="2"/>
        <v>0</v>
      </c>
    </row>
    <row r="185" s="16" customFormat="1" ht="15" customHeight="1" spans="1:15">
      <c r="A185" s="10" t="s">
        <v>99</v>
      </c>
      <c r="B185" s="13" t="s">
        <v>100</v>
      </c>
      <c r="C185" s="10" t="s">
        <v>97</v>
      </c>
      <c r="D185" s="13" t="s">
        <v>235</v>
      </c>
      <c r="E185" s="10" t="s">
        <v>97</v>
      </c>
      <c r="F185" s="10" t="s">
        <v>98</v>
      </c>
      <c r="G185" s="10" t="s">
        <v>104</v>
      </c>
      <c r="H185" s="42">
        <v>0</v>
      </c>
      <c r="I185" s="42">
        <v>0</v>
      </c>
      <c r="J185" s="42">
        <v>0</v>
      </c>
      <c r="K185" s="42">
        <v>0</v>
      </c>
      <c r="L185" s="42">
        <v>0</v>
      </c>
      <c r="M185" s="10" t="s">
        <v>104</v>
      </c>
      <c r="N185" s="42">
        <v>0</v>
      </c>
      <c r="O185" s="16">
        <f t="shared" si="2"/>
        <v>0</v>
      </c>
    </row>
    <row r="186" s="16" customFormat="1" ht="15" customHeight="1" spans="1:15">
      <c r="A186" s="19" t="s">
        <v>99</v>
      </c>
      <c r="B186" s="20" t="s">
        <v>100</v>
      </c>
      <c r="C186" s="19" t="s">
        <v>97</v>
      </c>
      <c r="D186" s="20" t="s">
        <v>58</v>
      </c>
      <c r="E186" s="19" t="s">
        <v>97</v>
      </c>
      <c r="F186" s="19" t="s">
        <v>98</v>
      </c>
      <c r="G186" s="19" t="s">
        <v>102</v>
      </c>
      <c r="H186" s="41">
        <v>336502.14</v>
      </c>
      <c r="I186" s="41">
        <v>0</v>
      </c>
      <c r="J186" s="41">
        <v>107776.29</v>
      </c>
      <c r="K186" s="41">
        <v>200000</v>
      </c>
      <c r="L186" s="41">
        <v>303125.37</v>
      </c>
      <c r="M186" s="19" t="s">
        <v>102</v>
      </c>
      <c r="N186" s="41">
        <v>444278.43</v>
      </c>
      <c r="O186" s="16">
        <f t="shared" si="2"/>
        <v>444278.43</v>
      </c>
    </row>
    <row r="187" s="16" customFormat="1" ht="15" customHeight="1" spans="1:15">
      <c r="A187" s="10" t="s">
        <v>99</v>
      </c>
      <c r="B187" s="13" t="s">
        <v>100</v>
      </c>
      <c r="C187" s="10" t="s">
        <v>97</v>
      </c>
      <c r="D187" s="13" t="s">
        <v>236</v>
      </c>
      <c r="E187" s="10" t="s">
        <v>97</v>
      </c>
      <c r="F187" s="10" t="s">
        <v>98</v>
      </c>
      <c r="G187" s="10" t="s">
        <v>104</v>
      </c>
      <c r="H187" s="42">
        <v>0</v>
      </c>
      <c r="I187" s="42">
        <v>0</v>
      </c>
      <c r="J187" s="42">
        <v>0</v>
      </c>
      <c r="K187" s="42">
        <v>77001.34</v>
      </c>
      <c r="L187" s="42">
        <v>77001.34</v>
      </c>
      <c r="M187" s="10" t="s">
        <v>104</v>
      </c>
      <c r="N187" s="42">
        <v>0</v>
      </c>
      <c r="O187" s="16">
        <f t="shared" si="2"/>
        <v>0</v>
      </c>
    </row>
    <row r="188" s="16" customFormat="1" ht="15" customHeight="1" spans="1:15">
      <c r="A188" s="19" t="s">
        <v>99</v>
      </c>
      <c r="B188" s="20" t="s">
        <v>100</v>
      </c>
      <c r="C188" s="19" t="s">
        <v>97</v>
      </c>
      <c r="D188" s="20" t="s">
        <v>237</v>
      </c>
      <c r="E188" s="19" t="s">
        <v>97</v>
      </c>
      <c r="F188" s="19" t="s">
        <v>98</v>
      </c>
      <c r="G188" s="19" t="s">
        <v>104</v>
      </c>
      <c r="H188" s="41">
        <v>0</v>
      </c>
      <c r="I188" s="41">
        <v>0</v>
      </c>
      <c r="J188" s="41">
        <v>0</v>
      </c>
      <c r="K188" s="41">
        <v>0</v>
      </c>
      <c r="L188" s="41">
        <v>0</v>
      </c>
      <c r="M188" s="19" t="s">
        <v>104</v>
      </c>
      <c r="N188" s="41">
        <v>0</v>
      </c>
      <c r="O188" s="16">
        <f t="shared" si="2"/>
        <v>0</v>
      </c>
    </row>
    <row r="189" s="16" customFormat="1" ht="15" customHeight="1" spans="1:15">
      <c r="A189" s="10" t="s">
        <v>99</v>
      </c>
      <c r="B189" s="13" t="s">
        <v>100</v>
      </c>
      <c r="C189" s="10" t="s">
        <v>97</v>
      </c>
      <c r="D189" s="13" t="s">
        <v>238</v>
      </c>
      <c r="E189" s="10" t="s">
        <v>97</v>
      </c>
      <c r="F189" s="10" t="s">
        <v>98</v>
      </c>
      <c r="G189" s="10" t="s">
        <v>102</v>
      </c>
      <c r="H189" s="42">
        <v>20</v>
      </c>
      <c r="I189" s="42">
        <v>0</v>
      </c>
      <c r="J189" s="42">
        <v>0</v>
      </c>
      <c r="K189" s="42">
        <v>17300</v>
      </c>
      <c r="L189" s="42">
        <v>0</v>
      </c>
      <c r="M189" s="10" t="s">
        <v>102</v>
      </c>
      <c r="N189" s="42">
        <v>20</v>
      </c>
      <c r="O189" s="16">
        <f t="shared" si="2"/>
        <v>20</v>
      </c>
    </row>
    <row r="190" s="16" customFormat="1" ht="15" customHeight="1" spans="1:15">
      <c r="A190" s="19" t="s">
        <v>99</v>
      </c>
      <c r="B190" s="20" t="s">
        <v>100</v>
      </c>
      <c r="C190" s="19" t="s">
        <v>97</v>
      </c>
      <c r="D190" s="20" t="s">
        <v>59</v>
      </c>
      <c r="E190" s="19" t="s">
        <v>97</v>
      </c>
      <c r="F190" s="19" t="s">
        <v>98</v>
      </c>
      <c r="G190" s="19" t="s">
        <v>102</v>
      </c>
      <c r="H190" s="41">
        <v>88188.24</v>
      </c>
      <c r="I190" s="41">
        <v>0</v>
      </c>
      <c r="J190" s="41">
        <v>0</v>
      </c>
      <c r="K190" s="41">
        <v>150000</v>
      </c>
      <c r="L190" s="41">
        <v>0</v>
      </c>
      <c r="M190" s="19" t="s">
        <v>102</v>
      </c>
      <c r="N190" s="41">
        <v>88188.24</v>
      </c>
      <c r="O190" s="16">
        <f t="shared" si="2"/>
        <v>88188.24</v>
      </c>
    </row>
    <row r="191" s="16" customFormat="1" ht="15" customHeight="1" spans="1:15">
      <c r="A191" s="10" t="s">
        <v>99</v>
      </c>
      <c r="B191" s="13" t="s">
        <v>100</v>
      </c>
      <c r="C191" s="10" t="s">
        <v>97</v>
      </c>
      <c r="D191" s="13" t="s">
        <v>239</v>
      </c>
      <c r="E191" s="10" t="s">
        <v>97</v>
      </c>
      <c r="F191" s="10" t="s">
        <v>98</v>
      </c>
      <c r="G191" s="10" t="s">
        <v>104</v>
      </c>
      <c r="H191" s="42">
        <v>0</v>
      </c>
      <c r="I191" s="42">
        <v>0</v>
      </c>
      <c r="J191" s="42">
        <v>0</v>
      </c>
      <c r="K191" s="42">
        <v>0</v>
      </c>
      <c r="L191" s="42">
        <v>0</v>
      </c>
      <c r="M191" s="10" t="s">
        <v>104</v>
      </c>
      <c r="N191" s="42">
        <v>0</v>
      </c>
      <c r="O191" s="16">
        <f t="shared" si="2"/>
        <v>0</v>
      </c>
    </row>
    <row r="192" s="16" customFormat="1" ht="15" customHeight="1" spans="1:15">
      <c r="A192" s="19" t="s">
        <v>99</v>
      </c>
      <c r="B192" s="20" t="s">
        <v>100</v>
      </c>
      <c r="C192" s="19" t="s">
        <v>97</v>
      </c>
      <c r="D192" s="20" t="s">
        <v>240</v>
      </c>
      <c r="E192" s="19" t="s">
        <v>97</v>
      </c>
      <c r="F192" s="19" t="s">
        <v>98</v>
      </c>
      <c r="G192" s="19" t="s">
        <v>104</v>
      </c>
      <c r="H192" s="41">
        <v>0</v>
      </c>
      <c r="I192" s="41">
        <v>0</v>
      </c>
      <c r="J192" s="41">
        <v>0</v>
      </c>
      <c r="K192" s="41">
        <v>0</v>
      </c>
      <c r="L192" s="41">
        <v>0</v>
      </c>
      <c r="M192" s="19" t="s">
        <v>104</v>
      </c>
      <c r="N192" s="41">
        <v>0</v>
      </c>
      <c r="O192" s="16">
        <f t="shared" si="2"/>
        <v>0</v>
      </c>
    </row>
    <row r="193" s="16" customFormat="1" ht="15" customHeight="1" spans="1:15">
      <c r="A193" s="10" t="s">
        <v>99</v>
      </c>
      <c r="B193" s="13" t="s">
        <v>100</v>
      </c>
      <c r="C193" s="10" t="s">
        <v>97</v>
      </c>
      <c r="D193" s="13" t="s">
        <v>241</v>
      </c>
      <c r="E193" s="10" t="s">
        <v>97</v>
      </c>
      <c r="F193" s="10" t="s">
        <v>98</v>
      </c>
      <c r="G193" s="10" t="s">
        <v>104</v>
      </c>
      <c r="H193" s="42">
        <v>0</v>
      </c>
      <c r="I193" s="42">
        <v>0</v>
      </c>
      <c r="J193" s="42">
        <v>0</v>
      </c>
      <c r="K193" s="42">
        <v>0</v>
      </c>
      <c r="L193" s="42">
        <v>0</v>
      </c>
      <c r="M193" s="10" t="s">
        <v>104</v>
      </c>
      <c r="N193" s="42">
        <v>0</v>
      </c>
      <c r="O193" s="16">
        <f t="shared" si="2"/>
        <v>0</v>
      </c>
    </row>
    <row r="194" s="16" customFormat="1" ht="15" customHeight="1" spans="1:15">
      <c r="A194" s="19" t="s">
        <v>99</v>
      </c>
      <c r="B194" s="20" t="s">
        <v>100</v>
      </c>
      <c r="C194" s="19" t="s">
        <v>97</v>
      </c>
      <c r="D194" s="20" t="s">
        <v>242</v>
      </c>
      <c r="E194" s="19" t="s">
        <v>97</v>
      </c>
      <c r="F194" s="19" t="s">
        <v>98</v>
      </c>
      <c r="G194" s="19" t="s">
        <v>104</v>
      </c>
      <c r="H194" s="41">
        <v>0</v>
      </c>
      <c r="I194" s="41">
        <v>0</v>
      </c>
      <c r="J194" s="41">
        <v>0</v>
      </c>
      <c r="K194" s="41">
        <v>0</v>
      </c>
      <c r="L194" s="41">
        <v>0</v>
      </c>
      <c r="M194" s="19" t="s">
        <v>104</v>
      </c>
      <c r="N194" s="41">
        <v>0</v>
      </c>
      <c r="O194" s="16">
        <f t="shared" si="2"/>
        <v>0</v>
      </c>
    </row>
    <row r="195" s="16" customFormat="1" ht="15" customHeight="1" spans="1:15">
      <c r="A195" s="10" t="s">
        <v>99</v>
      </c>
      <c r="B195" s="13" t="s">
        <v>100</v>
      </c>
      <c r="C195" s="10" t="s">
        <v>97</v>
      </c>
      <c r="D195" s="13" t="s">
        <v>243</v>
      </c>
      <c r="E195" s="10" t="s">
        <v>97</v>
      </c>
      <c r="F195" s="10" t="s">
        <v>98</v>
      </c>
      <c r="G195" s="10" t="s">
        <v>102</v>
      </c>
      <c r="H195" s="42">
        <v>33439.41</v>
      </c>
      <c r="I195" s="42">
        <v>0</v>
      </c>
      <c r="J195" s="42">
        <v>3200</v>
      </c>
      <c r="K195" s="42">
        <v>46000</v>
      </c>
      <c r="L195" s="42">
        <v>14309.22</v>
      </c>
      <c r="M195" s="10" t="s">
        <v>102</v>
      </c>
      <c r="N195" s="42">
        <v>36639.41</v>
      </c>
      <c r="O195" s="16">
        <f t="shared" si="2"/>
        <v>36639.41</v>
      </c>
    </row>
    <row r="196" s="16" customFormat="1" ht="15" customHeight="1" spans="1:15">
      <c r="A196" s="19" t="s">
        <v>99</v>
      </c>
      <c r="B196" s="20" t="s">
        <v>100</v>
      </c>
      <c r="C196" s="19" t="s">
        <v>97</v>
      </c>
      <c r="D196" s="20" t="s">
        <v>244</v>
      </c>
      <c r="E196" s="19" t="s">
        <v>97</v>
      </c>
      <c r="F196" s="19" t="s">
        <v>98</v>
      </c>
      <c r="G196" s="19" t="s">
        <v>104</v>
      </c>
      <c r="H196" s="41">
        <v>0</v>
      </c>
      <c r="I196" s="41">
        <v>0</v>
      </c>
      <c r="J196" s="41">
        <v>0</v>
      </c>
      <c r="K196" s="41">
        <v>0</v>
      </c>
      <c r="L196" s="41">
        <v>0</v>
      </c>
      <c r="M196" s="19" t="s">
        <v>104</v>
      </c>
      <c r="N196" s="41">
        <v>0</v>
      </c>
      <c r="O196" s="16">
        <f t="shared" si="2"/>
        <v>0</v>
      </c>
    </row>
    <row r="197" s="16" customFormat="1" ht="15" customHeight="1" spans="1:15">
      <c r="A197" s="10" t="s">
        <v>99</v>
      </c>
      <c r="B197" s="13" t="s">
        <v>100</v>
      </c>
      <c r="C197" s="10" t="s">
        <v>97</v>
      </c>
      <c r="D197" s="13" t="s">
        <v>61</v>
      </c>
      <c r="E197" s="10" t="s">
        <v>97</v>
      </c>
      <c r="F197" s="10" t="s">
        <v>98</v>
      </c>
      <c r="G197" s="10" t="s">
        <v>102</v>
      </c>
      <c r="H197" s="42">
        <v>2984518.2</v>
      </c>
      <c r="I197" s="42">
        <v>500000</v>
      </c>
      <c r="J197" s="42">
        <v>666803.7</v>
      </c>
      <c r="K197" s="42">
        <v>4573753.31</v>
      </c>
      <c r="L197" s="42">
        <v>4647552.66</v>
      </c>
      <c r="M197" s="10" t="s">
        <v>102</v>
      </c>
      <c r="N197" s="42">
        <v>3151321.9</v>
      </c>
      <c r="O197" s="16">
        <f t="shared" ref="O197:O219" si="3">IF(M197="贷",N197,-N197)</f>
        <v>3151321.9</v>
      </c>
    </row>
    <row r="198" s="16" customFormat="1" ht="15" customHeight="1" spans="1:15">
      <c r="A198" s="19" t="s">
        <v>99</v>
      </c>
      <c r="B198" s="20" t="s">
        <v>100</v>
      </c>
      <c r="C198" s="19" t="s">
        <v>97</v>
      </c>
      <c r="D198" s="20" t="s">
        <v>245</v>
      </c>
      <c r="E198" s="19" t="s">
        <v>97</v>
      </c>
      <c r="F198" s="19" t="s">
        <v>98</v>
      </c>
      <c r="G198" s="19" t="s">
        <v>104</v>
      </c>
      <c r="H198" s="41">
        <v>0</v>
      </c>
      <c r="I198" s="41">
        <v>0</v>
      </c>
      <c r="J198" s="41">
        <v>0</v>
      </c>
      <c r="K198" s="41">
        <v>0</v>
      </c>
      <c r="L198" s="41">
        <v>0</v>
      </c>
      <c r="M198" s="19" t="s">
        <v>104</v>
      </c>
      <c r="N198" s="41">
        <v>0</v>
      </c>
      <c r="O198" s="16">
        <f t="shared" si="3"/>
        <v>0</v>
      </c>
    </row>
    <row r="199" s="16" customFormat="1" ht="15" customHeight="1" spans="1:15">
      <c r="A199" s="10" t="s">
        <v>99</v>
      </c>
      <c r="B199" s="13" t="s">
        <v>100</v>
      </c>
      <c r="C199" s="10" t="s">
        <v>97</v>
      </c>
      <c r="D199" s="13" t="s">
        <v>246</v>
      </c>
      <c r="E199" s="10" t="s">
        <v>97</v>
      </c>
      <c r="F199" s="10" t="s">
        <v>98</v>
      </c>
      <c r="G199" s="10" t="s">
        <v>104</v>
      </c>
      <c r="H199" s="42">
        <v>0</v>
      </c>
      <c r="I199" s="42">
        <v>0</v>
      </c>
      <c r="J199" s="42">
        <v>0</v>
      </c>
      <c r="K199" s="42">
        <v>0</v>
      </c>
      <c r="L199" s="42">
        <v>0</v>
      </c>
      <c r="M199" s="10" t="s">
        <v>104</v>
      </c>
      <c r="N199" s="42">
        <v>0</v>
      </c>
      <c r="O199" s="16">
        <f t="shared" si="3"/>
        <v>0</v>
      </c>
    </row>
    <row r="200" s="16" customFormat="1" ht="15" customHeight="1" spans="1:15">
      <c r="A200" s="19" t="s">
        <v>99</v>
      </c>
      <c r="B200" s="20" t="s">
        <v>100</v>
      </c>
      <c r="C200" s="19" t="s">
        <v>97</v>
      </c>
      <c r="D200" s="20" t="s">
        <v>247</v>
      </c>
      <c r="E200" s="19" t="s">
        <v>97</v>
      </c>
      <c r="F200" s="19" t="s">
        <v>98</v>
      </c>
      <c r="G200" s="19" t="s">
        <v>104</v>
      </c>
      <c r="H200" s="41">
        <v>0</v>
      </c>
      <c r="I200" s="41">
        <v>0</v>
      </c>
      <c r="J200" s="41">
        <v>0</v>
      </c>
      <c r="K200" s="41">
        <v>0</v>
      </c>
      <c r="L200" s="41">
        <v>0</v>
      </c>
      <c r="M200" s="19" t="s">
        <v>104</v>
      </c>
      <c r="N200" s="41">
        <v>0</v>
      </c>
      <c r="O200" s="16">
        <f t="shared" si="3"/>
        <v>0</v>
      </c>
    </row>
    <row r="201" s="16" customFormat="1" ht="15" customHeight="1" spans="1:15">
      <c r="A201" s="10" t="s">
        <v>99</v>
      </c>
      <c r="B201" s="13" t="s">
        <v>100</v>
      </c>
      <c r="C201" s="10" t="s">
        <v>97</v>
      </c>
      <c r="D201" s="13" t="s">
        <v>248</v>
      </c>
      <c r="E201" s="10" t="s">
        <v>97</v>
      </c>
      <c r="F201" s="10" t="s">
        <v>98</v>
      </c>
      <c r="G201" s="10" t="s">
        <v>104</v>
      </c>
      <c r="H201" s="42">
        <v>0</v>
      </c>
      <c r="I201" s="42">
        <v>0</v>
      </c>
      <c r="J201" s="42">
        <v>0</v>
      </c>
      <c r="K201" s="42">
        <v>1259388</v>
      </c>
      <c r="L201" s="42">
        <v>0</v>
      </c>
      <c r="M201" s="10" t="s">
        <v>104</v>
      </c>
      <c r="N201" s="42">
        <v>0</v>
      </c>
      <c r="O201" s="16">
        <f t="shared" si="3"/>
        <v>0</v>
      </c>
    </row>
    <row r="202" s="16" customFormat="1" ht="15" customHeight="1" spans="1:15">
      <c r="A202" s="19" t="s">
        <v>99</v>
      </c>
      <c r="B202" s="20" t="s">
        <v>100</v>
      </c>
      <c r="C202" s="19" t="s">
        <v>97</v>
      </c>
      <c r="D202" s="20" t="s">
        <v>62</v>
      </c>
      <c r="E202" s="19" t="s">
        <v>97</v>
      </c>
      <c r="F202" s="19" t="s">
        <v>98</v>
      </c>
      <c r="G202" s="19" t="s">
        <v>102</v>
      </c>
      <c r="H202" s="41">
        <v>139950.3</v>
      </c>
      <c r="I202" s="41">
        <v>0</v>
      </c>
      <c r="J202" s="41">
        <v>0</v>
      </c>
      <c r="K202" s="41">
        <v>240000</v>
      </c>
      <c r="L202" s="41">
        <v>279963.38</v>
      </c>
      <c r="M202" s="19" t="s">
        <v>102</v>
      </c>
      <c r="N202" s="41">
        <v>139950.3</v>
      </c>
      <c r="O202" s="16">
        <f t="shared" si="3"/>
        <v>139950.3</v>
      </c>
    </row>
    <row r="203" s="16" customFormat="1" ht="15" customHeight="1" spans="1:15">
      <c r="A203" s="10" t="s">
        <v>99</v>
      </c>
      <c r="B203" s="13" t="s">
        <v>100</v>
      </c>
      <c r="C203" s="10" t="s">
        <v>97</v>
      </c>
      <c r="D203" s="13" t="s">
        <v>249</v>
      </c>
      <c r="E203" s="10" t="s">
        <v>97</v>
      </c>
      <c r="F203" s="10" t="s">
        <v>98</v>
      </c>
      <c r="G203" s="10" t="s">
        <v>102</v>
      </c>
      <c r="H203" s="42">
        <v>42000</v>
      </c>
      <c r="I203" s="42">
        <v>0</v>
      </c>
      <c r="J203" s="42">
        <v>0</v>
      </c>
      <c r="K203" s="42">
        <v>0</v>
      </c>
      <c r="L203" s="42">
        <v>-213000</v>
      </c>
      <c r="M203" s="10" t="s">
        <v>102</v>
      </c>
      <c r="N203" s="42">
        <v>42000</v>
      </c>
      <c r="O203" s="16">
        <f t="shared" si="3"/>
        <v>42000</v>
      </c>
    </row>
    <row r="204" s="16" customFormat="1" ht="15" customHeight="1" spans="1:15">
      <c r="A204" s="19" t="s">
        <v>99</v>
      </c>
      <c r="B204" s="20" t="s">
        <v>100</v>
      </c>
      <c r="C204" s="19" t="s">
        <v>97</v>
      </c>
      <c r="D204" s="20" t="s">
        <v>250</v>
      </c>
      <c r="E204" s="19" t="s">
        <v>97</v>
      </c>
      <c r="F204" s="19" t="s">
        <v>98</v>
      </c>
      <c r="G204" s="19" t="s">
        <v>102</v>
      </c>
      <c r="H204" s="41">
        <v>149915.47</v>
      </c>
      <c r="I204" s="41">
        <v>0</v>
      </c>
      <c r="J204" s="41">
        <v>0</v>
      </c>
      <c r="K204" s="41">
        <v>130000</v>
      </c>
      <c r="L204" s="41">
        <v>217123.18</v>
      </c>
      <c r="M204" s="19" t="s">
        <v>102</v>
      </c>
      <c r="N204" s="41">
        <v>149915.47</v>
      </c>
      <c r="O204" s="16">
        <f t="shared" si="3"/>
        <v>149915.47</v>
      </c>
    </row>
    <row r="205" s="16" customFormat="1" ht="15" customHeight="1" spans="1:15">
      <c r="A205" s="10" t="s">
        <v>99</v>
      </c>
      <c r="B205" s="13" t="s">
        <v>100</v>
      </c>
      <c r="C205" s="10" t="s">
        <v>97</v>
      </c>
      <c r="D205" s="13" t="s">
        <v>251</v>
      </c>
      <c r="E205" s="10" t="s">
        <v>97</v>
      </c>
      <c r="F205" s="10" t="s">
        <v>98</v>
      </c>
      <c r="G205" s="10" t="s">
        <v>104</v>
      </c>
      <c r="H205" s="42">
        <v>0</v>
      </c>
      <c r="I205" s="42">
        <v>0</v>
      </c>
      <c r="J205" s="42">
        <v>0</v>
      </c>
      <c r="K205" s="42">
        <v>64918.5</v>
      </c>
      <c r="L205" s="42">
        <v>0</v>
      </c>
      <c r="M205" s="10" t="s">
        <v>104</v>
      </c>
      <c r="N205" s="42">
        <v>0</v>
      </c>
      <c r="O205" s="16">
        <f t="shared" si="3"/>
        <v>0</v>
      </c>
    </row>
    <row r="206" s="16" customFormat="1" ht="15" customHeight="1" spans="1:15">
      <c r="A206" s="19" t="s">
        <v>99</v>
      </c>
      <c r="B206" s="20" t="s">
        <v>100</v>
      </c>
      <c r="C206" s="19" t="s">
        <v>97</v>
      </c>
      <c r="D206" s="20" t="s">
        <v>252</v>
      </c>
      <c r="E206" s="19" t="s">
        <v>97</v>
      </c>
      <c r="F206" s="19" t="s">
        <v>98</v>
      </c>
      <c r="G206" s="19" t="s">
        <v>102</v>
      </c>
      <c r="H206" s="41">
        <v>164636.96</v>
      </c>
      <c r="I206" s="41">
        <v>0</v>
      </c>
      <c r="J206" s="41">
        <v>47256.6</v>
      </c>
      <c r="K206" s="41">
        <v>100000</v>
      </c>
      <c r="L206" s="41">
        <v>196114.89</v>
      </c>
      <c r="M206" s="19" t="s">
        <v>102</v>
      </c>
      <c r="N206" s="41">
        <v>211893.56</v>
      </c>
      <c r="O206" s="16">
        <f t="shared" si="3"/>
        <v>211893.56</v>
      </c>
    </row>
    <row r="207" s="16" customFormat="1" ht="15" customHeight="1" spans="1:15">
      <c r="A207" s="10" t="s">
        <v>99</v>
      </c>
      <c r="B207" s="13" t="s">
        <v>100</v>
      </c>
      <c r="C207" s="10" t="s">
        <v>97</v>
      </c>
      <c r="D207" s="13" t="s">
        <v>73</v>
      </c>
      <c r="E207" s="10" t="s">
        <v>97</v>
      </c>
      <c r="F207" s="10" t="s">
        <v>98</v>
      </c>
      <c r="G207" s="10" t="s">
        <v>102</v>
      </c>
      <c r="H207" s="42">
        <v>994.39</v>
      </c>
      <c r="I207" s="42">
        <v>0</v>
      </c>
      <c r="J207" s="42">
        <v>0</v>
      </c>
      <c r="K207" s="42">
        <v>0</v>
      </c>
      <c r="L207" s="42">
        <v>994.4</v>
      </c>
      <c r="M207" s="10" t="s">
        <v>102</v>
      </c>
      <c r="N207" s="42">
        <v>994.39</v>
      </c>
      <c r="O207" s="16">
        <f t="shared" si="3"/>
        <v>994.39</v>
      </c>
    </row>
    <row r="208" s="16" customFormat="1" ht="15" customHeight="1" spans="1:15">
      <c r="A208" s="19" t="s">
        <v>99</v>
      </c>
      <c r="B208" s="20" t="s">
        <v>100</v>
      </c>
      <c r="C208" s="19" t="s">
        <v>97</v>
      </c>
      <c r="D208" s="20" t="s">
        <v>63</v>
      </c>
      <c r="E208" s="19" t="s">
        <v>97</v>
      </c>
      <c r="F208" s="19" t="s">
        <v>98</v>
      </c>
      <c r="G208" s="19" t="s">
        <v>102</v>
      </c>
      <c r="H208" s="41">
        <v>204</v>
      </c>
      <c r="I208" s="41">
        <v>0</v>
      </c>
      <c r="J208" s="41">
        <v>0</v>
      </c>
      <c r="K208" s="41">
        <v>12000</v>
      </c>
      <c r="L208" s="41">
        <v>12204</v>
      </c>
      <c r="M208" s="19" t="s">
        <v>102</v>
      </c>
      <c r="N208" s="41">
        <v>204</v>
      </c>
      <c r="O208" s="16">
        <f t="shared" si="3"/>
        <v>204</v>
      </c>
    </row>
    <row r="209" s="16" customFormat="1" ht="15" customHeight="1" spans="1:15">
      <c r="A209" s="10" t="s">
        <v>99</v>
      </c>
      <c r="B209" s="13" t="s">
        <v>100</v>
      </c>
      <c r="C209" s="10" t="s">
        <v>97</v>
      </c>
      <c r="D209" s="13" t="s">
        <v>64</v>
      </c>
      <c r="E209" s="10" t="s">
        <v>97</v>
      </c>
      <c r="F209" s="10" t="s">
        <v>98</v>
      </c>
      <c r="G209" s="10" t="s">
        <v>102</v>
      </c>
      <c r="H209" s="42">
        <v>224590.72</v>
      </c>
      <c r="I209" s="42">
        <v>0</v>
      </c>
      <c r="J209" s="42">
        <v>0</v>
      </c>
      <c r="K209" s="42">
        <v>150000</v>
      </c>
      <c r="L209" s="42">
        <v>0</v>
      </c>
      <c r="M209" s="10" t="s">
        <v>102</v>
      </c>
      <c r="N209" s="42">
        <v>224590.72</v>
      </c>
      <c r="O209" s="16">
        <f t="shared" si="3"/>
        <v>224590.72</v>
      </c>
    </row>
    <row r="210" s="16" customFormat="1" ht="15" customHeight="1" spans="1:15">
      <c r="A210" s="19" t="s">
        <v>99</v>
      </c>
      <c r="B210" s="20" t="s">
        <v>100</v>
      </c>
      <c r="C210" s="19" t="s">
        <v>97</v>
      </c>
      <c r="D210" s="20" t="s">
        <v>74</v>
      </c>
      <c r="E210" s="19" t="s">
        <v>97</v>
      </c>
      <c r="F210" s="19" t="s">
        <v>98</v>
      </c>
      <c r="G210" s="19" t="s">
        <v>102</v>
      </c>
      <c r="H210" s="41">
        <v>34261.34</v>
      </c>
      <c r="I210" s="41">
        <v>0</v>
      </c>
      <c r="J210" s="41">
        <v>1853.2</v>
      </c>
      <c r="K210" s="41">
        <v>48559.07</v>
      </c>
      <c r="L210" s="41">
        <v>44058.7</v>
      </c>
      <c r="M210" s="19" t="s">
        <v>102</v>
      </c>
      <c r="N210" s="41">
        <v>36114.54</v>
      </c>
      <c r="O210" s="16">
        <f t="shared" si="3"/>
        <v>36114.54</v>
      </c>
    </row>
    <row r="211" s="16" customFormat="1" ht="15" customHeight="1" spans="1:15">
      <c r="A211" s="10" t="s">
        <v>99</v>
      </c>
      <c r="B211" s="13" t="s">
        <v>100</v>
      </c>
      <c r="C211" s="10" t="s">
        <v>97</v>
      </c>
      <c r="D211" s="13" t="s">
        <v>75</v>
      </c>
      <c r="E211" s="10" t="s">
        <v>97</v>
      </c>
      <c r="F211" s="10" t="s">
        <v>98</v>
      </c>
      <c r="G211" s="10" t="s">
        <v>102</v>
      </c>
      <c r="H211" s="42">
        <v>1622.68</v>
      </c>
      <c r="I211" s="42">
        <v>0</v>
      </c>
      <c r="J211" s="42">
        <v>0</v>
      </c>
      <c r="K211" s="42">
        <v>1674.66</v>
      </c>
      <c r="L211" s="42">
        <v>3297.34</v>
      </c>
      <c r="M211" s="10" t="s">
        <v>102</v>
      </c>
      <c r="N211" s="42">
        <v>1622.68</v>
      </c>
      <c r="O211" s="16">
        <f t="shared" si="3"/>
        <v>1622.68</v>
      </c>
    </row>
    <row r="212" s="16" customFormat="1" ht="15" customHeight="1" spans="1:15">
      <c r="A212" s="19" t="s">
        <v>99</v>
      </c>
      <c r="B212" s="20" t="s">
        <v>100</v>
      </c>
      <c r="C212" s="19" t="s">
        <v>97</v>
      </c>
      <c r="D212" s="20" t="s">
        <v>255</v>
      </c>
      <c r="E212" s="19" t="s">
        <v>97</v>
      </c>
      <c r="F212" s="19" t="s">
        <v>98</v>
      </c>
      <c r="G212" s="19" t="s">
        <v>104</v>
      </c>
      <c r="H212" s="41">
        <v>0</v>
      </c>
      <c r="I212" s="41">
        <v>0</v>
      </c>
      <c r="J212" s="41">
        <v>0</v>
      </c>
      <c r="K212" s="41">
        <v>7107.7</v>
      </c>
      <c r="L212" s="41">
        <v>0</v>
      </c>
      <c r="M212" s="19" t="s">
        <v>104</v>
      </c>
      <c r="N212" s="41">
        <v>0</v>
      </c>
      <c r="O212" s="16">
        <f t="shared" si="3"/>
        <v>0</v>
      </c>
    </row>
    <row r="213" s="16" customFormat="1" ht="15" customHeight="1" spans="1:15">
      <c r="A213" s="10" t="s">
        <v>99</v>
      </c>
      <c r="B213" s="13" t="s">
        <v>100</v>
      </c>
      <c r="C213" s="10" t="s">
        <v>97</v>
      </c>
      <c r="D213" s="13" t="s">
        <v>256</v>
      </c>
      <c r="E213" s="10" t="s">
        <v>97</v>
      </c>
      <c r="F213" s="10" t="s">
        <v>98</v>
      </c>
      <c r="G213" s="10" t="s">
        <v>102</v>
      </c>
      <c r="H213" s="42">
        <v>8859.2</v>
      </c>
      <c r="I213" s="42">
        <v>0</v>
      </c>
      <c r="J213" s="42">
        <v>0</v>
      </c>
      <c r="K213" s="42">
        <v>0</v>
      </c>
      <c r="L213" s="42">
        <v>8859.2</v>
      </c>
      <c r="M213" s="10" t="s">
        <v>102</v>
      </c>
      <c r="N213" s="42">
        <v>8859.2</v>
      </c>
      <c r="O213" s="16">
        <f t="shared" si="3"/>
        <v>8859.2</v>
      </c>
    </row>
    <row r="214" s="16" customFormat="1" ht="15" customHeight="1" spans="1:15">
      <c r="A214" s="19" t="s">
        <v>99</v>
      </c>
      <c r="B214" s="20" t="s">
        <v>100</v>
      </c>
      <c r="C214" s="19" t="s">
        <v>97</v>
      </c>
      <c r="D214" s="20" t="s">
        <v>257</v>
      </c>
      <c r="E214" s="19" t="s">
        <v>97</v>
      </c>
      <c r="F214" s="19" t="s">
        <v>98</v>
      </c>
      <c r="G214" s="19" t="s">
        <v>104</v>
      </c>
      <c r="H214" s="41">
        <v>0</v>
      </c>
      <c r="I214" s="41">
        <v>0</v>
      </c>
      <c r="J214" s="41">
        <v>0</v>
      </c>
      <c r="K214" s="41">
        <v>0</v>
      </c>
      <c r="L214" s="41">
        <v>3600</v>
      </c>
      <c r="M214" s="19" t="s">
        <v>104</v>
      </c>
      <c r="N214" s="41">
        <v>0</v>
      </c>
      <c r="O214" s="16">
        <f t="shared" si="3"/>
        <v>0</v>
      </c>
    </row>
    <row r="215" s="16" customFormat="1" ht="15" customHeight="1" spans="1:15">
      <c r="A215" s="10" t="s">
        <v>99</v>
      </c>
      <c r="B215" s="13" t="s">
        <v>100</v>
      </c>
      <c r="C215" s="10" t="s">
        <v>97</v>
      </c>
      <c r="D215" s="13" t="s">
        <v>65</v>
      </c>
      <c r="E215" s="10" t="s">
        <v>97</v>
      </c>
      <c r="F215" s="10" t="s">
        <v>98</v>
      </c>
      <c r="G215" s="10" t="s">
        <v>102</v>
      </c>
      <c r="H215" s="42">
        <v>344880</v>
      </c>
      <c r="I215" s="42">
        <v>0</v>
      </c>
      <c r="J215" s="42">
        <v>0</v>
      </c>
      <c r="K215" s="42">
        <v>30000</v>
      </c>
      <c r="L215" s="42">
        <v>280420.8</v>
      </c>
      <c r="M215" s="10" t="s">
        <v>102</v>
      </c>
      <c r="N215" s="42">
        <v>344880</v>
      </c>
      <c r="O215" s="16">
        <f t="shared" si="3"/>
        <v>344880</v>
      </c>
    </row>
    <row r="216" s="16" customFormat="1" ht="15" customHeight="1" spans="1:15">
      <c r="A216" s="19" t="s">
        <v>99</v>
      </c>
      <c r="B216" s="20" t="s">
        <v>100</v>
      </c>
      <c r="C216" s="19" t="s">
        <v>97</v>
      </c>
      <c r="D216" s="20" t="s">
        <v>258</v>
      </c>
      <c r="E216" s="19" t="s">
        <v>97</v>
      </c>
      <c r="F216" s="19" t="s">
        <v>98</v>
      </c>
      <c r="G216" s="19" t="s">
        <v>104</v>
      </c>
      <c r="H216" s="41">
        <v>0</v>
      </c>
      <c r="I216" s="41">
        <v>0</v>
      </c>
      <c r="J216" s="41">
        <v>0</v>
      </c>
      <c r="K216" s="41">
        <v>0</v>
      </c>
      <c r="L216" s="41">
        <v>0</v>
      </c>
      <c r="M216" s="19" t="s">
        <v>104</v>
      </c>
      <c r="N216" s="41">
        <v>0</v>
      </c>
      <c r="O216" s="16">
        <f t="shared" si="3"/>
        <v>0</v>
      </c>
    </row>
    <row r="217" s="16" customFormat="1" ht="15" customHeight="1" spans="1:15">
      <c r="A217" s="10" t="s">
        <v>99</v>
      </c>
      <c r="B217" s="13" t="s">
        <v>100</v>
      </c>
      <c r="C217" s="10" t="s">
        <v>97</v>
      </c>
      <c r="D217" s="13" t="s">
        <v>259</v>
      </c>
      <c r="E217" s="10" t="s">
        <v>97</v>
      </c>
      <c r="F217" s="10" t="s">
        <v>98</v>
      </c>
      <c r="G217" s="10" t="s">
        <v>104</v>
      </c>
      <c r="H217" s="42">
        <v>0</v>
      </c>
      <c r="I217" s="42">
        <v>0</v>
      </c>
      <c r="J217" s="42">
        <v>0</v>
      </c>
      <c r="K217" s="42">
        <v>0</v>
      </c>
      <c r="L217" s="42">
        <v>0</v>
      </c>
      <c r="M217" s="10" t="s">
        <v>104</v>
      </c>
      <c r="N217" s="42">
        <v>0</v>
      </c>
      <c r="O217" s="16">
        <f t="shared" si="3"/>
        <v>0</v>
      </c>
    </row>
    <row r="218" s="16" customFormat="1" ht="15" customHeight="1" spans="1:15">
      <c r="A218" s="19" t="s">
        <v>99</v>
      </c>
      <c r="B218" s="20" t="s">
        <v>100</v>
      </c>
      <c r="C218" s="19" t="s">
        <v>97</v>
      </c>
      <c r="D218" s="20" t="s">
        <v>66</v>
      </c>
      <c r="E218" s="19" t="s">
        <v>97</v>
      </c>
      <c r="F218" s="19" t="s">
        <v>98</v>
      </c>
      <c r="G218" s="19" t="s">
        <v>102</v>
      </c>
      <c r="H218" s="41">
        <v>349034.81</v>
      </c>
      <c r="I218" s="41">
        <v>0</v>
      </c>
      <c r="J218" s="41">
        <v>0</v>
      </c>
      <c r="K218" s="41">
        <v>450000</v>
      </c>
      <c r="L218" s="41">
        <v>539.17</v>
      </c>
      <c r="M218" s="19" t="s">
        <v>102</v>
      </c>
      <c r="N218" s="41">
        <v>349034.81</v>
      </c>
      <c r="O218" s="16">
        <f t="shared" si="3"/>
        <v>349034.81</v>
      </c>
    </row>
    <row r="219" s="16" customFormat="1" ht="15" customHeight="1" spans="1:15">
      <c r="A219" s="10" t="s">
        <v>276</v>
      </c>
      <c r="B219" s="13" t="s">
        <v>277</v>
      </c>
      <c r="C219" s="10" t="s">
        <v>97</v>
      </c>
      <c r="D219" s="13" t="s">
        <v>97</v>
      </c>
      <c r="E219" s="10" t="s">
        <v>101</v>
      </c>
      <c r="F219" s="10" t="s">
        <v>98</v>
      </c>
      <c r="G219" s="10" t="s">
        <v>107</v>
      </c>
      <c r="H219" s="42">
        <v>35898858.48</v>
      </c>
      <c r="I219" s="42">
        <v>0</v>
      </c>
      <c r="J219" s="42">
        <v>0</v>
      </c>
      <c r="K219" s="42">
        <v>0</v>
      </c>
      <c r="L219" s="42">
        <v>0</v>
      </c>
      <c r="M219" s="10" t="s">
        <v>107</v>
      </c>
      <c r="N219" s="42">
        <v>35898858.48</v>
      </c>
      <c r="O219" s="16">
        <f t="shared" si="3"/>
        <v>-35898858.48</v>
      </c>
    </row>
  </sheetData>
  <autoFilter xmlns:etc="http://www.wps.cn/officeDocument/2017/etCustomData" ref="A1:O219" etc:filterBottomFollowUsedRange="0">
    <extLst/>
  </autoFilter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03"/>
  <sheetViews>
    <sheetView workbookViewId="0">
      <selection activeCell="J17" sqref="J16:J17"/>
    </sheetView>
  </sheetViews>
  <sheetFormatPr defaultColWidth="9.14285714285714" defaultRowHeight="12.75"/>
  <cols>
    <col min="1" max="1" width="14.4285714285714" style="26" customWidth="1"/>
    <col min="2" max="2" width="12.4285714285714" style="26" customWidth="1"/>
    <col min="3" max="3" width="17.7142857142857" style="26" customWidth="1"/>
    <col min="4" max="4" width="7.14285714285714" style="26" customWidth="1"/>
    <col min="5" max="5" width="10.7142857142857" style="26" customWidth="1"/>
    <col min="6" max="7" width="12.4285714285714" style="26" customWidth="1"/>
    <col min="8" max="8" width="8.85714285714286" style="26" customWidth="1"/>
    <col min="9" max="10" width="12.4285714285714" style="26" customWidth="1"/>
    <col min="11" max="11" width="14.1428571428571" style="26" customWidth="1"/>
    <col min="12" max="12" width="12.4285714285714" style="26" customWidth="1"/>
    <col min="13" max="13" width="16" style="26" customWidth="1"/>
    <col min="14" max="14" width="8.85714285714286" style="26" customWidth="1"/>
    <col min="15" max="15" width="19.2857142857143" style="26" customWidth="1"/>
    <col min="16" max="16" width="12.4285714285714" style="26" customWidth="1"/>
    <col min="17" max="17" width="16.8571428571429" style="26" customWidth="1"/>
    <col min="18" max="18" width="8.85714285714286" style="26" customWidth="1"/>
    <col min="19" max="19" width="26.4285714285714" style="26" customWidth="1"/>
    <col min="20" max="21" width="12.4285714285714" style="26" customWidth="1"/>
    <col min="22" max="22" width="8.85714285714286" style="26" customWidth="1"/>
    <col min="23" max="23" width="10.8571428571429" style="26" customWidth="1"/>
    <col min="24" max="16384" width="9.14285714285714" style="26"/>
  </cols>
  <sheetData>
    <row r="1" s="26" customFormat="1" spans="1:23">
      <c r="A1" s="27" t="s">
        <v>307</v>
      </c>
      <c r="B1" s="27" t="s">
        <v>308</v>
      </c>
      <c r="C1" s="27" t="s">
        <v>309</v>
      </c>
      <c r="D1" s="28" t="s">
        <v>310</v>
      </c>
      <c r="E1" s="27" t="s">
        <v>311</v>
      </c>
      <c r="F1" s="28" t="s">
        <v>312</v>
      </c>
      <c r="G1" s="28" t="s">
        <v>313</v>
      </c>
      <c r="H1" s="27" t="s">
        <v>84</v>
      </c>
      <c r="I1" s="27" t="s">
        <v>314</v>
      </c>
      <c r="J1" s="27" t="s">
        <v>315</v>
      </c>
      <c r="K1" s="27" t="s">
        <v>316</v>
      </c>
      <c r="L1" s="27" t="s">
        <v>317</v>
      </c>
      <c r="M1" s="27" t="s">
        <v>318</v>
      </c>
      <c r="N1" s="27" t="s">
        <v>319</v>
      </c>
      <c r="O1" s="27" t="s">
        <v>320</v>
      </c>
      <c r="P1" s="28" t="s">
        <v>321</v>
      </c>
      <c r="Q1" s="28" t="s">
        <v>322</v>
      </c>
      <c r="R1" s="27" t="s">
        <v>323</v>
      </c>
      <c r="S1" s="27" t="s">
        <v>324</v>
      </c>
      <c r="T1" s="27" t="s">
        <v>325</v>
      </c>
      <c r="U1" s="27" t="s">
        <v>326</v>
      </c>
      <c r="V1" s="27" t="s">
        <v>327</v>
      </c>
      <c r="W1" s="27" t="s">
        <v>328</v>
      </c>
    </row>
    <row r="2" s="26" customFormat="1" ht="16.5" customHeight="1" spans="1:23">
      <c r="A2" s="29" t="s">
        <v>329</v>
      </c>
      <c r="B2" s="29" t="s">
        <v>330</v>
      </c>
      <c r="C2" s="29" t="s">
        <v>331</v>
      </c>
      <c r="D2" s="30">
        <v>1</v>
      </c>
      <c r="E2" s="29" t="s">
        <v>332</v>
      </c>
      <c r="F2" s="31">
        <v>45615</v>
      </c>
      <c r="G2" s="31">
        <v>45615</v>
      </c>
      <c r="H2" s="32" t="s">
        <v>99</v>
      </c>
      <c r="I2" s="29" t="s">
        <v>100</v>
      </c>
      <c r="J2" s="32" t="s">
        <v>97</v>
      </c>
      <c r="K2" s="29" t="s">
        <v>333</v>
      </c>
      <c r="L2" s="32" t="s">
        <v>97</v>
      </c>
      <c r="M2" s="29" t="s">
        <v>101</v>
      </c>
      <c r="N2" s="32" t="s">
        <v>97</v>
      </c>
      <c r="O2" s="29" t="s">
        <v>334</v>
      </c>
      <c r="P2" s="37">
        <v>0</v>
      </c>
      <c r="Q2" s="37">
        <v>11517.66</v>
      </c>
      <c r="R2" s="29" t="s">
        <v>335</v>
      </c>
      <c r="S2" s="29" t="s">
        <v>76</v>
      </c>
      <c r="T2" s="29" t="s">
        <v>336</v>
      </c>
      <c r="U2" s="29" t="s">
        <v>337</v>
      </c>
      <c r="V2" s="29" t="s">
        <v>338</v>
      </c>
      <c r="W2" s="29" t="s">
        <v>339</v>
      </c>
    </row>
    <row r="3" s="26" customFormat="1" ht="16.5" customHeight="1" spans="1:23">
      <c r="A3" s="33" t="s">
        <v>329</v>
      </c>
      <c r="B3" s="33" t="s">
        <v>330</v>
      </c>
      <c r="C3" s="33" t="s">
        <v>331</v>
      </c>
      <c r="D3" s="34">
        <v>3</v>
      </c>
      <c r="E3" s="33" t="s">
        <v>332</v>
      </c>
      <c r="F3" s="35">
        <v>45615</v>
      </c>
      <c r="G3" s="35">
        <v>45615</v>
      </c>
      <c r="H3" s="36" t="s">
        <v>99</v>
      </c>
      <c r="I3" s="33" t="s">
        <v>100</v>
      </c>
      <c r="J3" s="36" t="s">
        <v>97</v>
      </c>
      <c r="K3" s="33" t="s">
        <v>333</v>
      </c>
      <c r="L3" s="36" t="s">
        <v>97</v>
      </c>
      <c r="M3" s="33" t="s">
        <v>101</v>
      </c>
      <c r="N3" s="36" t="s">
        <v>97</v>
      </c>
      <c r="O3" s="33" t="s">
        <v>334</v>
      </c>
      <c r="P3" s="38">
        <v>1941.66</v>
      </c>
      <c r="Q3" s="38">
        <v>0</v>
      </c>
      <c r="R3" s="33" t="s">
        <v>335</v>
      </c>
      <c r="S3" s="33" t="s">
        <v>76</v>
      </c>
      <c r="T3" s="33" t="s">
        <v>336</v>
      </c>
      <c r="U3" s="33" t="s">
        <v>337</v>
      </c>
      <c r="V3" s="33" t="s">
        <v>338</v>
      </c>
      <c r="W3" s="33" t="s">
        <v>339</v>
      </c>
    </row>
    <row r="4" s="26" customFormat="1" ht="16.5" customHeight="1" spans="1:23">
      <c r="A4" s="29" t="s">
        <v>340</v>
      </c>
      <c r="B4" s="29" t="s">
        <v>330</v>
      </c>
      <c r="C4" s="29" t="s">
        <v>341</v>
      </c>
      <c r="D4" s="30">
        <v>4</v>
      </c>
      <c r="E4" s="29" t="s">
        <v>342</v>
      </c>
      <c r="F4" s="31">
        <v>45615</v>
      </c>
      <c r="G4" s="31">
        <v>45615</v>
      </c>
      <c r="H4" s="32" t="s">
        <v>99</v>
      </c>
      <c r="I4" s="29" t="s">
        <v>100</v>
      </c>
      <c r="J4" s="32" t="s">
        <v>97</v>
      </c>
      <c r="K4" s="29" t="s">
        <v>333</v>
      </c>
      <c r="L4" s="32" t="s">
        <v>97</v>
      </c>
      <c r="M4" s="29" t="s">
        <v>101</v>
      </c>
      <c r="N4" s="32" t="s">
        <v>97</v>
      </c>
      <c r="O4" s="29" t="s">
        <v>343</v>
      </c>
      <c r="P4" s="37">
        <v>41419.72</v>
      </c>
      <c r="Q4" s="37">
        <v>0</v>
      </c>
      <c r="R4" s="29" t="s">
        <v>344</v>
      </c>
      <c r="S4" s="29" t="s">
        <v>40</v>
      </c>
      <c r="T4" s="29" t="s">
        <v>336</v>
      </c>
      <c r="U4" s="29" t="s">
        <v>337</v>
      </c>
      <c r="V4" s="29" t="s">
        <v>345</v>
      </c>
      <c r="W4" s="29" t="s">
        <v>339</v>
      </c>
    </row>
    <row r="5" s="26" customFormat="1" ht="16.5" customHeight="1" spans="1:23">
      <c r="A5" s="33" t="s">
        <v>340</v>
      </c>
      <c r="B5" s="33" t="s">
        <v>330</v>
      </c>
      <c r="C5" s="33" t="s">
        <v>341</v>
      </c>
      <c r="D5" s="34">
        <v>1</v>
      </c>
      <c r="E5" s="33" t="s">
        <v>342</v>
      </c>
      <c r="F5" s="35">
        <v>45615</v>
      </c>
      <c r="G5" s="35">
        <v>45615</v>
      </c>
      <c r="H5" s="36" t="s">
        <v>99</v>
      </c>
      <c r="I5" s="33" t="s">
        <v>100</v>
      </c>
      <c r="J5" s="36" t="s">
        <v>97</v>
      </c>
      <c r="K5" s="33" t="s">
        <v>333</v>
      </c>
      <c r="L5" s="36" t="s">
        <v>97</v>
      </c>
      <c r="M5" s="33" t="s">
        <v>101</v>
      </c>
      <c r="N5" s="36" t="s">
        <v>97</v>
      </c>
      <c r="O5" s="33" t="s">
        <v>343</v>
      </c>
      <c r="P5" s="38">
        <v>0</v>
      </c>
      <c r="Q5" s="38">
        <v>389650.47</v>
      </c>
      <c r="R5" s="33" t="s">
        <v>344</v>
      </c>
      <c r="S5" s="33" t="s">
        <v>40</v>
      </c>
      <c r="T5" s="33" t="s">
        <v>336</v>
      </c>
      <c r="U5" s="33" t="s">
        <v>337</v>
      </c>
      <c r="V5" s="33" t="s">
        <v>345</v>
      </c>
      <c r="W5" s="33" t="s">
        <v>339</v>
      </c>
    </row>
    <row r="6" s="26" customFormat="1" ht="16.5" customHeight="1" spans="1:23">
      <c r="A6" s="29" t="s">
        <v>346</v>
      </c>
      <c r="B6" s="29" t="s">
        <v>330</v>
      </c>
      <c r="C6" s="29" t="s">
        <v>347</v>
      </c>
      <c r="D6" s="30">
        <v>1</v>
      </c>
      <c r="E6" s="29" t="s">
        <v>348</v>
      </c>
      <c r="F6" s="31">
        <v>45615</v>
      </c>
      <c r="G6" s="31">
        <v>45615</v>
      </c>
      <c r="H6" s="32" t="s">
        <v>99</v>
      </c>
      <c r="I6" s="29" t="s">
        <v>100</v>
      </c>
      <c r="J6" s="32" t="s">
        <v>97</v>
      </c>
      <c r="K6" s="29" t="s">
        <v>333</v>
      </c>
      <c r="L6" s="32" t="s">
        <v>97</v>
      </c>
      <c r="M6" s="29" t="s">
        <v>101</v>
      </c>
      <c r="N6" s="32" t="s">
        <v>97</v>
      </c>
      <c r="O6" s="29" t="s">
        <v>349</v>
      </c>
      <c r="P6" s="37">
        <v>0.01</v>
      </c>
      <c r="Q6" s="37">
        <v>0</v>
      </c>
      <c r="R6" s="29" t="s">
        <v>344</v>
      </c>
      <c r="S6" s="29" t="s">
        <v>40</v>
      </c>
      <c r="T6" s="29" t="s">
        <v>336</v>
      </c>
      <c r="U6" s="29" t="s">
        <v>337</v>
      </c>
      <c r="V6" s="29" t="s">
        <v>350</v>
      </c>
      <c r="W6" s="29" t="s">
        <v>339</v>
      </c>
    </row>
    <row r="7" s="26" customFormat="1" ht="16.5" customHeight="1" spans="1:23">
      <c r="A7" s="33" t="s">
        <v>351</v>
      </c>
      <c r="B7" s="33" t="s">
        <v>330</v>
      </c>
      <c r="C7" s="33" t="s">
        <v>352</v>
      </c>
      <c r="D7" s="34">
        <v>1</v>
      </c>
      <c r="E7" s="33" t="s">
        <v>353</v>
      </c>
      <c r="F7" s="35">
        <v>45615</v>
      </c>
      <c r="G7" s="35">
        <v>45615</v>
      </c>
      <c r="H7" s="36" t="s">
        <v>99</v>
      </c>
      <c r="I7" s="33" t="s">
        <v>100</v>
      </c>
      <c r="J7" s="36" t="s">
        <v>97</v>
      </c>
      <c r="K7" s="33" t="s">
        <v>333</v>
      </c>
      <c r="L7" s="36" t="s">
        <v>97</v>
      </c>
      <c r="M7" s="33" t="s">
        <v>101</v>
      </c>
      <c r="N7" s="36" t="s">
        <v>97</v>
      </c>
      <c r="O7" s="33" t="s">
        <v>354</v>
      </c>
      <c r="P7" s="38">
        <v>0</v>
      </c>
      <c r="Q7" s="38">
        <v>73431.69</v>
      </c>
      <c r="R7" s="33" t="s">
        <v>355</v>
      </c>
      <c r="S7" s="33" t="s">
        <v>20</v>
      </c>
      <c r="T7" s="33" t="s">
        <v>336</v>
      </c>
      <c r="U7" s="33" t="s">
        <v>337</v>
      </c>
      <c r="V7" s="33" t="s">
        <v>356</v>
      </c>
      <c r="W7" s="33" t="s">
        <v>339</v>
      </c>
    </row>
    <row r="8" s="26" customFormat="1" ht="16.5" customHeight="1" spans="1:23">
      <c r="A8" s="29" t="s">
        <v>357</v>
      </c>
      <c r="B8" s="29" t="s">
        <v>330</v>
      </c>
      <c r="C8" s="29" t="s">
        <v>358</v>
      </c>
      <c r="D8" s="30">
        <v>1</v>
      </c>
      <c r="E8" s="29" t="s">
        <v>359</v>
      </c>
      <c r="F8" s="31">
        <v>45615</v>
      </c>
      <c r="G8" s="31">
        <v>45615</v>
      </c>
      <c r="H8" s="32" t="s">
        <v>99</v>
      </c>
      <c r="I8" s="29" t="s">
        <v>100</v>
      </c>
      <c r="J8" s="32" t="s">
        <v>97</v>
      </c>
      <c r="K8" s="29" t="s">
        <v>333</v>
      </c>
      <c r="L8" s="32" t="s">
        <v>97</v>
      </c>
      <c r="M8" s="29" t="s">
        <v>101</v>
      </c>
      <c r="N8" s="32" t="s">
        <v>97</v>
      </c>
      <c r="O8" s="29" t="s">
        <v>360</v>
      </c>
      <c r="P8" s="37">
        <v>0</v>
      </c>
      <c r="Q8" s="37">
        <v>2331.03</v>
      </c>
      <c r="R8" s="29" t="s">
        <v>361</v>
      </c>
      <c r="S8" s="29" t="s">
        <v>54</v>
      </c>
      <c r="T8" s="29" t="s">
        <v>336</v>
      </c>
      <c r="U8" s="29" t="s">
        <v>337</v>
      </c>
      <c r="V8" s="29" t="s">
        <v>362</v>
      </c>
      <c r="W8" s="29" t="s">
        <v>339</v>
      </c>
    </row>
    <row r="9" s="26" customFormat="1" ht="16.5" customHeight="1" spans="1:23">
      <c r="A9" s="33" t="s">
        <v>357</v>
      </c>
      <c r="B9" s="33" t="s">
        <v>330</v>
      </c>
      <c r="C9" s="33" t="s">
        <v>358</v>
      </c>
      <c r="D9" s="34">
        <v>3</v>
      </c>
      <c r="E9" s="33" t="s">
        <v>359</v>
      </c>
      <c r="F9" s="35">
        <v>45615</v>
      </c>
      <c r="G9" s="35">
        <v>45615</v>
      </c>
      <c r="H9" s="36" t="s">
        <v>99</v>
      </c>
      <c r="I9" s="33" t="s">
        <v>100</v>
      </c>
      <c r="J9" s="36" t="s">
        <v>97</v>
      </c>
      <c r="K9" s="33" t="s">
        <v>333</v>
      </c>
      <c r="L9" s="36" t="s">
        <v>97</v>
      </c>
      <c r="M9" s="33" t="s">
        <v>101</v>
      </c>
      <c r="N9" s="36" t="s">
        <v>97</v>
      </c>
      <c r="O9" s="33" t="s">
        <v>360</v>
      </c>
      <c r="P9" s="38">
        <v>62.1</v>
      </c>
      <c r="Q9" s="38">
        <v>0</v>
      </c>
      <c r="R9" s="33" t="s">
        <v>361</v>
      </c>
      <c r="S9" s="33" t="s">
        <v>54</v>
      </c>
      <c r="T9" s="33" t="s">
        <v>336</v>
      </c>
      <c r="U9" s="33" t="s">
        <v>337</v>
      </c>
      <c r="V9" s="33" t="s">
        <v>362</v>
      </c>
      <c r="W9" s="33" t="s">
        <v>339</v>
      </c>
    </row>
    <row r="10" s="26" customFormat="1" ht="16.5" customHeight="1" spans="1:23">
      <c r="A10" s="29" t="s">
        <v>363</v>
      </c>
      <c r="B10" s="29" t="s">
        <v>330</v>
      </c>
      <c r="C10" s="29" t="s">
        <v>364</v>
      </c>
      <c r="D10" s="30">
        <v>1</v>
      </c>
      <c r="E10" s="29" t="s">
        <v>365</v>
      </c>
      <c r="F10" s="31">
        <v>45615</v>
      </c>
      <c r="G10" s="31">
        <v>45615</v>
      </c>
      <c r="H10" s="32" t="s">
        <v>99</v>
      </c>
      <c r="I10" s="29" t="s">
        <v>100</v>
      </c>
      <c r="J10" s="32" t="s">
        <v>97</v>
      </c>
      <c r="K10" s="29" t="s">
        <v>333</v>
      </c>
      <c r="L10" s="32" t="s">
        <v>97</v>
      </c>
      <c r="M10" s="29" t="s">
        <v>101</v>
      </c>
      <c r="N10" s="32" t="s">
        <v>97</v>
      </c>
      <c r="O10" s="29" t="s">
        <v>366</v>
      </c>
      <c r="P10" s="37">
        <v>0</v>
      </c>
      <c r="Q10" s="37">
        <v>100070.45</v>
      </c>
      <c r="R10" s="29" t="s">
        <v>367</v>
      </c>
      <c r="S10" s="29" t="s">
        <v>16</v>
      </c>
      <c r="T10" s="29" t="s">
        <v>336</v>
      </c>
      <c r="U10" s="29" t="s">
        <v>337</v>
      </c>
      <c r="V10" s="29" t="s">
        <v>368</v>
      </c>
      <c r="W10" s="29" t="s">
        <v>339</v>
      </c>
    </row>
    <row r="11" s="26" customFormat="1" ht="16.5" customHeight="1" spans="1:23">
      <c r="A11" s="33" t="s">
        <v>369</v>
      </c>
      <c r="B11" s="33" t="s">
        <v>330</v>
      </c>
      <c r="C11" s="33" t="s">
        <v>370</v>
      </c>
      <c r="D11" s="34">
        <v>1</v>
      </c>
      <c r="E11" s="33" t="s">
        <v>371</v>
      </c>
      <c r="F11" s="35">
        <v>45616</v>
      </c>
      <c r="G11" s="35">
        <v>45616</v>
      </c>
      <c r="H11" s="36" t="s">
        <v>99</v>
      </c>
      <c r="I11" s="33" t="s">
        <v>100</v>
      </c>
      <c r="J11" s="36" t="s">
        <v>97</v>
      </c>
      <c r="K11" s="33" t="s">
        <v>333</v>
      </c>
      <c r="L11" s="36" t="s">
        <v>97</v>
      </c>
      <c r="M11" s="33" t="s">
        <v>101</v>
      </c>
      <c r="N11" s="36" t="s">
        <v>97</v>
      </c>
      <c r="O11" s="33" t="s">
        <v>372</v>
      </c>
      <c r="P11" s="38">
        <v>0</v>
      </c>
      <c r="Q11" s="38">
        <v>388736.43</v>
      </c>
      <c r="R11" s="33" t="s">
        <v>373</v>
      </c>
      <c r="S11" s="33" t="s">
        <v>31</v>
      </c>
      <c r="T11" s="33" t="s">
        <v>336</v>
      </c>
      <c r="U11" s="33" t="s">
        <v>337</v>
      </c>
      <c r="V11" s="33" t="s">
        <v>374</v>
      </c>
      <c r="W11" s="33" t="s">
        <v>339</v>
      </c>
    </row>
    <row r="12" s="26" customFormat="1" ht="16.5" customHeight="1" spans="1:23">
      <c r="A12" s="29" t="s">
        <v>369</v>
      </c>
      <c r="B12" s="29" t="s">
        <v>330</v>
      </c>
      <c r="C12" s="29" t="s">
        <v>370</v>
      </c>
      <c r="D12" s="30">
        <v>3</v>
      </c>
      <c r="E12" s="29" t="s">
        <v>371</v>
      </c>
      <c r="F12" s="31">
        <v>45616</v>
      </c>
      <c r="G12" s="31">
        <v>45616</v>
      </c>
      <c r="H12" s="32" t="s">
        <v>99</v>
      </c>
      <c r="I12" s="29" t="s">
        <v>100</v>
      </c>
      <c r="J12" s="32" t="s">
        <v>97</v>
      </c>
      <c r="K12" s="29" t="s">
        <v>333</v>
      </c>
      <c r="L12" s="32" t="s">
        <v>97</v>
      </c>
      <c r="M12" s="29" t="s">
        <v>101</v>
      </c>
      <c r="N12" s="32" t="s">
        <v>97</v>
      </c>
      <c r="O12" s="29" t="s">
        <v>372</v>
      </c>
      <c r="P12" s="37">
        <v>856.48</v>
      </c>
      <c r="Q12" s="37">
        <v>0</v>
      </c>
      <c r="R12" s="29" t="s">
        <v>373</v>
      </c>
      <c r="S12" s="29" t="s">
        <v>31</v>
      </c>
      <c r="T12" s="29" t="s">
        <v>336</v>
      </c>
      <c r="U12" s="29" t="s">
        <v>337</v>
      </c>
      <c r="V12" s="29" t="s">
        <v>374</v>
      </c>
      <c r="W12" s="29" t="s">
        <v>339</v>
      </c>
    </row>
    <row r="13" s="26" customFormat="1" ht="16.5" customHeight="1" spans="1:23">
      <c r="A13" s="33" t="s">
        <v>375</v>
      </c>
      <c r="B13" s="33" t="s">
        <v>330</v>
      </c>
      <c r="C13" s="33" t="s">
        <v>376</v>
      </c>
      <c r="D13" s="34">
        <v>1</v>
      </c>
      <c r="E13" s="33" t="s">
        <v>377</v>
      </c>
      <c r="F13" s="35">
        <v>45616</v>
      </c>
      <c r="G13" s="35">
        <v>45616</v>
      </c>
      <c r="H13" s="36" t="s">
        <v>99</v>
      </c>
      <c r="I13" s="33" t="s">
        <v>100</v>
      </c>
      <c r="J13" s="36" t="s">
        <v>97</v>
      </c>
      <c r="K13" s="33" t="s">
        <v>333</v>
      </c>
      <c r="L13" s="36" t="s">
        <v>97</v>
      </c>
      <c r="M13" s="33" t="s">
        <v>101</v>
      </c>
      <c r="N13" s="36" t="s">
        <v>97</v>
      </c>
      <c r="O13" s="33" t="s">
        <v>378</v>
      </c>
      <c r="P13" s="38">
        <v>0.03</v>
      </c>
      <c r="Q13" s="38">
        <v>0</v>
      </c>
      <c r="R13" s="33" t="s">
        <v>373</v>
      </c>
      <c r="S13" s="33" t="s">
        <v>31</v>
      </c>
      <c r="T13" s="33" t="s">
        <v>336</v>
      </c>
      <c r="U13" s="33" t="s">
        <v>337</v>
      </c>
      <c r="V13" s="33" t="s">
        <v>379</v>
      </c>
      <c r="W13" s="33" t="s">
        <v>339</v>
      </c>
    </row>
    <row r="14" s="26" customFormat="1" ht="16.5" customHeight="1" spans="1:23">
      <c r="A14" s="29" t="s">
        <v>380</v>
      </c>
      <c r="B14" s="29" t="s">
        <v>330</v>
      </c>
      <c r="C14" s="29" t="s">
        <v>381</v>
      </c>
      <c r="D14" s="30">
        <v>1</v>
      </c>
      <c r="E14" s="29" t="s">
        <v>382</v>
      </c>
      <c r="F14" s="31">
        <v>45616</v>
      </c>
      <c r="G14" s="31">
        <v>45616</v>
      </c>
      <c r="H14" s="32" t="s">
        <v>99</v>
      </c>
      <c r="I14" s="29" t="s">
        <v>100</v>
      </c>
      <c r="J14" s="32" t="s">
        <v>97</v>
      </c>
      <c r="K14" s="29" t="s">
        <v>333</v>
      </c>
      <c r="L14" s="32" t="s">
        <v>97</v>
      </c>
      <c r="M14" s="29" t="s">
        <v>101</v>
      </c>
      <c r="N14" s="32" t="s">
        <v>97</v>
      </c>
      <c r="O14" s="29" t="s">
        <v>383</v>
      </c>
      <c r="P14" s="37">
        <v>0</v>
      </c>
      <c r="Q14" s="37">
        <v>2406.9</v>
      </c>
      <c r="R14" s="29" t="s">
        <v>384</v>
      </c>
      <c r="S14" s="29" t="s">
        <v>68</v>
      </c>
      <c r="T14" s="29" t="s">
        <v>336</v>
      </c>
      <c r="U14" s="29" t="s">
        <v>337</v>
      </c>
      <c r="V14" s="29" t="s">
        <v>385</v>
      </c>
      <c r="W14" s="29" t="s">
        <v>339</v>
      </c>
    </row>
    <row r="15" s="26" customFormat="1" ht="16.5" customHeight="1" spans="1:23">
      <c r="A15" s="33" t="s">
        <v>386</v>
      </c>
      <c r="B15" s="33" t="s">
        <v>330</v>
      </c>
      <c r="C15" s="33" t="s">
        <v>387</v>
      </c>
      <c r="D15" s="34">
        <v>1</v>
      </c>
      <c r="E15" s="33" t="s">
        <v>388</v>
      </c>
      <c r="F15" s="35">
        <v>45616</v>
      </c>
      <c r="G15" s="35">
        <v>45616</v>
      </c>
      <c r="H15" s="36" t="s">
        <v>99</v>
      </c>
      <c r="I15" s="33" t="s">
        <v>100</v>
      </c>
      <c r="J15" s="36" t="s">
        <v>97</v>
      </c>
      <c r="K15" s="33" t="s">
        <v>333</v>
      </c>
      <c r="L15" s="36" t="s">
        <v>97</v>
      </c>
      <c r="M15" s="33" t="s">
        <v>101</v>
      </c>
      <c r="N15" s="36" t="s">
        <v>97</v>
      </c>
      <c r="O15" s="33" t="s">
        <v>389</v>
      </c>
      <c r="P15" s="38">
        <v>0</v>
      </c>
      <c r="Q15" s="38">
        <v>192616.02</v>
      </c>
      <c r="R15" s="33" t="s">
        <v>390</v>
      </c>
      <c r="S15" s="33" t="s">
        <v>48</v>
      </c>
      <c r="T15" s="33" t="s">
        <v>336</v>
      </c>
      <c r="U15" s="33" t="s">
        <v>337</v>
      </c>
      <c r="V15" s="33" t="s">
        <v>391</v>
      </c>
      <c r="W15" s="33" t="s">
        <v>339</v>
      </c>
    </row>
    <row r="16" s="26" customFormat="1" ht="16.5" customHeight="1" spans="1:23">
      <c r="A16" s="29" t="s">
        <v>386</v>
      </c>
      <c r="B16" s="29" t="s">
        <v>330</v>
      </c>
      <c r="C16" s="29" t="s">
        <v>387</v>
      </c>
      <c r="D16" s="30">
        <v>3</v>
      </c>
      <c r="E16" s="29" t="s">
        <v>388</v>
      </c>
      <c r="F16" s="31">
        <v>45616</v>
      </c>
      <c r="G16" s="31">
        <v>45616</v>
      </c>
      <c r="H16" s="32" t="s">
        <v>99</v>
      </c>
      <c r="I16" s="29" t="s">
        <v>100</v>
      </c>
      <c r="J16" s="32" t="s">
        <v>97</v>
      </c>
      <c r="K16" s="29" t="s">
        <v>333</v>
      </c>
      <c r="L16" s="32" t="s">
        <v>97</v>
      </c>
      <c r="M16" s="29" t="s">
        <v>101</v>
      </c>
      <c r="N16" s="32" t="s">
        <v>97</v>
      </c>
      <c r="O16" s="29" t="s">
        <v>389</v>
      </c>
      <c r="P16" s="37">
        <v>8303.8</v>
      </c>
      <c r="Q16" s="37">
        <v>0</v>
      </c>
      <c r="R16" s="29" t="s">
        <v>390</v>
      </c>
      <c r="S16" s="29" t="s">
        <v>48</v>
      </c>
      <c r="T16" s="29" t="s">
        <v>336</v>
      </c>
      <c r="U16" s="29" t="s">
        <v>337</v>
      </c>
      <c r="V16" s="29" t="s">
        <v>391</v>
      </c>
      <c r="W16" s="29" t="s">
        <v>339</v>
      </c>
    </row>
    <row r="17" s="26" customFormat="1" ht="16.5" customHeight="1" spans="1:23">
      <c r="A17" s="33" t="s">
        <v>392</v>
      </c>
      <c r="B17" s="33" t="s">
        <v>330</v>
      </c>
      <c r="C17" s="33" t="s">
        <v>393</v>
      </c>
      <c r="D17" s="34">
        <v>1</v>
      </c>
      <c r="E17" s="33" t="s">
        <v>394</v>
      </c>
      <c r="F17" s="35">
        <v>45616</v>
      </c>
      <c r="G17" s="35">
        <v>45616</v>
      </c>
      <c r="H17" s="36" t="s">
        <v>99</v>
      </c>
      <c r="I17" s="33" t="s">
        <v>100</v>
      </c>
      <c r="J17" s="36" t="s">
        <v>97</v>
      </c>
      <c r="K17" s="33" t="s">
        <v>333</v>
      </c>
      <c r="L17" s="36" t="s">
        <v>97</v>
      </c>
      <c r="M17" s="33" t="s">
        <v>101</v>
      </c>
      <c r="N17" s="36" t="s">
        <v>97</v>
      </c>
      <c r="O17" s="33" t="s">
        <v>395</v>
      </c>
      <c r="P17" s="38">
        <v>0</v>
      </c>
      <c r="Q17" s="38">
        <v>428196.86</v>
      </c>
      <c r="R17" s="33" t="s">
        <v>396</v>
      </c>
      <c r="S17" s="33" t="s">
        <v>28</v>
      </c>
      <c r="T17" s="33" t="s">
        <v>336</v>
      </c>
      <c r="U17" s="33" t="s">
        <v>337</v>
      </c>
      <c r="V17" s="33" t="s">
        <v>397</v>
      </c>
      <c r="W17" s="33" t="s">
        <v>339</v>
      </c>
    </row>
    <row r="18" s="26" customFormat="1" ht="16.5" customHeight="1" spans="1:23">
      <c r="A18" s="29" t="s">
        <v>392</v>
      </c>
      <c r="B18" s="29" t="s">
        <v>330</v>
      </c>
      <c r="C18" s="29" t="s">
        <v>393</v>
      </c>
      <c r="D18" s="30">
        <v>3</v>
      </c>
      <c r="E18" s="29" t="s">
        <v>394</v>
      </c>
      <c r="F18" s="31">
        <v>45616</v>
      </c>
      <c r="G18" s="31">
        <v>45616</v>
      </c>
      <c r="H18" s="32" t="s">
        <v>99</v>
      </c>
      <c r="I18" s="29" t="s">
        <v>100</v>
      </c>
      <c r="J18" s="32" t="s">
        <v>97</v>
      </c>
      <c r="K18" s="29" t="s">
        <v>333</v>
      </c>
      <c r="L18" s="32" t="s">
        <v>97</v>
      </c>
      <c r="M18" s="29" t="s">
        <v>101</v>
      </c>
      <c r="N18" s="32" t="s">
        <v>97</v>
      </c>
      <c r="O18" s="29" t="s">
        <v>395</v>
      </c>
      <c r="P18" s="37">
        <v>112332.86</v>
      </c>
      <c r="Q18" s="37">
        <v>0</v>
      </c>
      <c r="R18" s="29" t="s">
        <v>396</v>
      </c>
      <c r="S18" s="29" t="s">
        <v>28</v>
      </c>
      <c r="T18" s="29" t="s">
        <v>336</v>
      </c>
      <c r="U18" s="29" t="s">
        <v>337</v>
      </c>
      <c r="V18" s="29" t="s">
        <v>397</v>
      </c>
      <c r="W18" s="29" t="s">
        <v>339</v>
      </c>
    </row>
    <row r="19" s="26" customFormat="1" ht="16.5" customHeight="1" spans="1:23">
      <c r="A19" s="33" t="s">
        <v>398</v>
      </c>
      <c r="B19" s="33" t="s">
        <v>330</v>
      </c>
      <c r="C19" s="33" t="s">
        <v>399</v>
      </c>
      <c r="D19" s="34">
        <v>1</v>
      </c>
      <c r="E19" s="33" t="s">
        <v>400</v>
      </c>
      <c r="F19" s="35">
        <v>45617</v>
      </c>
      <c r="G19" s="35">
        <v>45617</v>
      </c>
      <c r="H19" s="36" t="s">
        <v>99</v>
      </c>
      <c r="I19" s="33" t="s">
        <v>100</v>
      </c>
      <c r="J19" s="36" t="s">
        <v>97</v>
      </c>
      <c r="K19" s="33" t="s">
        <v>333</v>
      </c>
      <c r="L19" s="36" t="s">
        <v>97</v>
      </c>
      <c r="M19" s="33" t="s">
        <v>101</v>
      </c>
      <c r="N19" s="36" t="s">
        <v>97</v>
      </c>
      <c r="O19" s="33" t="s">
        <v>401</v>
      </c>
      <c r="P19" s="38">
        <v>0</v>
      </c>
      <c r="Q19" s="38">
        <v>36579.57</v>
      </c>
      <c r="R19" s="33" t="s">
        <v>402</v>
      </c>
      <c r="S19" s="33" t="s">
        <v>22</v>
      </c>
      <c r="T19" s="33" t="s">
        <v>336</v>
      </c>
      <c r="U19" s="33" t="s">
        <v>337</v>
      </c>
      <c r="V19" s="33" t="s">
        <v>403</v>
      </c>
      <c r="W19" s="33" t="s">
        <v>339</v>
      </c>
    </row>
    <row r="20" s="26" customFormat="1" ht="16.5" customHeight="1" spans="1:23">
      <c r="A20" s="29" t="s">
        <v>404</v>
      </c>
      <c r="B20" s="29" t="s">
        <v>330</v>
      </c>
      <c r="C20" s="29" t="s">
        <v>405</v>
      </c>
      <c r="D20" s="30">
        <v>1</v>
      </c>
      <c r="E20" s="29" t="s">
        <v>406</v>
      </c>
      <c r="F20" s="31">
        <v>45617</v>
      </c>
      <c r="G20" s="31">
        <v>45617</v>
      </c>
      <c r="H20" s="32" t="s">
        <v>99</v>
      </c>
      <c r="I20" s="29" t="s">
        <v>100</v>
      </c>
      <c r="J20" s="32" t="s">
        <v>97</v>
      </c>
      <c r="K20" s="29" t="s">
        <v>333</v>
      </c>
      <c r="L20" s="32" t="s">
        <v>97</v>
      </c>
      <c r="M20" s="29" t="s">
        <v>101</v>
      </c>
      <c r="N20" s="32" t="s">
        <v>97</v>
      </c>
      <c r="O20" s="29" t="s">
        <v>407</v>
      </c>
      <c r="P20" s="37">
        <v>0</v>
      </c>
      <c r="Q20" s="37">
        <v>1210.1</v>
      </c>
      <c r="R20" s="29" t="s">
        <v>408</v>
      </c>
      <c r="S20" s="29" t="s">
        <v>132</v>
      </c>
      <c r="T20" s="29" t="s">
        <v>336</v>
      </c>
      <c r="U20" s="29" t="s">
        <v>337</v>
      </c>
      <c r="V20" s="29" t="s">
        <v>409</v>
      </c>
      <c r="W20" s="29" t="s">
        <v>339</v>
      </c>
    </row>
    <row r="21" s="26" customFormat="1" ht="16.5" customHeight="1" spans="1:23">
      <c r="A21" s="33" t="s">
        <v>410</v>
      </c>
      <c r="B21" s="33" t="s">
        <v>330</v>
      </c>
      <c r="C21" s="33" t="s">
        <v>411</v>
      </c>
      <c r="D21" s="34">
        <v>1</v>
      </c>
      <c r="E21" s="33" t="s">
        <v>412</v>
      </c>
      <c r="F21" s="35">
        <v>45617</v>
      </c>
      <c r="G21" s="35">
        <v>45617</v>
      </c>
      <c r="H21" s="36" t="s">
        <v>99</v>
      </c>
      <c r="I21" s="33" t="s">
        <v>100</v>
      </c>
      <c r="J21" s="36" t="s">
        <v>97</v>
      </c>
      <c r="K21" s="33" t="s">
        <v>333</v>
      </c>
      <c r="L21" s="36" t="s">
        <v>97</v>
      </c>
      <c r="M21" s="33" t="s">
        <v>101</v>
      </c>
      <c r="N21" s="36" t="s">
        <v>97</v>
      </c>
      <c r="O21" s="33" t="s">
        <v>413</v>
      </c>
      <c r="P21" s="38">
        <v>0</v>
      </c>
      <c r="Q21" s="38">
        <v>84750</v>
      </c>
      <c r="R21" s="33" t="s">
        <v>414</v>
      </c>
      <c r="S21" s="33" t="s">
        <v>77</v>
      </c>
      <c r="T21" s="33" t="s">
        <v>336</v>
      </c>
      <c r="U21" s="33" t="s">
        <v>337</v>
      </c>
      <c r="V21" s="33" t="s">
        <v>415</v>
      </c>
      <c r="W21" s="33" t="s">
        <v>339</v>
      </c>
    </row>
    <row r="22" s="26" customFormat="1" ht="16.5" customHeight="1" spans="1:23">
      <c r="A22" s="29" t="s">
        <v>416</v>
      </c>
      <c r="B22" s="29" t="s">
        <v>330</v>
      </c>
      <c r="C22" s="29" t="s">
        <v>417</v>
      </c>
      <c r="D22" s="30">
        <v>1</v>
      </c>
      <c r="E22" s="29" t="s">
        <v>418</v>
      </c>
      <c r="F22" s="31">
        <v>45617</v>
      </c>
      <c r="G22" s="31">
        <v>45617</v>
      </c>
      <c r="H22" s="32" t="s">
        <v>99</v>
      </c>
      <c r="I22" s="29" t="s">
        <v>100</v>
      </c>
      <c r="J22" s="32" t="s">
        <v>97</v>
      </c>
      <c r="K22" s="29" t="s">
        <v>333</v>
      </c>
      <c r="L22" s="32" t="s">
        <v>97</v>
      </c>
      <c r="M22" s="29" t="s">
        <v>101</v>
      </c>
      <c r="N22" s="32" t="s">
        <v>97</v>
      </c>
      <c r="O22" s="29" t="s">
        <v>419</v>
      </c>
      <c r="P22" s="37">
        <v>0</v>
      </c>
      <c r="Q22" s="37">
        <v>9898.8</v>
      </c>
      <c r="R22" s="29" t="s">
        <v>420</v>
      </c>
      <c r="S22" s="29" t="s">
        <v>67</v>
      </c>
      <c r="T22" s="29" t="s">
        <v>336</v>
      </c>
      <c r="U22" s="29" t="s">
        <v>337</v>
      </c>
      <c r="V22" s="29" t="s">
        <v>421</v>
      </c>
      <c r="W22" s="29" t="s">
        <v>339</v>
      </c>
    </row>
    <row r="23" s="26" customFormat="1" ht="16.5" customHeight="1" spans="1:23">
      <c r="A23" s="33" t="s">
        <v>422</v>
      </c>
      <c r="B23" s="33" t="s">
        <v>330</v>
      </c>
      <c r="C23" s="33" t="s">
        <v>423</v>
      </c>
      <c r="D23" s="34">
        <v>1</v>
      </c>
      <c r="E23" s="33" t="s">
        <v>424</v>
      </c>
      <c r="F23" s="35">
        <v>45617</v>
      </c>
      <c r="G23" s="35">
        <v>45617</v>
      </c>
      <c r="H23" s="36" t="s">
        <v>99</v>
      </c>
      <c r="I23" s="33" t="s">
        <v>100</v>
      </c>
      <c r="J23" s="36" t="s">
        <v>97</v>
      </c>
      <c r="K23" s="33" t="s">
        <v>333</v>
      </c>
      <c r="L23" s="36" t="s">
        <v>97</v>
      </c>
      <c r="M23" s="33" t="s">
        <v>101</v>
      </c>
      <c r="N23" s="36" t="s">
        <v>97</v>
      </c>
      <c r="O23" s="33" t="s">
        <v>425</v>
      </c>
      <c r="P23" s="38">
        <v>0</v>
      </c>
      <c r="Q23" s="38">
        <v>12460.44</v>
      </c>
      <c r="R23" s="33" t="s">
        <v>426</v>
      </c>
      <c r="S23" s="33" t="s">
        <v>15</v>
      </c>
      <c r="T23" s="33" t="s">
        <v>336</v>
      </c>
      <c r="U23" s="33" t="s">
        <v>337</v>
      </c>
      <c r="V23" s="33" t="s">
        <v>427</v>
      </c>
      <c r="W23" s="33" t="s">
        <v>339</v>
      </c>
    </row>
    <row r="24" s="26" customFormat="1" ht="16.5" customHeight="1" spans="1:23">
      <c r="A24" s="29" t="s">
        <v>422</v>
      </c>
      <c r="B24" s="29" t="s">
        <v>330</v>
      </c>
      <c r="C24" s="29" t="s">
        <v>423</v>
      </c>
      <c r="D24" s="30">
        <v>3</v>
      </c>
      <c r="E24" s="29" t="s">
        <v>424</v>
      </c>
      <c r="F24" s="31">
        <v>45617</v>
      </c>
      <c r="G24" s="31">
        <v>45617</v>
      </c>
      <c r="H24" s="32" t="s">
        <v>99</v>
      </c>
      <c r="I24" s="29" t="s">
        <v>100</v>
      </c>
      <c r="J24" s="32" t="s">
        <v>97</v>
      </c>
      <c r="K24" s="29" t="s">
        <v>333</v>
      </c>
      <c r="L24" s="32" t="s">
        <v>97</v>
      </c>
      <c r="M24" s="29" t="s">
        <v>101</v>
      </c>
      <c r="N24" s="32" t="s">
        <v>97</v>
      </c>
      <c r="O24" s="29" t="s">
        <v>425</v>
      </c>
      <c r="P24" s="37">
        <v>2304</v>
      </c>
      <c r="Q24" s="37">
        <v>0</v>
      </c>
      <c r="R24" s="29" t="s">
        <v>426</v>
      </c>
      <c r="S24" s="29" t="s">
        <v>15</v>
      </c>
      <c r="T24" s="29" t="s">
        <v>336</v>
      </c>
      <c r="U24" s="29" t="s">
        <v>337</v>
      </c>
      <c r="V24" s="29" t="s">
        <v>427</v>
      </c>
      <c r="W24" s="29" t="s">
        <v>339</v>
      </c>
    </row>
    <row r="25" s="26" customFormat="1" ht="16.5" customHeight="1" spans="1:23">
      <c r="A25" s="33" t="s">
        <v>428</v>
      </c>
      <c r="B25" s="33" t="s">
        <v>330</v>
      </c>
      <c r="C25" s="33" t="s">
        <v>429</v>
      </c>
      <c r="D25" s="34">
        <v>1</v>
      </c>
      <c r="E25" s="33" t="s">
        <v>430</v>
      </c>
      <c r="F25" s="35">
        <v>45617</v>
      </c>
      <c r="G25" s="35">
        <v>45617</v>
      </c>
      <c r="H25" s="36" t="s">
        <v>99</v>
      </c>
      <c r="I25" s="33" t="s">
        <v>100</v>
      </c>
      <c r="J25" s="36" t="s">
        <v>97</v>
      </c>
      <c r="K25" s="33" t="s">
        <v>333</v>
      </c>
      <c r="L25" s="36" t="s">
        <v>97</v>
      </c>
      <c r="M25" s="33" t="s">
        <v>101</v>
      </c>
      <c r="N25" s="36" t="s">
        <v>97</v>
      </c>
      <c r="O25" s="33" t="s">
        <v>431</v>
      </c>
      <c r="P25" s="38">
        <v>0</v>
      </c>
      <c r="Q25" s="38">
        <v>84254.16</v>
      </c>
      <c r="R25" s="33" t="s">
        <v>432</v>
      </c>
      <c r="S25" s="33" t="s">
        <v>32</v>
      </c>
      <c r="T25" s="33" t="s">
        <v>336</v>
      </c>
      <c r="U25" s="33" t="s">
        <v>337</v>
      </c>
      <c r="V25" s="33" t="s">
        <v>433</v>
      </c>
      <c r="W25" s="33" t="s">
        <v>339</v>
      </c>
    </row>
    <row r="26" s="26" customFormat="1" ht="16.5" customHeight="1" spans="1:23">
      <c r="A26" s="29" t="s">
        <v>434</v>
      </c>
      <c r="B26" s="29" t="s">
        <v>330</v>
      </c>
      <c r="C26" s="29" t="s">
        <v>435</v>
      </c>
      <c r="D26" s="30">
        <v>1</v>
      </c>
      <c r="E26" s="29" t="s">
        <v>436</v>
      </c>
      <c r="F26" s="31">
        <v>45617</v>
      </c>
      <c r="G26" s="31">
        <v>45617</v>
      </c>
      <c r="H26" s="32" t="s">
        <v>99</v>
      </c>
      <c r="I26" s="29" t="s">
        <v>100</v>
      </c>
      <c r="J26" s="32" t="s">
        <v>97</v>
      </c>
      <c r="K26" s="29" t="s">
        <v>333</v>
      </c>
      <c r="L26" s="32" t="s">
        <v>97</v>
      </c>
      <c r="M26" s="29" t="s">
        <v>101</v>
      </c>
      <c r="N26" s="32" t="s">
        <v>97</v>
      </c>
      <c r="O26" s="29" t="s">
        <v>437</v>
      </c>
      <c r="P26" s="37">
        <v>0</v>
      </c>
      <c r="Q26" s="37">
        <v>1289825.02</v>
      </c>
      <c r="R26" s="29" t="s">
        <v>438</v>
      </c>
      <c r="S26" s="29" t="s">
        <v>43</v>
      </c>
      <c r="T26" s="29" t="s">
        <v>336</v>
      </c>
      <c r="U26" s="29" t="s">
        <v>337</v>
      </c>
      <c r="V26" s="29" t="s">
        <v>439</v>
      </c>
      <c r="W26" s="29" t="s">
        <v>339</v>
      </c>
    </row>
    <row r="27" s="26" customFormat="1" ht="16.5" customHeight="1" spans="1:23">
      <c r="A27" s="33" t="s">
        <v>434</v>
      </c>
      <c r="B27" s="33" t="s">
        <v>330</v>
      </c>
      <c r="C27" s="33" t="s">
        <v>435</v>
      </c>
      <c r="D27" s="34">
        <v>3</v>
      </c>
      <c r="E27" s="33" t="s">
        <v>436</v>
      </c>
      <c r="F27" s="35">
        <v>45617</v>
      </c>
      <c r="G27" s="35">
        <v>45617</v>
      </c>
      <c r="H27" s="36" t="s">
        <v>99</v>
      </c>
      <c r="I27" s="33" t="s">
        <v>100</v>
      </c>
      <c r="J27" s="36" t="s">
        <v>97</v>
      </c>
      <c r="K27" s="33" t="s">
        <v>333</v>
      </c>
      <c r="L27" s="36" t="s">
        <v>97</v>
      </c>
      <c r="M27" s="33" t="s">
        <v>101</v>
      </c>
      <c r="N27" s="36" t="s">
        <v>97</v>
      </c>
      <c r="O27" s="33" t="s">
        <v>437</v>
      </c>
      <c r="P27" s="38">
        <v>9.67</v>
      </c>
      <c r="Q27" s="38">
        <v>0</v>
      </c>
      <c r="R27" s="33" t="s">
        <v>438</v>
      </c>
      <c r="S27" s="33" t="s">
        <v>43</v>
      </c>
      <c r="T27" s="33" t="s">
        <v>336</v>
      </c>
      <c r="U27" s="33" t="s">
        <v>337</v>
      </c>
      <c r="V27" s="33" t="s">
        <v>439</v>
      </c>
      <c r="W27" s="33" t="s">
        <v>339</v>
      </c>
    </row>
    <row r="28" s="26" customFormat="1" ht="16.5" customHeight="1" spans="1:23">
      <c r="A28" s="29" t="s">
        <v>440</v>
      </c>
      <c r="B28" s="29" t="s">
        <v>330</v>
      </c>
      <c r="C28" s="29" t="s">
        <v>441</v>
      </c>
      <c r="D28" s="30">
        <v>1</v>
      </c>
      <c r="E28" s="29" t="s">
        <v>442</v>
      </c>
      <c r="F28" s="31">
        <v>45617</v>
      </c>
      <c r="G28" s="31">
        <v>45617</v>
      </c>
      <c r="H28" s="32" t="s">
        <v>99</v>
      </c>
      <c r="I28" s="29" t="s">
        <v>100</v>
      </c>
      <c r="J28" s="32" t="s">
        <v>97</v>
      </c>
      <c r="K28" s="29" t="s">
        <v>333</v>
      </c>
      <c r="L28" s="32" t="s">
        <v>97</v>
      </c>
      <c r="M28" s="29" t="s">
        <v>101</v>
      </c>
      <c r="N28" s="32" t="s">
        <v>97</v>
      </c>
      <c r="O28" s="29" t="s">
        <v>443</v>
      </c>
      <c r="P28" s="37">
        <v>0</v>
      </c>
      <c r="Q28" s="37">
        <v>44838.4</v>
      </c>
      <c r="R28" s="29" t="s">
        <v>444</v>
      </c>
      <c r="S28" s="29" t="s">
        <v>27</v>
      </c>
      <c r="T28" s="29" t="s">
        <v>336</v>
      </c>
      <c r="U28" s="29" t="s">
        <v>337</v>
      </c>
      <c r="V28" s="29" t="s">
        <v>445</v>
      </c>
      <c r="W28" s="29" t="s">
        <v>339</v>
      </c>
    </row>
    <row r="29" s="26" customFormat="1" ht="16.5" customHeight="1" spans="1:23">
      <c r="A29" s="33" t="s">
        <v>446</v>
      </c>
      <c r="B29" s="33" t="s">
        <v>330</v>
      </c>
      <c r="C29" s="33" t="s">
        <v>447</v>
      </c>
      <c r="D29" s="34">
        <v>1</v>
      </c>
      <c r="E29" s="33" t="s">
        <v>448</v>
      </c>
      <c r="F29" s="35">
        <v>45617</v>
      </c>
      <c r="G29" s="35">
        <v>45617</v>
      </c>
      <c r="H29" s="36" t="s">
        <v>99</v>
      </c>
      <c r="I29" s="33" t="s">
        <v>100</v>
      </c>
      <c r="J29" s="36" t="s">
        <v>97</v>
      </c>
      <c r="K29" s="33" t="s">
        <v>333</v>
      </c>
      <c r="L29" s="36" t="s">
        <v>97</v>
      </c>
      <c r="M29" s="33" t="s">
        <v>101</v>
      </c>
      <c r="N29" s="36" t="s">
        <v>97</v>
      </c>
      <c r="O29" s="33" t="s">
        <v>360</v>
      </c>
      <c r="P29" s="38">
        <v>0</v>
      </c>
      <c r="Q29" s="38">
        <v>11655.14</v>
      </c>
      <c r="R29" s="33" t="s">
        <v>361</v>
      </c>
      <c r="S29" s="33" t="s">
        <v>54</v>
      </c>
      <c r="T29" s="33" t="s">
        <v>336</v>
      </c>
      <c r="U29" s="33" t="s">
        <v>337</v>
      </c>
      <c r="V29" s="33" t="s">
        <v>449</v>
      </c>
      <c r="W29" s="33" t="s">
        <v>339</v>
      </c>
    </row>
    <row r="30" s="26" customFormat="1" ht="16.5" customHeight="1" spans="1:23">
      <c r="A30" s="29" t="s">
        <v>446</v>
      </c>
      <c r="B30" s="29" t="s">
        <v>330</v>
      </c>
      <c r="C30" s="29" t="s">
        <v>447</v>
      </c>
      <c r="D30" s="30">
        <v>3</v>
      </c>
      <c r="E30" s="29" t="s">
        <v>448</v>
      </c>
      <c r="F30" s="31">
        <v>45617</v>
      </c>
      <c r="G30" s="31">
        <v>45617</v>
      </c>
      <c r="H30" s="32" t="s">
        <v>99</v>
      </c>
      <c r="I30" s="29" t="s">
        <v>100</v>
      </c>
      <c r="J30" s="32" t="s">
        <v>97</v>
      </c>
      <c r="K30" s="29" t="s">
        <v>333</v>
      </c>
      <c r="L30" s="32" t="s">
        <v>97</v>
      </c>
      <c r="M30" s="29" t="s">
        <v>101</v>
      </c>
      <c r="N30" s="32" t="s">
        <v>97</v>
      </c>
      <c r="O30" s="29" t="s">
        <v>360</v>
      </c>
      <c r="P30" s="37">
        <v>310.5</v>
      </c>
      <c r="Q30" s="37">
        <v>0</v>
      </c>
      <c r="R30" s="29" t="s">
        <v>361</v>
      </c>
      <c r="S30" s="29" t="s">
        <v>54</v>
      </c>
      <c r="T30" s="29" t="s">
        <v>336</v>
      </c>
      <c r="U30" s="29" t="s">
        <v>337</v>
      </c>
      <c r="V30" s="29" t="s">
        <v>449</v>
      </c>
      <c r="W30" s="29" t="s">
        <v>339</v>
      </c>
    </row>
    <row r="31" s="26" customFormat="1" ht="16.5" customHeight="1" spans="1:23">
      <c r="A31" s="33" t="s">
        <v>450</v>
      </c>
      <c r="B31" s="33" t="s">
        <v>330</v>
      </c>
      <c r="C31" s="33" t="s">
        <v>451</v>
      </c>
      <c r="D31" s="34">
        <v>1</v>
      </c>
      <c r="E31" s="33" t="s">
        <v>452</v>
      </c>
      <c r="F31" s="35">
        <v>45617</v>
      </c>
      <c r="G31" s="35">
        <v>45617</v>
      </c>
      <c r="H31" s="36" t="s">
        <v>99</v>
      </c>
      <c r="I31" s="33" t="s">
        <v>100</v>
      </c>
      <c r="J31" s="36" t="s">
        <v>97</v>
      </c>
      <c r="K31" s="33" t="s">
        <v>333</v>
      </c>
      <c r="L31" s="36" t="s">
        <v>97</v>
      </c>
      <c r="M31" s="33" t="s">
        <v>101</v>
      </c>
      <c r="N31" s="36" t="s">
        <v>97</v>
      </c>
      <c r="O31" s="33" t="s">
        <v>453</v>
      </c>
      <c r="P31" s="38">
        <v>0</v>
      </c>
      <c r="Q31" s="38">
        <v>54324.75</v>
      </c>
      <c r="R31" s="33" t="s">
        <v>454</v>
      </c>
      <c r="S31" s="33" t="s">
        <v>72</v>
      </c>
      <c r="T31" s="33" t="s">
        <v>336</v>
      </c>
      <c r="U31" s="33" t="s">
        <v>337</v>
      </c>
      <c r="V31" s="33" t="s">
        <v>455</v>
      </c>
      <c r="W31" s="33" t="s">
        <v>339</v>
      </c>
    </row>
    <row r="32" s="26" customFormat="1" ht="16.5" customHeight="1" spans="1:23">
      <c r="A32" s="29" t="s">
        <v>456</v>
      </c>
      <c r="B32" s="29" t="s">
        <v>330</v>
      </c>
      <c r="C32" s="29" t="s">
        <v>457</v>
      </c>
      <c r="D32" s="30">
        <v>1</v>
      </c>
      <c r="E32" s="29" t="s">
        <v>458</v>
      </c>
      <c r="F32" s="31">
        <v>45618</v>
      </c>
      <c r="G32" s="31">
        <v>45618</v>
      </c>
      <c r="H32" s="32" t="s">
        <v>99</v>
      </c>
      <c r="I32" s="29" t="s">
        <v>100</v>
      </c>
      <c r="J32" s="32" t="s">
        <v>97</v>
      </c>
      <c r="K32" s="29" t="s">
        <v>333</v>
      </c>
      <c r="L32" s="32" t="s">
        <v>97</v>
      </c>
      <c r="M32" s="29" t="s">
        <v>101</v>
      </c>
      <c r="N32" s="32" t="s">
        <v>97</v>
      </c>
      <c r="O32" s="29" t="s">
        <v>459</v>
      </c>
      <c r="P32" s="37">
        <v>0</v>
      </c>
      <c r="Q32" s="37">
        <v>218182.56</v>
      </c>
      <c r="R32" s="29" t="s">
        <v>460</v>
      </c>
      <c r="S32" s="29" t="s">
        <v>26</v>
      </c>
      <c r="T32" s="29" t="s">
        <v>336</v>
      </c>
      <c r="U32" s="29" t="s">
        <v>337</v>
      </c>
      <c r="V32" s="29" t="s">
        <v>461</v>
      </c>
      <c r="W32" s="29" t="s">
        <v>339</v>
      </c>
    </row>
    <row r="33" s="26" customFormat="1" ht="16.5" customHeight="1" spans="1:23">
      <c r="A33" s="33" t="s">
        <v>456</v>
      </c>
      <c r="B33" s="33" t="s">
        <v>330</v>
      </c>
      <c r="C33" s="33" t="s">
        <v>457</v>
      </c>
      <c r="D33" s="34">
        <v>3</v>
      </c>
      <c r="E33" s="33" t="s">
        <v>458</v>
      </c>
      <c r="F33" s="35">
        <v>45618</v>
      </c>
      <c r="G33" s="35">
        <v>45618</v>
      </c>
      <c r="H33" s="36" t="s">
        <v>99</v>
      </c>
      <c r="I33" s="33" t="s">
        <v>100</v>
      </c>
      <c r="J33" s="36" t="s">
        <v>97</v>
      </c>
      <c r="K33" s="33" t="s">
        <v>333</v>
      </c>
      <c r="L33" s="36" t="s">
        <v>97</v>
      </c>
      <c r="M33" s="33" t="s">
        <v>101</v>
      </c>
      <c r="N33" s="36" t="s">
        <v>97</v>
      </c>
      <c r="O33" s="33" t="s">
        <v>459</v>
      </c>
      <c r="P33" s="38">
        <v>3747.55</v>
      </c>
      <c r="Q33" s="38">
        <v>0</v>
      </c>
      <c r="R33" s="33" t="s">
        <v>460</v>
      </c>
      <c r="S33" s="33" t="s">
        <v>26</v>
      </c>
      <c r="T33" s="33" t="s">
        <v>336</v>
      </c>
      <c r="U33" s="33" t="s">
        <v>337</v>
      </c>
      <c r="V33" s="33" t="s">
        <v>461</v>
      </c>
      <c r="W33" s="33" t="s">
        <v>339</v>
      </c>
    </row>
    <row r="34" s="26" customFormat="1" ht="16.5" customHeight="1" spans="1:23">
      <c r="A34" s="29" t="s">
        <v>462</v>
      </c>
      <c r="B34" s="29" t="s">
        <v>330</v>
      </c>
      <c r="C34" s="29" t="s">
        <v>463</v>
      </c>
      <c r="D34" s="30">
        <v>1</v>
      </c>
      <c r="E34" s="29" t="s">
        <v>464</v>
      </c>
      <c r="F34" s="31">
        <v>45618</v>
      </c>
      <c r="G34" s="31">
        <v>45618</v>
      </c>
      <c r="H34" s="32" t="s">
        <v>99</v>
      </c>
      <c r="I34" s="29" t="s">
        <v>100</v>
      </c>
      <c r="J34" s="32" t="s">
        <v>97</v>
      </c>
      <c r="K34" s="29" t="s">
        <v>333</v>
      </c>
      <c r="L34" s="32" t="s">
        <v>97</v>
      </c>
      <c r="M34" s="29" t="s">
        <v>101</v>
      </c>
      <c r="N34" s="32" t="s">
        <v>97</v>
      </c>
      <c r="O34" s="29" t="s">
        <v>465</v>
      </c>
      <c r="P34" s="37">
        <v>0</v>
      </c>
      <c r="Q34" s="37">
        <v>120537.95</v>
      </c>
      <c r="R34" s="29" t="s">
        <v>466</v>
      </c>
      <c r="S34" s="29" t="s">
        <v>29</v>
      </c>
      <c r="T34" s="29" t="s">
        <v>336</v>
      </c>
      <c r="U34" s="29" t="s">
        <v>337</v>
      </c>
      <c r="V34" s="29" t="s">
        <v>467</v>
      </c>
      <c r="W34" s="29" t="s">
        <v>339</v>
      </c>
    </row>
    <row r="35" s="26" customFormat="1" ht="16.5" customHeight="1" spans="1:23">
      <c r="A35" s="33" t="s">
        <v>462</v>
      </c>
      <c r="B35" s="33" t="s">
        <v>330</v>
      </c>
      <c r="C35" s="33" t="s">
        <v>463</v>
      </c>
      <c r="D35" s="34">
        <v>3</v>
      </c>
      <c r="E35" s="33" t="s">
        <v>464</v>
      </c>
      <c r="F35" s="35">
        <v>45618</v>
      </c>
      <c r="G35" s="35">
        <v>45618</v>
      </c>
      <c r="H35" s="36" t="s">
        <v>99</v>
      </c>
      <c r="I35" s="33" t="s">
        <v>100</v>
      </c>
      <c r="J35" s="36" t="s">
        <v>97</v>
      </c>
      <c r="K35" s="33" t="s">
        <v>333</v>
      </c>
      <c r="L35" s="36" t="s">
        <v>97</v>
      </c>
      <c r="M35" s="33" t="s">
        <v>101</v>
      </c>
      <c r="N35" s="36" t="s">
        <v>97</v>
      </c>
      <c r="O35" s="33" t="s">
        <v>465</v>
      </c>
      <c r="P35" s="38">
        <v>2.24</v>
      </c>
      <c r="Q35" s="38">
        <v>0</v>
      </c>
      <c r="R35" s="33" t="s">
        <v>466</v>
      </c>
      <c r="S35" s="33" t="s">
        <v>29</v>
      </c>
      <c r="T35" s="33" t="s">
        <v>336</v>
      </c>
      <c r="U35" s="33" t="s">
        <v>337</v>
      </c>
      <c r="V35" s="33" t="s">
        <v>467</v>
      </c>
      <c r="W35" s="33" t="s">
        <v>339</v>
      </c>
    </row>
    <row r="36" s="26" customFormat="1" ht="16.5" customHeight="1" spans="1:23">
      <c r="A36" s="29" t="s">
        <v>468</v>
      </c>
      <c r="B36" s="29" t="s">
        <v>330</v>
      </c>
      <c r="C36" s="29" t="s">
        <v>469</v>
      </c>
      <c r="D36" s="30">
        <v>1</v>
      </c>
      <c r="E36" s="29" t="s">
        <v>470</v>
      </c>
      <c r="F36" s="31">
        <v>45618</v>
      </c>
      <c r="G36" s="31">
        <v>45618</v>
      </c>
      <c r="H36" s="32" t="s">
        <v>99</v>
      </c>
      <c r="I36" s="29" t="s">
        <v>100</v>
      </c>
      <c r="J36" s="32" t="s">
        <v>97</v>
      </c>
      <c r="K36" s="29" t="s">
        <v>333</v>
      </c>
      <c r="L36" s="32" t="s">
        <v>97</v>
      </c>
      <c r="M36" s="29" t="s">
        <v>101</v>
      </c>
      <c r="N36" s="32" t="s">
        <v>97</v>
      </c>
      <c r="O36" s="29" t="s">
        <v>471</v>
      </c>
      <c r="P36" s="37">
        <v>0</v>
      </c>
      <c r="Q36" s="37">
        <v>156040.34</v>
      </c>
      <c r="R36" s="29" t="s">
        <v>472</v>
      </c>
      <c r="S36" s="29" t="s">
        <v>24</v>
      </c>
      <c r="T36" s="29" t="s">
        <v>336</v>
      </c>
      <c r="U36" s="29" t="s">
        <v>337</v>
      </c>
      <c r="V36" s="29" t="s">
        <v>473</v>
      </c>
      <c r="W36" s="29" t="s">
        <v>339</v>
      </c>
    </row>
    <row r="37" s="26" customFormat="1" ht="16.5" customHeight="1" spans="1:23">
      <c r="A37" s="33" t="s">
        <v>474</v>
      </c>
      <c r="B37" s="33" t="s">
        <v>330</v>
      </c>
      <c r="C37" s="33" t="s">
        <v>475</v>
      </c>
      <c r="D37" s="34">
        <v>1</v>
      </c>
      <c r="E37" s="33" t="s">
        <v>476</v>
      </c>
      <c r="F37" s="35">
        <v>45618</v>
      </c>
      <c r="G37" s="35">
        <v>45618</v>
      </c>
      <c r="H37" s="36" t="s">
        <v>99</v>
      </c>
      <c r="I37" s="33" t="s">
        <v>100</v>
      </c>
      <c r="J37" s="36" t="s">
        <v>97</v>
      </c>
      <c r="K37" s="33" t="s">
        <v>333</v>
      </c>
      <c r="L37" s="36" t="s">
        <v>97</v>
      </c>
      <c r="M37" s="33" t="s">
        <v>101</v>
      </c>
      <c r="N37" s="36" t="s">
        <v>97</v>
      </c>
      <c r="O37" s="33" t="s">
        <v>477</v>
      </c>
      <c r="P37" s="38">
        <v>0</v>
      </c>
      <c r="Q37" s="38">
        <v>140073</v>
      </c>
      <c r="R37" s="33" t="s">
        <v>478</v>
      </c>
      <c r="S37" s="33" t="s">
        <v>25</v>
      </c>
      <c r="T37" s="33" t="s">
        <v>336</v>
      </c>
      <c r="U37" s="33" t="s">
        <v>337</v>
      </c>
      <c r="V37" s="33" t="s">
        <v>479</v>
      </c>
      <c r="W37" s="33" t="s">
        <v>339</v>
      </c>
    </row>
    <row r="38" s="26" customFormat="1" ht="16.5" customHeight="1" spans="1:23">
      <c r="A38" s="29" t="s">
        <v>480</v>
      </c>
      <c r="B38" s="29" t="s">
        <v>330</v>
      </c>
      <c r="C38" s="29" t="s">
        <v>481</v>
      </c>
      <c r="D38" s="30">
        <v>1</v>
      </c>
      <c r="E38" s="29" t="s">
        <v>482</v>
      </c>
      <c r="F38" s="31">
        <v>45618</v>
      </c>
      <c r="G38" s="31">
        <v>45618</v>
      </c>
      <c r="H38" s="32" t="s">
        <v>99</v>
      </c>
      <c r="I38" s="29" t="s">
        <v>100</v>
      </c>
      <c r="J38" s="32" t="s">
        <v>97</v>
      </c>
      <c r="K38" s="29" t="s">
        <v>333</v>
      </c>
      <c r="L38" s="32" t="s">
        <v>97</v>
      </c>
      <c r="M38" s="29" t="s">
        <v>101</v>
      </c>
      <c r="N38" s="32" t="s">
        <v>97</v>
      </c>
      <c r="O38" s="29" t="s">
        <v>483</v>
      </c>
      <c r="P38" s="37">
        <v>0</v>
      </c>
      <c r="Q38" s="37">
        <v>5360.4</v>
      </c>
      <c r="R38" s="29" t="s">
        <v>344</v>
      </c>
      <c r="S38" s="29" t="s">
        <v>40</v>
      </c>
      <c r="T38" s="29" t="s">
        <v>336</v>
      </c>
      <c r="U38" s="29" t="s">
        <v>337</v>
      </c>
      <c r="V38" s="29" t="s">
        <v>484</v>
      </c>
      <c r="W38" s="29" t="s">
        <v>339</v>
      </c>
    </row>
    <row r="39" s="26" customFormat="1" ht="16.5" customHeight="1" spans="1:23">
      <c r="A39" s="33" t="s">
        <v>480</v>
      </c>
      <c r="B39" s="33" t="s">
        <v>330</v>
      </c>
      <c r="C39" s="33" t="s">
        <v>481</v>
      </c>
      <c r="D39" s="34">
        <v>3</v>
      </c>
      <c r="E39" s="33" t="s">
        <v>482</v>
      </c>
      <c r="F39" s="35">
        <v>45618</v>
      </c>
      <c r="G39" s="35">
        <v>45618</v>
      </c>
      <c r="H39" s="36" t="s">
        <v>99</v>
      </c>
      <c r="I39" s="33" t="s">
        <v>100</v>
      </c>
      <c r="J39" s="36" t="s">
        <v>97</v>
      </c>
      <c r="K39" s="33" t="s">
        <v>333</v>
      </c>
      <c r="L39" s="36" t="s">
        <v>97</v>
      </c>
      <c r="M39" s="33" t="s">
        <v>101</v>
      </c>
      <c r="N39" s="36" t="s">
        <v>97</v>
      </c>
      <c r="O39" s="33" t="s">
        <v>483</v>
      </c>
      <c r="P39" s="38">
        <v>2589.3</v>
      </c>
      <c r="Q39" s="38">
        <v>0</v>
      </c>
      <c r="R39" s="33" t="s">
        <v>344</v>
      </c>
      <c r="S39" s="33" t="s">
        <v>40</v>
      </c>
      <c r="T39" s="33" t="s">
        <v>336</v>
      </c>
      <c r="U39" s="33" t="s">
        <v>337</v>
      </c>
      <c r="V39" s="33" t="s">
        <v>484</v>
      </c>
      <c r="W39" s="33" t="s">
        <v>339</v>
      </c>
    </row>
    <row r="40" s="26" customFormat="1" ht="16.5" customHeight="1" spans="1:23">
      <c r="A40" s="29" t="s">
        <v>485</v>
      </c>
      <c r="B40" s="29" t="s">
        <v>330</v>
      </c>
      <c r="C40" s="29" t="s">
        <v>486</v>
      </c>
      <c r="D40" s="30">
        <v>1</v>
      </c>
      <c r="E40" s="29" t="s">
        <v>487</v>
      </c>
      <c r="F40" s="31">
        <v>45618</v>
      </c>
      <c r="G40" s="31">
        <v>45618</v>
      </c>
      <c r="H40" s="32" t="s">
        <v>99</v>
      </c>
      <c r="I40" s="29" t="s">
        <v>100</v>
      </c>
      <c r="J40" s="32" t="s">
        <v>97</v>
      </c>
      <c r="K40" s="29" t="s">
        <v>333</v>
      </c>
      <c r="L40" s="32" t="s">
        <v>97</v>
      </c>
      <c r="M40" s="29" t="s">
        <v>101</v>
      </c>
      <c r="N40" s="32" t="s">
        <v>97</v>
      </c>
      <c r="O40" s="29" t="s">
        <v>488</v>
      </c>
      <c r="P40" s="37">
        <v>0</v>
      </c>
      <c r="Q40" s="37">
        <v>16471.59</v>
      </c>
      <c r="R40" s="29" t="s">
        <v>489</v>
      </c>
      <c r="S40" s="29" t="s">
        <v>51</v>
      </c>
      <c r="T40" s="29" t="s">
        <v>336</v>
      </c>
      <c r="U40" s="29" t="s">
        <v>337</v>
      </c>
      <c r="V40" s="29" t="s">
        <v>490</v>
      </c>
      <c r="W40" s="29" t="s">
        <v>339</v>
      </c>
    </row>
    <row r="41" s="26" customFormat="1" ht="16.5" customHeight="1" spans="1:23">
      <c r="A41" s="33" t="s">
        <v>485</v>
      </c>
      <c r="B41" s="33" t="s">
        <v>330</v>
      </c>
      <c r="C41" s="33" t="s">
        <v>486</v>
      </c>
      <c r="D41" s="34">
        <v>3</v>
      </c>
      <c r="E41" s="33" t="s">
        <v>487</v>
      </c>
      <c r="F41" s="35">
        <v>45618</v>
      </c>
      <c r="G41" s="35">
        <v>45618</v>
      </c>
      <c r="H41" s="36" t="s">
        <v>99</v>
      </c>
      <c r="I41" s="33" t="s">
        <v>100</v>
      </c>
      <c r="J41" s="36" t="s">
        <v>97</v>
      </c>
      <c r="K41" s="33" t="s">
        <v>333</v>
      </c>
      <c r="L41" s="36" t="s">
        <v>97</v>
      </c>
      <c r="M41" s="33" t="s">
        <v>101</v>
      </c>
      <c r="N41" s="36" t="s">
        <v>97</v>
      </c>
      <c r="O41" s="33" t="s">
        <v>488</v>
      </c>
      <c r="P41" s="38">
        <v>6.36</v>
      </c>
      <c r="Q41" s="38">
        <v>0</v>
      </c>
      <c r="R41" s="33" t="s">
        <v>489</v>
      </c>
      <c r="S41" s="33" t="s">
        <v>51</v>
      </c>
      <c r="T41" s="33" t="s">
        <v>336</v>
      </c>
      <c r="U41" s="33" t="s">
        <v>337</v>
      </c>
      <c r="V41" s="33" t="s">
        <v>490</v>
      </c>
      <c r="W41" s="33" t="s">
        <v>339</v>
      </c>
    </row>
    <row r="42" s="26" customFormat="1" ht="16.5" customHeight="1" spans="1:23">
      <c r="A42" s="29" t="s">
        <v>491</v>
      </c>
      <c r="B42" s="29" t="s">
        <v>330</v>
      </c>
      <c r="C42" s="29" t="s">
        <v>492</v>
      </c>
      <c r="D42" s="30">
        <v>1</v>
      </c>
      <c r="E42" s="29" t="s">
        <v>493</v>
      </c>
      <c r="F42" s="31">
        <v>45618</v>
      </c>
      <c r="G42" s="31">
        <v>45618</v>
      </c>
      <c r="H42" s="32" t="s">
        <v>99</v>
      </c>
      <c r="I42" s="29" t="s">
        <v>100</v>
      </c>
      <c r="J42" s="32" t="s">
        <v>97</v>
      </c>
      <c r="K42" s="29" t="s">
        <v>333</v>
      </c>
      <c r="L42" s="32" t="s">
        <v>97</v>
      </c>
      <c r="M42" s="29" t="s">
        <v>101</v>
      </c>
      <c r="N42" s="32" t="s">
        <v>97</v>
      </c>
      <c r="O42" s="29" t="s">
        <v>494</v>
      </c>
      <c r="P42" s="37">
        <v>0</v>
      </c>
      <c r="Q42" s="37">
        <v>133199.88</v>
      </c>
      <c r="R42" s="29" t="s">
        <v>495</v>
      </c>
      <c r="S42" s="29" t="s">
        <v>36</v>
      </c>
      <c r="T42" s="29" t="s">
        <v>336</v>
      </c>
      <c r="U42" s="29" t="s">
        <v>337</v>
      </c>
      <c r="V42" s="29" t="s">
        <v>496</v>
      </c>
      <c r="W42" s="29" t="s">
        <v>339</v>
      </c>
    </row>
    <row r="43" s="26" customFormat="1" ht="16.5" customHeight="1" spans="1:23">
      <c r="A43" s="33" t="s">
        <v>497</v>
      </c>
      <c r="B43" s="33" t="s">
        <v>330</v>
      </c>
      <c r="C43" s="33" t="s">
        <v>498</v>
      </c>
      <c r="D43" s="34">
        <v>1</v>
      </c>
      <c r="E43" s="33" t="s">
        <v>499</v>
      </c>
      <c r="F43" s="35">
        <v>45618</v>
      </c>
      <c r="G43" s="35">
        <v>45618</v>
      </c>
      <c r="H43" s="36" t="s">
        <v>99</v>
      </c>
      <c r="I43" s="33" t="s">
        <v>100</v>
      </c>
      <c r="J43" s="36" t="s">
        <v>97</v>
      </c>
      <c r="K43" s="33" t="s">
        <v>333</v>
      </c>
      <c r="L43" s="36" t="s">
        <v>97</v>
      </c>
      <c r="M43" s="33" t="s">
        <v>101</v>
      </c>
      <c r="N43" s="36" t="s">
        <v>97</v>
      </c>
      <c r="O43" s="33" t="s">
        <v>500</v>
      </c>
      <c r="P43" s="38">
        <v>0</v>
      </c>
      <c r="Q43" s="38">
        <v>29154</v>
      </c>
      <c r="R43" s="33" t="s">
        <v>501</v>
      </c>
      <c r="S43" s="33" t="s">
        <v>179</v>
      </c>
      <c r="T43" s="33" t="s">
        <v>336</v>
      </c>
      <c r="U43" s="33" t="s">
        <v>337</v>
      </c>
      <c r="V43" s="33" t="s">
        <v>502</v>
      </c>
      <c r="W43" s="33" t="s">
        <v>339</v>
      </c>
    </row>
    <row r="44" s="26" customFormat="1" ht="16.5" customHeight="1" spans="1:23">
      <c r="A44" s="29" t="s">
        <v>503</v>
      </c>
      <c r="B44" s="29" t="s">
        <v>330</v>
      </c>
      <c r="C44" s="29" t="s">
        <v>504</v>
      </c>
      <c r="D44" s="30">
        <v>1</v>
      </c>
      <c r="E44" s="29" t="s">
        <v>505</v>
      </c>
      <c r="F44" s="31">
        <v>45618</v>
      </c>
      <c r="G44" s="31">
        <v>45618</v>
      </c>
      <c r="H44" s="32" t="s">
        <v>99</v>
      </c>
      <c r="I44" s="29" t="s">
        <v>100</v>
      </c>
      <c r="J44" s="32" t="s">
        <v>97</v>
      </c>
      <c r="K44" s="29" t="s">
        <v>333</v>
      </c>
      <c r="L44" s="32" t="s">
        <v>97</v>
      </c>
      <c r="M44" s="29" t="s">
        <v>101</v>
      </c>
      <c r="N44" s="32" t="s">
        <v>97</v>
      </c>
      <c r="O44" s="29" t="s">
        <v>506</v>
      </c>
      <c r="P44" s="37">
        <v>0</v>
      </c>
      <c r="Q44" s="37">
        <v>29431.16</v>
      </c>
      <c r="R44" s="29" t="s">
        <v>507</v>
      </c>
      <c r="S44" s="29" t="s">
        <v>61</v>
      </c>
      <c r="T44" s="29" t="s">
        <v>336</v>
      </c>
      <c r="U44" s="29" t="s">
        <v>337</v>
      </c>
      <c r="V44" s="29" t="s">
        <v>508</v>
      </c>
      <c r="W44" s="29" t="s">
        <v>339</v>
      </c>
    </row>
    <row r="45" s="26" customFormat="1" ht="16.5" customHeight="1" spans="1:23">
      <c r="A45" s="33" t="s">
        <v>503</v>
      </c>
      <c r="B45" s="33" t="s">
        <v>330</v>
      </c>
      <c r="C45" s="33" t="s">
        <v>504</v>
      </c>
      <c r="D45" s="34">
        <v>3</v>
      </c>
      <c r="E45" s="33" t="s">
        <v>505</v>
      </c>
      <c r="F45" s="35">
        <v>45618</v>
      </c>
      <c r="G45" s="35">
        <v>45618</v>
      </c>
      <c r="H45" s="36" t="s">
        <v>99</v>
      </c>
      <c r="I45" s="33" t="s">
        <v>100</v>
      </c>
      <c r="J45" s="36" t="s">
        <v>97</v>
      </c>
      <c r="K45" s="33" t="s">
        <v>333</v>
      </c>
      <c r="L45" s="36" t="s">
        <v>97</v>
      </c>
      <c r="M45" s="33" t="s">
        <v>101</v>
      </c>
      <c r="N45" s="36" t="s">
        <v>97</v>
      </c>
      <c r="O45" s="33" t="s">
        <v>506</v>
      </c>
      <c r="P45" s="38">
        <v>1247.08</v>
      </c>
      <c r="Q45" s="38">
        <v>0</v>
      </c>
      <c r="R45" s="33" t="s">
        <v>507</v>
      </c>
      <c r="S45" s="33" t="s">
        <v>61</v>
      </c>
      <c r="T45" s="33" t="s">
        <v>336</v>
      </c>
      <c r="U45" s="33" t="s">
        <v>337</v>
      </c>
      <c r="V45" s="33" t="s">
        <v>508</v>
      </c>
      <c r="W45" s="33" t="s">
        <v>339</v>
      </c>
    </row>
    <row r="46" s="26" customFormat="1" ht="16.5" customHeight="1" spans="1:23">
      <c r="A46" s="29" t="s">
        <v>509</v>
      </c>
      <c r="B46" s="29" t="s">
        <v>330</v>
      </c>
      <c r="C46" s="29" t="s">
        <v>510</v>
      </c>
      <c r="D46" s="30">
        <v>1</v>
      </c>
      <c r="E46" s="29" t="s">
        <v>511</v>
      </c>
      <c r="F46" s="31">
        <v>45618</v>
      </c>
      <c r="G46" s="31">
        <v>45618</v>
      </c>
      <c r="H46" s="32" t="s">
        <v>99</v>
      </c>
      <c r="I46" s="29" t="s">
        <v>100</v>
      </c>
      <c r="J46" s="32" t="s">
        <v>97</v>
      </c>
      <c r="K46" s="29" t="s">
        <v>333</v>
      </c>
      <c r="L46" s="32" t="s">
        <v>97</v>
      </c>
      <c r="M46" s="29" t="s">
        <v>101</v>
      </c>
      <c r="N46" s="32" t="s">
        <v>97</v>
      </c>
      <c r="O46" s="29" t="s">
        <v>512</v>
      </c>
      <c r="P46" s="37">
        <v>0</v>
      </c>
      <c r="Q46" s="37">
        <v>84104.8</v>
      </c>
      <c r="R46" s="29" t="s">
        <v>513</v>
      </c>
      <c r="S46" s="29" t="s">
        <v>30</v>
      </c>
      <c r="T46" s="29" t="s">
        <v>336</v>
      </c>
      <c r="U46" s="29" t="s">
        <v>337</v>
      </c>
      <c r="V46" s="29" t="s">
        <v>514</v>
      </c>
      <c r="W46" s="29" t="s">
        <v>339</v>
      </c>
    </row>
    <row r="47" s="26" customFormat="1" ht="16.5" customHeight="1" spans="1:23">
      <c r="A47" s="33" t="s">
        <v>509</v>
      </c>
      <c r="B47" s="33" t="s">
        <v>330</v>
      </c>
      <c r="C47" s="33" t="s">
        <v>510</v>
      </c>
      <c r="D47" s="34">
        <v>3</v>
      </c>
      <c r="E47" s="33" t="s">
        <v>511</v>
      </c>
      <c r="F47" s="35">
        <v>45618</v>
      </c>
      <c r="G47" s="35">
        <v>45618</v>
      </c>
      <c r="H47" s="36" t="s">
        <v>99</v>
      </c>
      <c r="I47" s="33" t="s">
        <v>100</v>
      </c>
      <c r="J47" s="36" t="s">
        <v>97</v>
      </c>
      <c r="K47" s="33" t="s">
        <v>333</v>
      </c>
      <c r="L47" s="36" t="s">
        <v>97</v>
      </c>
      <c r="M47" s="33" t="s">
        <v>101</v>
      </c>
      <c r="N47" s="36" t="s">
        <v>97</v>
      </c>
      <c r="O47" s="33" t="s">
        <v>512</v>
      </c>
      <c r="P47" s="38">
        <v>1901.97</v>
      </c>
      <c r="Q47" s="38">
        <v>0</v>
      </c>
      <c r="R47" s="33" t="s">
        <v>513</v>
      </c>
      <c r="S47" s="33" t="s">
        <v>30</v>
      </c>
      <c r="T47" s="33" t="s">
        <v>336</v>
      </c>
      <c r="U47" s="33" t="s">
        <v>337</v>
      </c>
      <c r="V47" s="33" t="s">
        <v>514</v>
      </c>
      <c r="W47" s="33" t="s">
        <v>339</v>
      </c>
    </row>
    <row r="48" s="26" customFormat="1" ht="16.5" customHeight="1" spans="1:23">
      <c r="A48" s="29" t="s">
        <v>515</v>
      </c>
      <c r="B48" s="29" t="s">
        <v>330</v>
      </c>
      <c r="C48" s="29" t="s">
        <v>516</v>
      </c>
      <c r="D48" s="30">
        <v>1</v>
      </c>
      <c r="E48" s="29" t="s">
        <v>517</v>
      </c>
      <c r="F48" s="31">
        <v>45618</v>
      </c>
      <c r="G48" s="31">
        <v>45618</v>
      </c>
      <c r="H48" s="32" t="s">
        <v>99</v>
      </c>
      <c r="I48" s="29" t="s">
        <v>100</v>
      </c>
      <c r="J48" s="32" t="s">
        <v>97</v>
      </c>
      <c r="K48" s="29" t="s">
        <v>333</v>
      </c>
      <c r="L48" s="32" t="s">
        <v>97</v>
      </c>
      <c r="M48" s="29" t="s">
        <v>101</v>
      </c>
      <c r="N48" s="32" t="s">
        <v>97</v>
      </c>
      <c r="O48" s="29" t="s">
        <v>518</v>
      </c>
      <c r="P48" s="37">
        <v>0.04</v>
      </c>
      <c r="Q48" s="37">
        <v>0</v>
      </c>
      <c r="R48" s="29" t="s">
        <v>513</v>
      </c>
      <c r="S48" s="29" t="s">
        <v>30</v>
      </c>
      <c r="T48" s="29" t="s">
        <v>336</v>
      </c>
      <c r="U48" s="29" t="s">
        <v>337</v>
      </c>
      <c r="V48" s="29" t="s">
        <v>519</v>
      </c>
      <c r="W48" s="29" t="s">
        <v>339</v>
      </c>
    </row>
    <row r="49" s="26" customFormat="1" ht="16.5" customHeight="1" spans="1:23">
      <c r="A49" s="33" t="s">
        <v>520</v>
      </c>
      <c r="B49" s="33" t="s">
        <v>330</v>
      </c>
      <c r="C49" s="33" t="s">
        <v>521</v>
      </c>
      <c r="D49" s="34">
        <v>1</v>
      </c>
      <c r="E49" s="33" t="s">
        <v>522</v>
      </c>
      <c r="F49" s="35">
        <v>45618</v>
      </c>
      <c r="G49" s="35">
        <v>45618</v>
      </c>
      <c r="H49" s="36" t="s">
        <v>99</v>
      </c>
      <c r="I49" s="33" t="s">
        <v>100</v>
      </c>
      <c r="J49" s="36" t="s">
        <v>97</v>
      </c>
      <c r="K49" s="33" t="s">
        <v>333</v>
      </c>
      <c r="L49" s="36" t="s">
        <v>97</v>
      </c>
      <c r="M49" s="33" t="s">
        <v>101</v>
      </c>
      <c r="N49" s="36" t="s">
        <v>97</v>
      </c>
      <c r="O49" s="33" t="s">
        <v>523</v>
      </c>
      <c r="P49" s="38">
        <v>0</v>
      </c>
      <c r="Q49" s="38">
        <v>32793.73</v>
      </c>
      <c r="R49" s="33" t="s">
        <v>524</v>
      </c>
      <c r="S49" s="33" t="s">
        <v>69</v>
      </c>
      <c r="T49" s="33" t="s">
        <v>336</v>
      </c>
      <c r="U49" s="33" t="s">
        <v>337</v>
      </c>
      <c r="V49" s="33" t="s">
        <v>525</v>
      </c>
      <c r="W49" s="33" t="s">
        <v>339</v>
      </c>
    </row>
    <row r="50" s="26" customFormat="1" ht="16.5" customHeight="1" spans="1:23">
      <c r="A50" s="29" t="s">
        <v>526</v>
      </c>
      <c r="B50" s="29" t="s">
        <v>330</v>
      </c>
      <c r="C50" s="29" t="s">
        <v>527</v>
      </c>
      <c r="D50" s="30">
        <v>1</v>
      </c>
      <c r="E50" s="29" t="s">
        <v>528</v>
      </c>
      <c r="F50" s="31">
        <v>45618</v>
      </c>
      <c r="G50" s="31">
        <v>45618</v>
      </c>
      <c r="H50" s="32" t="s">
        <v>99</v>
      </c>
      <c r="I50" s="29" t="s">
        <v>100</v>
      </c>
      <c r="J50" s="32" t="s">
        <v>97</v>
      </c>
      <c r="K50" s="29" t="s">
        <v>333</v>
      </c>
      <c r="L50" s="32" t="s">
        <v>97</v>
      </c>
      <c r="M50" s="29" t="s">
        <v>101</v>
      </c>
      <c r="N50" s="32" t="s">
        <v>97</v>
      </c>
      <c r="O50" s="29" t="s">
        <v>529</v>
      </c>
      <c r="P50" s="37">
        <v>0</v>
      </c>
      <c r="Q50" s="37">
        <v>5796.9</v>
      </c>
      <c r="R50" s="29" t="s">
        <v>530</v>
      </c>
      <c r="S50" s="29" t="s">
        <v>63</v>
      </c>
      <c r="T50" s="29" t="s">
        <v>336</v>
      </c>
      <c r="U50" s="29" t="s">
        <v>337</v>
      </c>
      <c r="V50" s="29" t="s">
        <v>531</v>
      </c>
      <c r="W50" s="29" t="s">
        <v>339</v>
      </c>
    </row>
    <row r="51" s="26" customFormat="1" ht="16.5" customHeight="1" spans="1:23">
      <c r="A51" s="33" t="s">
        <v>532</v>
      </c>
      <c r="B51" s="33" t="s">
        <v>330</v>
      </c>
      <c r="C51" s="33" t="s">
        <v>533</v>
      </c>
      <c r="D51" s="34">
        <v>1</v>
      </c>
      <c r="E51" s="33" t="s">
        <v>534</v>
      </c>
      <c r="F51" s="35">
        <v>45621</v>
      </c>
      <c r="G51" s="35">
        <v>45621</v>
      </c>
      <c r="H51" s="36" t="s">
        <v>99</v>
      </c>
      <c r="I51" s="33" t="s">
        <v>100</v>
      </c>
      <c r="J51" s="36" t="s">
        <v>97</v>
      </c>
      <c r="K51" s="33" t="s">
        <v>333</v>
      </c>
      <c r="L51" s="36" t="s">
        <v>97</v>
      </c>
      <c r="M51" s="33" t="s">
        <v>101</v>
      </c>
      <c r="N51" s="36" t="s">
        <v>97</v>
      </c>
      <c r="O51" s="33" t="s">
        <v>535</v>
      </c>
      <c r="P51" s="38">
        <v>0</v>
      </c>
      <c r="Q51" s="38">
        <v>529020.11</v>
      </c>
      <c r="R51" s="33" t="s">
        <v>536</v>
      </c>
      <c r="S51" s="33" t="s">
        <v>60</v>
      </c>
      <c r="T51" s="33" t="s">
        <v>336</v>
      </c>
      <c r="U51" s="33" t="s">
        <v>337</v>
      </c>
      <c r="V51" s="33" t="s">
        <v>537</v>
      </c>
      <c r="W51" s="33" t="s">
        <v>339</v>
      </c>
    </row>
    <row r="52" s="26" customFormat="1" ht="16.5" customHeight="1" spans="1:23">
      <c r="A52" s="29" t="s">
        <v>532</v>
      </c>
      <c r="B52" s="29" t="s">
        <v>330</v>
      </c>
      <c r="C52" s="29" t="s">
        <v>533</v>
      </c>
      <c r="D52" s="30">
        <v>3</v>
      </c>
      <c r="E52" s="29" t="s">
        <v>534</v>
      </c>
      <c r="F52" s="31">
        <v>45621</v>
      </c>
      <c r="G52" s="31">
        <v>45621</v>
      </c>
      <c r="H52" s="32" t="s">
        <v>99</v>
      </c>
      <c r="I52" s="29" t="s">
        <v>100</v>
      </c>
      <c r="J52" s="32" t="s">
        <v>97</v>
      </c>
      <c r="K52" s="29" t="s">
        <v>333</v>
      </c>
      <c r="L52" s="32" t="s">
        <v>97</v>
      </c>
      <c r="M52" s="29" t="s">
        <v>101</v>
      </c>
      <c r="N52" s="32" t="s">
        <v>97</v>
      </c>
      <c r="O52" s="29" t="s">
        <v>535</v>
      </c>
      <c r="P52" s="37">
        <v>152364.11</v>
      </c>
      <c r="Q52" s="37">
        <v>0</v>
      </c>
      <c r="R52" s="29" t="s">
        <v>536</v>
      </c>
      <c r="S52" s="29" t="s">
        <v>60</v>
      </c>
      <c r="T52" s="29" t="s">
        <v>336</v>
      </c>
      <c r="U52" s="29" t="s">
        <v>337</v>
      </c>
      <c r="V52" s="29" t="s">
        <v>537</v>
      </c>
      <c r="W52" s="29" t="s">
        <v>339</v>
      </c>
    </row>
    <row r="53" s="26" customFormat="1" ht="16.5" customHeight="1" spans="1:23">
      <c r="A53" s="33" t="s">
        <v>538</v>
      </c>
      <c r="B53" s="33" t="s">
        <v>330</v>
      </c>
      <c r="C53" s="33" t="s">
        <v>539</v>
      </c>
      <c r="D53" s="34">
        <v>1</v>
      </c>
      <c r="E53" s="33" t="s">
        <v>540</v>
      </c>
      <c r="F53" s="35">
        <v>45621</v>
      </c>
      <c r="G53" s="35">
        <v>45621</v>
      </c>
      <c r="H53" s="36" t="s">
        <v>99</v>
      </c>
      <c r="I53" s="33" t="s">
        <v>100</v>
      </c>
      <c r="J53" s="36" t="s">
        <v>97</v>
      </c>
      <c r="K53" s="33" t="s">
        <v>333</v>
      </c>
      <c r="L53" s="36" t="s">
        <v>97</v>
      </c>
      <c r="M53" s="33" t="s">
        <v>101</v>
      </c>
      <c r="N53" s="36" t="s">
        <v>97</v>
      </c>
      <c r="O53" s="33" t="s">
        <v>541</v>
      </c>
      <c r="P53" s="38">
        <v>0</v>
      </c>
      <c r="Q53" s="38">
        <v>159248.64</v>
      </c>
      <c r="R53" s="33" t="s">
        <v>542</v>
      </c>
      <c r="S53" s="33" t="s">
        <v>34</v>
      </c>
      <c r="T53" s="33" t="s">
        <v>336</v>
      </c>
      <c r="U53" s="33" t="s">
        <v>337</v>
      </c>
      <c r="V53" s="33" t="s">
        <v>543</v>
      </c>
      <c r="W53" s="33" t="s">
        <v>339</v>
      </c>
    </row>
    <row r="54" s="26" customFormat="1" ht="16.5" customHeight="1" spans="1:23">
      <c r="A54" s="29" t="s">
        <v>544</v>
      </c>
      <c r="B54" s="29" t="s">
        <v>330</v>
      </c>
      <c r="C54" s="29" t="s">
        <v>545</v>
      </c>
      <c r="D54" s="30">
        <v>1</v>
      </c>
      <c r="E54" s="29" t="s">
        <v>546</v>
      </c>
      <c r="F54" s="31">
        <v>45621</v>
      </c>
      <c r="G54" s="31">
        <v>45621</v>
      </c>
      <c r="H54" s="32" t="s">
        <v>99</v>
      </c>
      <c r="I54" s="29" t="s">
        <v>100</v>
      </c>
      <c r="J54" s="32" t="s">
        <v>97</v>
      </c>
      <c r="K54" s="29" t="s">
        <v>333</v>
      </c>
      <c r="L54" s="32" t="s">
        <v>97</v>
      </c>
      <c r="M54" s="29" t="s">
        <v>101</v>
      </c>
      <c r="N54" s="32" t="s">
        <v>97</v>
      </c>
      <c r="O54" s="29" t="s">
        <v>547</v>
      </c>
      <c r="P54" s="37">
        <v>0</v>
      </c>
      <c r="Q54" s="37">
        <v>5146.09</v>
      </c>
      <c r="R54" s="29" t="s">
        <v>548</v>
      </c>
      <c r="S54" s="29" t="s">
        <v>73</v>
      </c>
      <c r="T54" s="29" t="s">
        <v>336</v>
      </c>
      <c r="U54" s="29" t="s">
        <v>337</v>
      </c>
      <c r="V54" s="29" t="s">
        <v>549</v>
      </c>
      <c r="W54" s="29" t="s">
        <v>339</v>
      </c>
    </row>
    <row r="55" s="26" customFormat="1" ht="16.5" customHeight="1" spans="1:23">
      <c r="A55" s="33" t="s">
        <v>544</v>
      </c>
      <c r="B55" s="33" t="s">
        <v>330</v>
      </c>
      <c r="C55" s="33" t="s">
        <v>545</v>
      </c>
      <c r="D55" s="34">
        <v>3</v>
      </c>
      <c r="E55" s="33" t="s">
        <v>546</v>
      </c>
      <c r="F55" s="35">
        <v>45621</v>
      </c>
      <c r="G55" s="35">
        <v>45621</v>
      </c>
      <c r="H55" s="36" t="s">
        <v>99</v>
      </c>
      <c r="I55" s="33" t="s">
        <v>100</v>
      </c>
      <c r="J55" s="36" t="s">
        <v>97</v>
      </c>
      <c r="K55" s="33" t="s">
        <v>333</v>
      </c>
      <c r="L55" s="36" t="s">
        <v>97</v>
      </c>
      <c r="M55" s="33" t="s">
        <v>101</v>
      </c>
      <c r="N55" s="36" t="s">
        <v>97</v>
      </c>
      <c r="O55" s="33" t="s">
        <v>547</v>
      </c>
      <c r="P55" s="38">
        <v>225.5</v>
      </c>
      <c r="Q55" s="38">
        <v>0</v>
      </c>
      <c r="R55" s="33" t="s">
        <v>548</v>
      </c>
      <c r="S55" s="33" t="s">
        <v>73</v>
      </c>
      <c r="T55" s="33" t="s">
        <v>336</v>
      </c>
      <c r="U55" s="33" t="s">
        <v>337</v>
      </c>
      <c r="V55" s="33" t="s">
        <v>549</v>
      </c>
      <c r="W55" s="33" t="s">
        <v>339</v>
      </c>
    </row>
    <row r="56" s="26" customFormat="1" ht="16.5" customHeight="1" spans="1:23">
      <c r="A56" s="29" t="s">
        <v>550</v>
      </c>
      <c r="B56" s="29" t="s">
        <v>330</v>
      </c>
      <c r="C56" s="29" t="s">
        <v>551</v>
      </c>
      <c r="D56" s="30">
        <v>1</v>
      </c>
      <c r="E56" s="29" t="s">
        <v>552</v>
      </c>
      <c r="F56" s="31">
        <v>45621</v>
      </c>
      <c r="G56" s="31">
        <v>45621</v>
      </c>
      <c r="H56" s="32" t="s">
        <v>99</v>
      </c>
      <c r="I56" s="29" t="s">
        <v>100</v>
      </c>
      <c r="J56" s="32" t="s">
        <v>97</v>
      </c>
      <c r="K56" s="29" t="s">
        <v>333</v>
      </c>
      <c r="L56" s="32" t="s">
        <v>97</v>
      </c>
      <c r="M56" s="29" t="s">
        <v>101</v>
      </c>
      <c r="N56" s="32" t="s">
        <v>97</v>
      </c>
      <c r="O56" s="29" t="s">
        <v>453</v>
      </c>
      <c r="P56" s="37">
        <v>0</v>
      </c>
      <c r="Q56" s="37">
        <v>21783.01</v>
      </c>
      <c r="R56" s="29" t="s">
        <v>454</v>
      </c>
      <c r="S56" s="29" t="s">
        <v>72</v>
      </c>
      <c r="T56" s="29" t="s">
        <v>336</v>
      </c>
      <c r="U56" s="29" t="s">
        <v>337</v>
      </c>
      <c r="V56" s="29" t="s">
        <v>553</v>
      </c>
      <c r="W56" s="29" t="s">
        <v>339</v>
      </c>
    </row>
    <row r="57" s="26" customFormat="1" ht="16.5" customHeight="1" spans="1:23">
      <c r="A57" s="33" t="s">
        <v>554</v>
      </c>
      <c r="B57" s="33" t="s">
        <v>330</v>
      </c>
      <c r="C57" s="33" t="s">
        <v>555</v>
      </c>
      <c r="D57" s="34">
        <v>1</v>
      </c>
      <c r="E57" s="33" t="s">
        <v>556</v>
      </c>
      <c r="F57" s="35">
        <v>45621</v>
      </c>
      <c r="G57" s="35">
        <v>45621</v>
      </c>
      <c r="H57" s="36" t="s">
        <v>99</v>
      </c>
      <c r="I57" s="33" t="s">
        <v>100</v>
      </c>
      <c r="J57" s="36" t="s">
        <v>97</v>
      </c>
      <c r="K57" s="33" t="s">
        <v>333</v>
      </c>
      <c r="L57" s="36" t="s">
        <v>97</v>
      </c>
      <c r="M57" s="33" t="s">
        <v>101</v>
      </c>
      <c r="N57" s="36" t="s">
        <v>97</v>
      </c>
      <c r="O57" s="33" t="s">
        <v>506</v>
      </c>
      <c r="P57" s="38">
        <v>0</v>
      </c>
      <c r="Q57" s="38">
        <v>527345.13</v>
      </c>
      <c r="R57" s="33" t="s">
        <v>507</v>
      </c>
      <c r="S57" s="33" t="s">
        <v>61</v>
      </c>
      <c r="T57" s="33" t="s">
        <v>336</v>
      </c>
      <c r="U57" s="33" t="s">
        <v>337</v>
      </c>
      <c r="V57" s="33" t="s">
        <v>557</v>
      </c>
      <c r="W57" s="33" t="s">
        <v>339</v>
      </c>
    </row>
    <row r="58" s="26" customFormat="1" ht="16.5" customHeight="1" spans="1:23">
      <c r="A58" s="29" t="s">
        <v>554</v>
      </c>
      <c r="B58" s="29" t="s">
        <v>330</v>
      </c>
      <c r="C58" s="29" t="s">
        <v>555</v>
      </c>
      <c r="D58" s="30">
        <v>3</v>
      </c>
      <c r="E58" s="29" t="s">
        <v>556</v>
      </c>
      <c r="F58" s="31">
        <v>45621</v>
      </c>
      <c r="G58" s="31">
        <v>45621</v>
      </c>
      <c r="H58" s="32" t="s">
        <v>99</v>
      </c>
      <c r="I58" s="29" t="s">
        <v>100</v>
      </c>
      <c r="J58" s="32" t="s">
        <v>97</v>
      </c>
      <c r="K58" s="29" t="s">
        <v>333</v>
      </c>
      <c r="L58" s="32" t="s">
        <v>97</v>
      </c>
      <c r="M58" s="29" t="s">
        <v>101</v>
      </c>
      <c r="N58" s="32" t="s">
        <v>97</v>
      </c>
      <c r="O58" s="29" t="s">
        <v>506</v>
      </c>
      <c r="P58" s="37">
        <v>72345.13</v>
      </c>
      <c r="Q58" s="37">
        <v>0</v>
      </c>
      <c r="R58" s="29" t="s">
        <v>507</v>
      </c>
      <c r="S58" s="29" t="s">
        <v>61</v>
      </c>
      <c r="T58" s="29" t="s">
        <v>336</v>
      </c>
      <c r="U58" s="29" t="s">
        <v>337</v>
      </c>
      <c r="V58" s="29" t="s">
        <v>557</v>
      </c>
      <c r="W58" s="29" t="s">
        <v>339</v>
      </c>
    </row>
    <row r="59" s="26" customFormat="1" ht="16.5" customHeight="1" spans="1:23">
      <c r="A59" s="33" t="s">
        <v>558</v>
      </c>
      <c r="B59" s="33" t="s">
        <v>330</v>
      </c>
      <c r="C59" s="33" t="s">
        <v>559</v>
      </c>
      <c r="D59" s="34">
        <v>1</v>
      </c>
      <c r="E59" s="33" t="s">
        <v>560</v>
      </c>
      <c r="F59" s="35">
        <v>45621</v>
      </c>
      <c r="G59" s="35">
        <v>45621</v>
      </c>
      <c r="H59" s="36" t="s">
        <v>99</v>
      </c>
      <c r="I59" s="33" t="s">
        <v>100</v>
      </c>
      <c r="J59" s="36" t="s">
        <v>97</v>
      </c>
      <c r="K59" s="33" t="s">
        <v>333</v>
      </c>
      <c r="L59" s="36" t="s">
        <v>97</v>
      </c>
      <c r="M59" s="33" t="s">
        <v>101</v>
      </c>
      <c r="N59" s="36" t="s">
        <v>97</v>
      </c>
      <c r="O59" s="33" t="s">
        <v>561</v>
      </c>
      <c r="P59" s="38">
        <v>0</v>
      </c>
      <c r="Q59" s="38">
        <v>3245.36</v>
      </c>
      <c r="R59" s="33" t="s">
        <v>562</v>
      </c>
      <c r="S59" s="33" t="s">
        <v>75</v>
      </c>
      <c r="T59" s="33" t="s">
        <v>336</v>
      </c>
      <c r="U59" s="33" t="s">
        <v>337</v>
      </c>
      <c r="V59" s="33" t="s">
        <v>563</v>
      </c>
      <c r="W59" s="33" t="s">
        <v>339</v>
      </c>
    </row>
    <row r="60" s="26" customFormat="1" ht="16.5" customHeight="1" spans="1:23">
      <c r="A60" s="29" t="s">
        <v>564</v>
      </c>
      <c r="B60" s="29" t="s">
        <v>330</v>
      </c>
      <c r="C60" s="29" t="s">
        <v>565</v>
      </c>
      <c r="D60" s="30">
        <v>1</v>
      </c>
      <c r="E60" s="29" t="s">
        <v>566</v>
      </c>
      <c r="F60" s="31">
        <v>45621</v>
      </c>
      <c r="G60" s="31">
        <v>45621</v>
      </c>
      <c r="H60" s="32" t="s">
        <v>99</v>
      </c>
      <c r="I60" s="29" t="s">
        <v>100</v>
      </c>
      <c r="J60" s="32" t="s">
        <v>97</v>
      </c>
      <c r="K60" s="29" t="s">
        <v>333</v>
      </c>
      <c r="L60" s="32" t="s">
        <v>97</v>
      </c>
      <c r="M60" s="29" t="s">
        <v>101</v>
      </c>
      <c r="N60" s="32" t="s">
        <v>97</v>
      </c>
      <c r="O60" s="29" t="s">
        <v>567</v>
      </c>
      <c r="P60" s="37">
        <v>0</v>
      </c>
      <c r="Q60" s="37">
        <v>107350.63</v>
      </c>
      <c r="R60" s="29" t="s">
        <v>568</v>
      </c>
      <c r="S60" s="29" t="s">
        <v>38</v>
      </c>
      <c r="T60" s="29" t="s">
        <v>336</v>
      </c>
      <c r="U60" s="29" t="s">
        <v>337</v>
      </c>
      <c r="V60" s="29" t="s">
        <v>569</v>
      </c>
      <c r="W60" s="29" t="s">
        <v>339</v>
      </c>
    </row>
    <row r="61" s="26" customFormat="1" ht="16.5" customHeight="1" spans="1:23">
      <c r="A61" s="33" t="s">
        <v>564</v>
      </c>
      <c r="B61" s="33" t="s">
        <v>330</v>
      </c>
      <c r="C61" s="33" t="s">
        <v>565</v>
      </c>
      <c r="D61" s="34">
        <v>3</v>
      </c>
      <c r="E61" s="33" t="s">
        <v>566</v>
      </c>
      <c r="F61" s="35">
        <v>45621</v>
      </c>
      <c r="G61" s="35">
        <v>45621</v>
      </c>
      <c r="H61" s="36" t="s">
        <v>99</v>
      </c>
      <c r="I61" s="33" t="s">
        <v>100</v>
      </c>
      <c r="J61" s="36" t="s">
        <v>97</v>
      </c>
      <c r="K61" s="33" t="s">
        <v>333</v>
      </c>
      <c r="L61" s="36" t="s">
        <v>97</v>
      </c>
      <c r="M61" s="33" t="s">
        <v>101</v>
      </c>
      <c r="N61" s="36" t="s">
        <v>97</v>
      </c>
      <c r="O61" s="33" t="s">
        <v>567</v>
      </c>
      <c r="P61" s="38">
        <v>2957.91</v>
      </c>
      <c r="Q61" s="38">
        <v>0</v>
      </c>
      <c r="R61" s="33" t="s">
        <v>568</v>
      </c>
      <c r="S61" s="33" t="s">
        <v>38</v>
      </c>
      <c r="T61" s="33" t="s">
        <v>336</v>
      </c>
      <c r="U61" s="33" t="s">
        <v>337</v>
      </c>
      <c r="V61" s="33" t="s">
        <v>569</v>
      </c>
      <c r="W61" s="33" t="s">
        <v>339</v>
      </c>
    </row>
    <row r="62" s="26" customFormat="1" ht="16.5" customHeight="1" spans="1:23">
      <c r="A62" s="29" t="s">
        <v>570</v>
      </c>
      <c r="B62" s="29" t="s">
        <v>330</v>
      </c>
      <c r="C62" s="29" t="s">
        <v>571</v>
      </c>
      <c r="D62" s="30">
        <v>1</v>
      </c>
      <c r="E62" s="29" t="s">
        <v>572</v>
      </c>
      <c r="F62" s="31">
        <v>45621</v>
      </c>
      <c r="G62" s="31">
        <v>45621</v>
      </c>
      <c r="H62" s="32" t="s">
        <v>99</v>
      </c>
      <c r="I62" s="29" t="s">
        <v>100</v>
      </c>
      <c r="J62" s="32" t="s">
        <v>97</v>
      </c>
      <c r="K62" s="29" t="s">
        <v>333</v>
      </c>
      <c r="L62" s="32" t="s">
        <v>97</v>
      </c>
      <c r="M62" s="29" t="s">
        <v>101</v>
      </c>
      <c r="N62" s="32" t="s">
        <v>97</v>
      </c>
      <c r="O62" s="29" t="s">
        <v>573</v>
      </c>
      <c r="P62" s="37">
        <v>0</v>
      </c>
      <c r="Q62" s="37">
        <v>57630.52</v>
      </c>
      <c r="R62" s="29" t="s">
        <v>574</v>
      </c>
      <c r="S62" s="29" t="s">
        <v>17</v>
      </c>
      <c r="T62" s="29" t="s">
        <v>336</v>
      </c>
      <c r="U62" s="29" t="s">
        <v>337</v>
      </c>
      <c r="V62" s="29" t="s">
        <v>575</v>
      </c>
      <c r="W62" s="29" t="s">
        <v>339</v>
      </c>
    </row>
    <row r="63" s="26" customFormat="1" ht="16.5" customHeight="1" spans="1:23">
      <c r="A63" s="33" t="s">
        <v>576</v>
      </c>
      <c r="B63" s="33" t="s">
        <v>330</v>
      </c>
      <c r="C63" s="33" t="s">
        <v>577</v>
      </c>
      <c r="D63" s="34">
        <v>1</v>
      </c>
      <c r="E63" s="33" t="s">
        <v>578</v>
      </c>
      <c r="F63" s="35">
        <v>45621</v>
      </c>
      <c r="G63" s="35">
        <v>45621</v>
      </c>
      <c r="H63" s="36" t="s">
        <v>99</v>
      </c>
      <c r="I63" s="33" t="s">
        <v>100</v>
      </c>
      <c r="J63" s="36" t="s">
        <v>97</v>
      </c>
      <c r="K63" s="33" t="s">
        <v>333</v>
      </c>
      <c r="L63" s="36" t="s">
        <v>97</v>
      </c>
      <c r="M63" s="33" t="s">
        <v>101</v>
      </c>
      <c r="N63" s="36" t="s">
        <v>97</v>
      </c>
      <c r="O63" s="33" t="s">
        <v>579</v>
      </c>
      <c r="P63" s="38">
        <v>0</v>
      </c>
      <c r="Q63" s="38">
        <v>58223.7</v>
      </c>
      <c r="R63" s="33" t="s">
        <v>580</v>
      </c>
      <c r="S63" s="33" t="s">
        <v>21</v>
      </c>
      <c r="T63" s="33" t="s">
        <v>336</v>
      </c>
      <c r="U63" s="33" t="s">
        <v>337</v>
      </c>
      <c r="V63" s="33" t="s">
        <v>581</v>
      </c>
      <c r="W63" s="33" t="s">
        <v>339</v>
      </c>
    </row>
    <row r="64" s="26" customFormat="1" ht="16.5" customHeight="1" spans="1:23">
      <c r="A64" s="29" t="s">
        <v>576</v>
      </c>
      <c r="B64" s="29" t="s">
        <v>330</v>
      </c>
      <c r="C64" s="29" t="s">
        <v>577</v>
      </c>
      <c r="D64" s="30">
        <v>3</v>
      </c>
      <c r="E64" s="29" t="s">
        <v>578</v>
      </c>
      <c r="F64" s="31">
        <v>45621</v>
      </c>
      <c r="G64" s="31">
        <v>45621</v>
      </c>
      <c r="H64" s="32" t="s">
        <v>99</v>
      </c>
      <c r="I64" s="29" t="s">
        <v>100</v>
      </c>
      <c r="J64" s="32" t="s">
        <v>97</v>
      </c>
      <c r="K64" s="29" t="s">
        <v>333</v>
      </c>
      <c r="L64" s="32" t="s">
        <v>97</v>
      </c>
      <c r="M64" s="29" t="s">
        <v>101</v>
      </c>
      <c r="N64" s="32" t="s">
        <v>97</v>
      </c>
      <c r="O64" s="29" t="s">
        <v>579</v>
      </c>
      <c r="P64" s="37">
        <v>0.35</v>
      </c>
      <c r="Q64" s="37">
        <v>0</v>
      </c>
      <c r="R64" s="29" t="s">
        <v>580</v>
      </c>
      <c r="S64" s="29" t="s">
        <v>21</v>
      </c>
      <c r="T64" s="29" t="s">
        <v>336</v>
      </c>
      <c r="U64" s="29" t="s">
        <v>337</v>
      </c>
      <c r="V64" s="29" t="s">
        <v>581</v>
      </c>
      <c r="W64" s="29" t="s">
        <v>339</v>
      </c>
    </row>
    <row r="65" s="26" customFormat="1" ht="16.5" customHeight="1" spans="1:23">
      <c r="A65" s="33" t="s">
        <v>582</v>
      </c>
      <c r="B65" s="33" t="s">
        <v>330</v>
      </c>
      <c r="C65" s="33" t="s">
        <v>583</v>
      </c>
      <c r="D65" s="34">
        <v>1</v>
      </c>
      <c r="E65" s="33" t="s">
        <v>584</v>
      </c>
      <c r="F65" s="35">
        <v>45621</v>
      </c>
      <c r="G65" s="35">
        <v>45621</v>
      </c>
      <c r="H65" s="36" t="s">
        <v>99</v>
      </c>
      <c r="I65" s="33" t="s">
        <v>100</v>
      </c>
      <c r="J65" s="36" t="s">
        <v>97</v>
      </c>
      <c r="K65" s="33" t="s">
        <v>333</v>
      </c>
      <c r="L65" s="36" t="s">
        <v>97</v>
      </c>
      <c r="M65" s="33" t="s">
        <v>101</v>
      </c>
      <c r="N65" s="36" t="s">
        <v>97</v>
      </c>
      <c r="O65" s="33" t="s">
        <v>585</v>
      </c>
      <c r="P65" s="38">
        <v>0</v>
      </c>
      <c r="Q65" s="38">
        <v>26192.88</v>
      </c>
      <c r="R65" s="33" t="s">
        <v>586</v>
      </c>
      <c r="S65" s="33" t="s">
        <v>23</v>
      </c>
      <c r="T65" s="33" t="s">
        <v>336</v>
      </c>
      <c r="U65" s="33" t="s">
        <v>337</v>
      </c>
      <c r="V65" s="33" t="s">
        <v>587</v>
      </c>
      <c r="W65" s="33" t="s">
        <v>339</v>
      </c>
    </row>
    <row r="66" s="26" customFormat="1" ht="16.5" customHeight="1" spans="1:23">
      <c r="A66" s="29" t="s">
        <v>582</v>
      </c>
      <c r="B66" s="29" t="s">
        <v>330</v>
      </c>
      <c r="C66" s="29" t="s">
        <v>583</v>
      </c>
      <c r="D66" s="30">
        <v>4</v>
      </c>
      <c r="E66" s="29" t="s">
        <v>584</v>
      </c>
      <c r="F66" s="31">
        <v>45621</v>
      </c>
      <c r="G66" s="31">
        <v>45621</v>
      </c>
      <c r="H66" s="32" t="s">
        <v>99</v>
      </c>
      <c r="I66" s="29" t="s">
        <v>100</v>
      </c>
      <c r="J66" s="32" t="s">
        <v>97</v>
      </c>
      <c r="K66" s="29" t="s">
        <v>333</v>
      </c>
      <c r="L66" s="32" t="s">
        <v>97</v>
      </c>
      <c r="M66" s="29" t="s">
        <v>101</v>
      </c>
      <c r="N66" s="32" t="s">
        <v>97</v>
      </c>
      <c r="O66" s="29" t="s">
        <v>585</v>
      </c>
      <c r="P66" s="37">
        <v>1283.26</v>
      </c>
      <c r="Q66" s="37">
        <v>0</v>
      </c>
      <c r="R66" s="29" t="s">
        <v>586</v>
      </c>
      <c r="S66" s="29" t="s">
        <v>23</v>
      </c>
      <c r="T66" s="29" t="s">
        <v>336</v>
      </c>
      <c r="U66" s="29" t="s">
        <v>337</v>
      </c>
      <c r="V66" s="29" t="s">
        <v>587</v>
      </c>
      <c r="W66" s="29" t="s">
        <v>339</v>
      </c>
    </row>
    <row r="67" s="26" customFormat="1" ht="16.5" customHeight="1" spans="1:23">
      <c r="A67" s="33" t="s">
        <v>588</v>
      </c>
      <c r="B67" s="33" t="s">
        <v>330</v>
      </c>
      <c r="C67" s="33" t="s">
        <v>589</v>
      </c>
      <c r="D67" s="34">
        <v>1</v>
      </c>
      <c r="E67" s="33" t="s">
        <v>590</v>
      </c>
      <c r="F67" s="35">
        <v>45621</v>
      </c>
      <c r="G67" s="35">
        <v>45621</v>
      </c>
      <c r="H67" s="36" t="s">
        <v>99</v>
      </c>
      <c r="I67" s="33" t="s">
        <v>100</v>
      </c>
      <c r="J67" s="36" t="s">
        <v>97</v>
      </c>
      <c r="K67" s="33" t="s">
        <v>333</v>
      </c>
      <c r="L67" s="36" t="s">
        <v>97</v>
      </c>
      <c r="M67" s="33" t="s">
        <v>101</v>
      </c>
      <c r="N67" s="36" t="s">
        <v>97</v>
      </c>
      <c r="O67" s="33" t="s">
        <v>585</v>
      </c>
      <c r="P67" s="38">
        <v>0.01</v>
      </c>
      <c r="Q67" s="38">
        <v>0</v>
      </c>
      <c r="R67" s="33" t="s">
        <v>586</v>
      </c>
      <c r="S67" s="33" t="s">
        <v>23</v>
      </c>
      <c r="T67" s="33" t="s">
        <v>336</v>
      </c>
      <c r="U67" s="33" t="s">
        <v>337</v>
      </c>
      <c r="V67" s="33" t="s">
        <v>591</v>
      </c>
      <c r="W67" s="33" t="s">
        <v>339</v>
      </c>
    </row>
    <row r="68" s="26" customFormat="1" ht="16.5" customHeight="1" spans="1:23">
      <c r="A68" s="29" t="s">
        <v>592</v>
      </c>
      <c r="B68" s="29" t="s">
        <v>330</v>
      </c>
      <c r="C68" s="29" t="s">
        <v>593</v>
      </c>
      <c r="D68" s="30">
        <v>1</v>
      </c>
      <c r="E68" s="29" t="s">
        <v>594</v>
      </c>
      <c r="F68" s="31">
        <v>45621</v>
      </c>
      <c r="G68" s="31">
        <v>45621</v>
      </c>
      <c r="H68" s="32" t="s">
        <v>99</v>
      </c>
      <c r="I68" s="29" t="s">
        <v>100</v>
      </c>
      <c r="J68" s="32" t="s">
        <v>97</v>
      </c>
      <c r="K68" s="29" t="s">
        <v>333</v>
      </c>
      <c r="L68" s="32" t="s">
        <v>97</v>
      </c>
      <c r="M68" s="29" t="s">
        <v>101</v>
      </c>
      <c r="N68" s="32" t="s">
        <v>97</v>
      </c>
      <c r="O68" s="29" t="s">
        <v>595</v>
      </c>
      <c r="P68" s="37">
        <v>0</v>
      </c>
      <c r="Q68" s="37">
        <v>4158.4</v>
      </c>
      <c r="R68" s="29" t="s">
        <v>596</v>
      </c>
      <c r="S68" s="29" t="s">
        <v>19</v>
      </c>
      <c r="T68" s="29" t="s">
        <v>336</v>
      </c>
      <c r="U68" s="29" t="s">
        <v>337</v>
      </c>
      <c r="V68" s="29" t="s">
        <v>597</v>
      </c>
      <c r="W68" s="29" t="s">
        <v>339</v>
      </c>
    </row>
    <row r="69" s="26" customFormat="1" ht="16.5" customHeight="1" spans="1:23">
      <c r="A69" s="33" t="s">
        <v>598</v>
      </c>
      <c r="B69" s="33" t="s">
        <v>330</v>
      </c>
      <c r="C69" s="33" t="s">
        <v>599</v>
      </c>
      <c r="D69" s="34">
        <v>1</v>
      </c>
      <c r="E69" s="33" t="s">
        <v>600</v>
      </c>
      <c r="F69" s="35">
        <v>45621</v>
      </c>
      <c r="G69" s="35">
        <v>45621</v>
      </c>
      <c r="H69" s="36" t="s">
        <v>99</v>
      </c>
      <c r="I69" s="33" t="s">
        <v>100</v>
      </c>
      <c r="J69" s="36" t="s">
        <v>97</v>
      </c>
      <c r="K69" s="33" t="s">
        <v>333</v>
      </c>
      <c r="L69" s="36" t="s">
        <v>97</v>
      </c>
      <c r="M69" s="33" t="s">
        <v>101</v>
      </c>
      <c r="N69" s="36" t="s">
        <v>97</v>
      </c>
      <c r="O69" s="33" t="s">
        <v>601</v>
      </c>
      <c r="P69" s="38">
        <v>0</v>
      </c>
      <c r="Q69" s="38">
        <v>0.01</v>
      </c>
      <c r="R69" s="33" t="s">
        <v>507</v>
      </c>
      <c r="S69" s="33" t="s">
        <v>61</v>
      </c>
      <c r="T69" s="33" t="s">
        <v>336</v>
      </c>
      <c r="U69" s="33" t="s">
        <v>337</v>
      </c>
      <c r="V69" s="33" t="s">
        <v>602</v>
      </c>
      <c r="W69" s="33" t="s">
        <v>339</v>
      </c>
    </row>
    <row r="70" s="26" customFormat="1" ht="16.5" customHeight="1" spans="1:23">
      <c r="A70" s="29" t="s">
        <v>603</v>
      </c>
      <c r="B70" s="29" t="s">
        <v>330</v>
      </c>
      <c r="C70" s="29" t="s">
        <v>604</v>
      </c>
      <c r="D70" s="30">
        <v>1</v>
      </c>
      <c r="E70" s="29" t="s">
        <v>605</v>
      </c>
      <c r="F70" s="31">
        <v>45621</v>
      </c>
      <c r="G70" s="31">
        <v>45621</v>
      </c>
      <c r="H70" s="32" t="s">
        <v>99</v>
      </c>
      <c r="I70" s="29" t="s">
        <v>100</v>
      </c>
      <c r="J70" s="32" t="s">
        <v>97</v>
      </c>
      <c r="K70" s="29" t="s">
        <v>333</v>
      </c>
      <c r="L70" s="32" t="s">
        <v>97</v>
      </c>
      <c r="M70" s="29" t="s">
        <v>101</v>
      </c>
      <c r="N70" s="32" t="s">
        <v>97</v>
      </c>
      <c r="O70" s="29" t="s">
        <v>606</v>
      </c>
      <c r="P70" s="37">
        <v>0</v>
      </c>
      <c r="Q70" s="37">
        <v>56508.62</v>
      </c>
      <c r="R70" s="29" t="s">
        <v>607</v>
      </c>
      <c r="S70" s="29" t="s">
        <v>41</v>
      </c>
      <c r="T70" s="29" t="s">
        <v>336</v>
      </c>
      <c r="U70" s="29" t="s">
        <v>337</v>
      </c>
      <c r="V70" s="29" t="s">
        <v>608</v>
      </c>
      <c r="W70" s="29" t="s">
        <v>339</v>
      </c>
    </row>
    <row r="71" s="26" customFormat="1" ht="16.5" customHeight="1" spans="1:23">
      <c r="A71" s="33" t="s">
        <v>609</v>
      </c>
      <c r="B71" s="33" t="s">
        <v>330</v>
      </c>
      <c r="C71" s="33" t="s">
        <v>610</v>
      </c>
      <c r="D71" s="34">
        <v>1</v>
      </c>
      <c r="E71" s="33" t="s">
        <v>611</v>
      </c>
      <c r="F71" s="35">
        <v>45621</v>
      </c>
      <c r="G71" s="35">
        <v>45621</v>
      </c>
      <c r="H71" s="36" t="s">
        <v>99</v>
      </c>
      <c r="I71" s="33" t="s">
        <v>100</v>
      </c>
      <c r="J71" s="36" t="s">
        <v>97</v>
      </c>
      <c r="K71" s="33" t="s">
        <v>333</v>
      </c>
      <c r="L71" s="36" t="s">
        <v>97</v>
      </c>
      <c r="M71" s="33" t="s">
        <v>101</v>
      </c>
      <c r="N71" s="36" t="s">
        <v>97</v>
      </c>
      <c r="O71" s="33" t="s">
        <v>612</v>
      </c>
      <c r="P71" s="38">
        <v>0.05</v>
      </c>
      <c r="Q71" s="38">
        <v>0</v>
      </c>
      <c r="R71" s="33" t="s">
        <v>607</v>
      </c>
      <c r="S71" s="33" t="s">
        <v>41</v>
      </c>
      <c r="T71" s="33" t="s">
        <v>336</v>
      </c>
      <c r="U71" s="33" t="s">
        <v>337</v>
      </c>
      <c r="V71" s="33" t="s">
        <v>613</v>
      </c>
      <c r="W71" s="33" t="s">
        <v>339</v>
      </c>
    </row>
    <row r="72" s="26" customFormat="1" ht="16.5" customHeight="1" spans="1:23">
      <c r="A72" s="29" t="s">
        <v>614</v>
      </c>
      <c r="B72" s="29" t="s">
        <v>330</v>
      </c>
      <c r="C72" s="29" t="s">
        <v>615</v>
      </c>
      <c r="D72" s="30">
        <v>1</v>
      </c>
      <c r="E72" s="29" t="s">
        <v>616</v>
      </c>
      <c r="F72" s="31">
        <v>45621</v>
      </c>
      <c r="G72" s="31">
        <v>45621</v>
      </c>
      <c r="H72" s="32" t="s">
        <v>99</v>
      </c>
      <c r="I72" s="29" t="s">
        <v>100</v>
      </c>
      <c r="J72" s="32" t="s">
        <v>97</v>
      </c>
      <c r="K72" s="29" t="s">
        <v>333</v>
      </c>
      <c r="L72" s="32" t="s">
        <v>97</v>
      </c>
      <c r="M72" s="29" t="s">
        <v>101</v>
      </c>
      <c r="N72" s="32" t="s">
        <v>97</v>
      </c>
      <c r="O72" s="29" t="s">
        <v>617</v>
      </c>
      <c r="P72" s="37">
        <v>0</v>
      </c>
      <c r="Q72" s="37">
        <v>22164.96</v>
      </c>
      <c r="R72" s="29" t="s">
        <v>618</v>
      </c>
      <c r="S72" s="29" t="s">
        <v>18</v>
      </c>
      <c r="T72" s="29" t="s">
        <v>336</v>
      </c>
      <c r="U72" s="29" t="s">
        <v>337</v>
      </c>
      <c r="V72" s="29" t="s">
        <v>619</v>
      </c>
      <c r="W72" s="29" t="s">
        <v>339</v>
      </c>
    </row>
    <row r="73" s="26" customFormat="1" ht="16.5" customHeight="1" spans="1:23">
      <c r="A73" s="33" t="s">
        <v>620</v>
      </c>
      <c r="B73" s="33" t="s">
        <v>330</v>
      </c>
      <c r="C73" s="33" t="s">
        <v>621</v>
      </c>
      <c r="D73" s="34">
        <v>1</v>
      </c>
      <c r="E73" s="33" t="s">
        <v>622</v>
      </c>
      <c r="F73" s="35">
        <v>45622</v>
      </c>
      <c r="G73" s="35">
        <v>45622</v>
      </c>
      <c r="H73" s="36" t="s">
        <v>99</v>
      </c>
      <c r="I73" s="33" t="s">
        <v>100</v>
      </c>
      <c r="J73" s="36" t="s">
        <v>97</v>
      </c>
      <c r="K73" s="33" t="s">
        <v>333</v>
      </c>
      <c r="L73" s="36" t="s">
        <v>97</v>
      </c>
      <c r="M73" s="33" t="s">
        <v>101</v>
      </c>
      <c r="N73" s="36" t="s">
        <v>97</v>
      </c>
      <c r="O73" s="33" t="s">
        <v>623</v>
      </c>
      <c r="P73" s="38">
        <v>0</v>
      </c>
      <c r="Q73" s="38">
        <v>204056.01</v>
      </c>
      <c r="R73" s="33" t="s">
        <v>624</v>
      </c>
      <c r="S73" s="33" t="s">
        <v>35</v>
      </c>
      <c r="T73" s="33" t="s">
        <v>336</v>
      </c>
      <c r="U73" s="33" t="s">
        <v>337</v>
      </c>
      <c r="V73" s="33" t="s">
        <v>625</v>
      </c>
      <c r="W73" s="33" t="s">
        <v>339</v>
      </c>
    </row>
    <row r="74" s="26" customFormat="1" ht="16.5" customHeight="1" spans="1:23">
      <c r="A74" s="29" t="s">
        <v>626</v>
      </c>
      <c r="B74" s="29" t="s">
        <v>330</v>
      </c>
      <c r="C74" s="29" t="s">
        <v>627</v>
      </c>
      <c r="D74" s="30">
        <v>1</v>
      </c>
      <c r="E74" s="29" t="s">
        <v>628</v>
      </c>
      <c r="F74" s="31">
        <v>45622</v>
      </c>
      <c r="G74" s="31">
        <v>45622</v>
      </c>
      <c r="H74" s="32" t="s">
        <v>99</v>
      </c>
      <c r="I74" s="29" t="s">
        <v>100</v>
      </c>
      <c r="J74" s="32" t="s">
        <v>97</v>
      </c>
      <c r="K74" s="29" t="s">
        <v>333</v>
      </c>
      <c r="L74" s="32" t="s">
        <v>97</v>
      </c>
      <c r="M74" s="29" t="s">
        <v>101</v>
      </c>
      <c r="N74" s="32" t="s">
        <v>97</v>
      </c>
      <c r="O74" s="29" t="s">
        <v>623</v>
      </c>
      <c r="P74" s="37">
        <v>0.03</v>
      </c>
      <c r="Q74" s="37">
        <v>0</v>
      </c>
      <c r="R74" s="29" t="s">
        <v>624</v>
      </c>
      <c r="S74" s="29" t="s">
        <v>35</v>
      </c>
      <c r="T74" s="29" t="s">
        <v>336</v>
      </c>
      <c r="U74" s="29" t="s">
        <v>337</v>
      </c>
      <c r="V74" s="29" t="s">
        <v>629</v>
      </c>
      <c r="W74" s="29" t="s">
        <v>339</v>
      </c>
    </row>
    <row r="75" s="26" customFormat="1" ht="16.5" customHeight="1" spans="1:23">
      <c r="A75" s="33" t="s">
        <v>630</v>
      </c>
      <c r="B75" s="33" t="s">
        <v>330</v>
      </c>
      <c r="C75" s="33" t="s">
        <v>631</v>
      </c>
      <c r="D75" s="34">
        <v>1</v>
      </c>
      <c r="E75" s="33" t="s">
        <v>632</v>
      </c>
      <c r="F75" s="35">
        <v>45622</v>
      </c>
      <c r="G75" s="35">
        <v>45622</v>
      </c>
      <c r="H75" s="36" t="s">
        <v>99</v>
      </c>
      <c r="I75" s="33" t="s">
        <v>100</v>
      </c>
      <c r="J75" s="36" t="s">
        <v>97</v>
      </c>
      <c r="K75" s="33" t="s">
        <v>333</v>
      </c>
      <c r="L75" s="36" t="s">
        <v>97</v>
      </c>
      <c r="M75" s="33" t="s">
        <v>101</v>
      </c>
      <c r="N75" s="36" t="s">
        <v>97</v>
      </c>
      <c r="O75" s="33" t="s">
        <v>633</v>
      </c>
      <c r="P75" s="38">
        <v>0</v>
      </c>
      <c r="Q75" s="38">
        <v>300884.68</v>
      </c>
      <c r="R75" s="33" t="s">
        <v>634</v>
      </c>
      <c r="S75" s="33" t="s">
        <v>37</v>
      </c>
      <c r="T75" s="33" t="s">
        <v>336</v>
      </c>
      <c r="U75" s="33" t="s">
        <v>337</v>
      </c>
      <c r="V75" s="33" t="s">
        <v>635</v>
      </c>
      <c r="W75" s="33" t="s">
        <v>339</v>
      </c>
    </row>
    <row r="76" s="26" customFormat="1" ht="16.5" customHeight="1" spans="1:23">
      <c r="A76" s="29" t="s">
        <v>630</v>
      </c>
      <c r="B76" s="29" t="s">
        <v>330</v>
      </c>
      <c r="C76" s="29" t="s">
        <v>631</v>
      </c>
      <c r="D76" s="30">
        <v>3</v>
      </c>
      <c r="E76" s="29" t="s">
        <v>632</v>
      </c>
      <c r="F76" s="31">
        <v>45622</v>
      </c>
      <c r="G76" s="31">
        <v>45622</v>
      </c>
      <c r="H76" s="32" t="s">
        <v>99</v>
      </c>
      <c r="I76" s="29" t="s">
        <v>100</v>
      </c>
      <c r="J76" s="32" t="s">
        <v>97</v>
      </c>
      <c r="K76" s="29" t="s">
        <v>333</v>
      </c>
      <c r="L76" s="32" t="s">
        <v>97</v>
      </c>
      <c r="M76" s="29" t="s">
        <v>101</v>
      </c>
      <c r="N76" s="32" t="s">
        <v>97</v>
      </c>
      <c r="O76" s="29" t="s">
        <v>633</v>
      </c>
      <c r="P76" s="37">
        <v>13450.25</v>
      </c>
      <c r="Q76" s="37">
        <v>0</v>
      </c>
      <c r="R76" s="29" t="s">
        <v>634</v>
      </c>
      <c r="S76" s="29" t="s">
        <v>37</v>
      </c>
      <c r="T76" s="29" t="s">
        <v>336</v>
      </c>
      <c r="U76" s="29" t="s">
        <v>337</v>
      </c>
      <c r="V76" s="29" t="s">
        <v>635</v>
      </c>
      <c r="W76" s="29" t="s">
        <v>339</v>
      </c>
    </row>
    <row r="77" s="26" customFormat="1" ht="16.5" customHeight="1" spans="1:23">
      <c r="A77" s="33" t="s">
        <v>636</v>
      </c>
      <c r="B77" s="33" t="s">
        <v>330</v>
      </c>
      <c r="C77" s="33" t="s">
        <v>637</v>
      </c>
      <c r="D77" s="34">
        <v>1</v>
      </c>
      <c r="E77" s="33" t="s">
        <v>638</v>
      </c>
      <c r="F77" s="35">
        <v>45622</v>
      </c>
      <c r="G77" s="35">
        <v>45622</v>
      </c>
      <c r="H77" s="36" t="s">
        <v>99</v>
      </c>
      <c r="I77" s="33" t="s">
        <v>100</v>
      </c>
      <c r="J77" s="36" t="s">
        <v>97</v>
      </c>
      <c r="K77" s="33" t="s">
        <v>333</v>
      </c>
      <c r="L77" s="36" t="s">
        <v>97</v>
      </c>
      <c r="M77" s="33" t="s">
        <v>101</v>
      </c>
      <c r="N77" s="36" t="s">
        <v>97</v>
      </c>
      <c r="O77" s="33" t="s">
        <v>639</v>
      </c>
      <c r="P77" s="38">
        <v>0</v>
      </c>
      <c r="Q77" s="38">
        <v>129368.43</v>
      </c>
      <c r="R77" s="33" t="s">
        <v>640</v>
      </c>
      <c r="S77" s="33" t="s">
        <v>53</v>
      </c>
      <c r="T77" s="33" t="s">
        <v>336</v>
      </c>
      <c r="U77" s="33" t="s">
        <v>337</v>
      </c>
      <c r="V77" s="33" t="s">
        <v>641</v>
      </c>
      <c r="W77" s="33" t="s">
        <v>339</v>
      </c>
    </row>
    <row r="78" s="26" customFormat="1" ht="16.5" customHeight="1" spans="1:23">
      <c r="A78" s="29" t="s">
        <v>642</v>
      </c>
      <c r="B78" s="29" t="s">
        <v>330</v>
      </c>
      <c r="C78" s="29" t="s">
        <v>643</v>
      </c>
      <c r="D78" s="30">
        <v>1</v>
      </c>
      <c r="E78" s="29" t="s">
        <v>644</v>
      </c>
      <c r="F78" s="31">
        <v>45622</v>
      </c>
      <c r="G78" s="31">
        <v>45622</v>
      </c>
      <c r="H78" s="32" t="s">
        <v>99</v>
      </c>
      <c r="I78" s="29" t="s">
        <v>100</v>
      </c>
      <c r="J78" s="32" t="s">
        <v>97</v>
      </c>
      <c r="K78" s="29" t="s">
        <v>333</v>
      </c>
      <c r="L78" s="32" t="s">
        <v>97</v>
      </c>
      <c r="M78" s="29" t="s">
        <v>101</v>
      </c>
      <c r="N78" s="32" t="s">
        <v>97</v>
      </c>
      <c r="O78" s="29" t="s">
        <v>645</v>
      </c>
      <c r="P78" s="37">
        <v>0.01</v>
      </c>
      <c r="Q78" s="37">
        <v>0</v>
      </c>
      <c r="R78" s="29" t="s">
        <v>640</v>
      </c>
      <c r="S78" s="29" t="s">
        <v>53</v>
      </c>
      <c r="T78" s="29" t="s">
        <v>336</v>
      </c>
      <c r="U78" s="29" t="s">
        <v>337</v>
      </c>
      <c r="V78" s="29" t="s">
        <v>646</v>
      </c>
      <c r="W78" s="29" t="s">
        <v>339</v>
      </c>
    </row>
    <row r="79" s="26" customFormat="1" ht="16.5" customHeight="1" spans="1:23">
      <c r="A79" s="33" t="s">
        <v>647</v>
      </c>
      <c r="B79" s="33" t="s">
        <v>330</v>
      </c>
      <c r="C79" s="33" t="s">
        <v>648</v>
      </c>
      <c r="D79" s="34">
        <v>1</v>
      </c>
      <c r="E79" s="33" t="s">
        <v>649</v>
      </c>
      <c r="F79" s="35">
        <v>45622</v>
      </c>
      <c r="G79" s="35">
        <v>45622</v>
      </c>
      <c r="H79" s="36" t="s">
        <v>99</v>
      </c>
      <c r="I79" s="33" t="s">
        <v>100</v>
      </c>
      <c r="J79" s="36" t="s">
        <v>97</v>
      </c>
      <c r="K79" s="33" t="s">
        <v>333</v>
      </c>
      <c r="L79" s="36" t="s">
        <v>97</v>
      </c>
      <c r="M79" s="33" t="s">
        <v>101</v>
      </c>
      <c r="N79" s="36" t="s">
        <v>97</v>
      </c>
      <c r="O79" s="33" t="s">
        <v>650</v>
      </c>
      <c r="P79" s="38">
        <v>0</v>
      </c>
      <c r="Q79" s="38">
        <v>384456.79</v>
      </c>
      <c r="R79" s="33" t="s">
        <v>651</v>
      </c>
      <c r="S79" s="33" t="s">
        <v>33</v>
      </c>
      <c r="T79" s="33" t="s">
        <v>336</v>
      </c>
      <c r="U79" s="33" t="s">
        <v>337</v>
      </c>
      <c r="V79" s="33" t="s">
        <v>652</v>
      </c>
      <c r="W79" s="33" t="s">
        <v>339</v>
      </c>
    </row>
    <row r="80" s="26" customFormat="1" ht="16.5" customHeight="1" spans="1:23">
      <c r="A80" s="29" t="s">
        <v>653</v>
      </c>
      <c r="B80" s="29" t="s">
        <v>330</v>
      </c>
      <c r="C80" s="29" t="s">
        <v>654</v>
      </c>
      <c r="D80" s="30">
        <v>1</v>
      </c>
      <c r="E80" s="29" t="s">
        <v>655</v>
      </c>
      <c r="F80" s="31">
        <v>45622</v>
      </c>
      <c r="G80" s="31">
        <v>45622</v>
      </c>
      <c r="H80" s="32" t="s">
        <v>99</v>
      </c>
      <c r="I80" s="29" t="s">
        <v>100</v>
      </c>
      <c r="J80" s="32" t="s">
        <v>97</v>
      </c>
      <c r="K80" s="29" t="s">
        <v>333</v>
      </c>
      <c r="L80" s="32" t="s">
        <v>97</v>
      </c>
      <c r="M80" s="29" t="s">
        <v>101</v>
      </c>
      <c r="N80" s="32" t="s">
        <v>97</v>
      </c>
      <c r="O80" s="29" t="s">
        <v>656</v>
      </c>
      <c r="P80" s="37">
        <v>0.06</v>
      </c>
      <c r="Q80" s="37">
        <v>0</v>
      </c>
      <c r="R80" s="29" t="s">
        <v>651</v>
      </c>
      <c r="S80" s="29" t="s">
        <v>33</v>
      </c>
      <c r="T80" s="29" t="s">
        <v>336</v>
      </c>
      <c r="U80" s="29" t="s">
        <v>337</v>
      </c>
      <c r="V80" s="29" t="s">
        <v>657</v>
      </c>
      <c r="W80" s="29" t="s">
        <v>339</v>
      </c>
    </row>
    <row r="81" s="26" customFormat="1" ht="16.5" customHeight="1" spans="1:23">
      <c r="A81" s="33" t="s">
        <v>658</v>
      </c>
      <c r="B81" s="33" t="s">
        <v>330</v>
      </c>
      <c r="C81" s="33" t="s">
        <v>659</v>
      </c>
      <c r="D81" s="34">
        <v>1</v>
      </c>
      <c r="E81" s="33" t="s">
        <v>660</v>
      </c>
      <c r="F81" s="35">
        <v>45622</v>
      </c>
      <c r="G81" s="35">
        <v>45622</v>
      </c>
      <c r="H81" s="36" t="s">
        <v>99</v>
      </c>
      <c r="I81" s="33" t="s">
        <v>100</v>
      </c>
      <c r="J81" s="36" t="s">
        <v>97</v>
      </c>
      <c r="K81" s="33" t="s">
        <v>333</v>
      </c>
      <c r="L81" s="36" t="s">
        <v>97</v>
      </c>
      <c r="M81" s="33" t="s">
        <v>101</v>
      </c>
      <c r="N81" s="36" t="s">
        <v>97</v>
      </c>
      <c r="O81" s="33" t="s">
        <v>650</v>
      </c>
      <c r="P81" s="38">
        <v>0</v>
      </c>
      <c r="Q81" s="38">
        <v>1088424.96</v>
      </c>
      <c r="R81" s="33" t="s">
        <v>651</v>
      </c>
      <c r="S81" s="33" t="s">
        <v>33</v>
      </c>
      <c r="T81" s="33" t="s">
        <v>336</v>
      </c>
      <c r="U81" s="33" t="s">
        <v>337</v>
      </c>
      <c r="V81" s="33" t="s">
        <v>661</v>
      </c>
      <c r="W81" s="33" t="s">
        <v>339</v>
      </c>
    </row>
    <row r="82" s="26" customFormat="1" ht="16.5" customHeight="1" spans="1:23">
      <c r="A82" s="29" t="s">
        <v>662</v>
      </c>
      <c r="B82" s="29" t="s">
        <v>330</v>
      </c>
      <c r="C82" s="29" t="s">
        <v>663</v>
      </c>
      <c r="D82" s="30">
        <v>1</v>
      </c>
      <c r="E82" s="29" t="s">
        <v>664</v>
      </c>
      <c r="F82" s="31">
        <v>45622</v>
      </c>
      <c r="G82" s="31">
        <v>45622</v>
      </c>
      <c r="H82" s="32" t="s">
        <v>99</v>
      </c>
      <c r="I82" s="29" t="s">
        <v>100</v>
      </c>
      <c r="J82" s="32" t="s">
        <v>97</v>
      </c>
      <c r="K82" s="29" t="s">
        <v>333</v>
      </c>
      <c r="L82" s="32" t="s">
        <v>97</v>
      </c>
      <c r="M82" s="29" t="s">
        <v>101</v>
      </c>
      <c r="N82" s="32" t="s">
        <v>97</v>
      </c>
      <c r="O82" s="29" t="s">
        <v>665</v>
      </c>
      <c r="P82" s="37">
        <v>0</v>
      </c>
      <c r="Q82" s="37">
        <v>0.02</v>
      </c>
      <c r="R82" s="29" t="s">
        <v>651</v>
      </c>
      <c r="S82" s="29" t="s">
        <v>33</v>
      </c>
      <c r="T82" s="29" t="s">
        <v>336</v>
      </c>
      <c r="U82" s="29" t="s">
        <v>337</v>
      </c>
      <c r="V82" s="29" t="s">
        <v>666</v>
      </c>
      <c r="W82" s="29" t="s">
        <v>339</v>
      </c>
    </row>
    <row r="83" s="26" customFormat="1" ht="16.5" customHeight="1" spans="1:23">
      <c r="A83" s="33" t="s">
        <v>667</v>
      </c>
      <c r="B83" s="33" t="s">
        <v>330</v>
      </c>
      <c r="C83" s="33" t="s">
        <v>668</v>
      </c>
      <c r="D83" s="34">
        <v>1</v>
      </c>
      <c r="E83" s="33" t="s">
        <v>669</v>
      </c>
      <c r="F83" s="35">
        <v>45622</v>
      </c>
      <c r="G83" s="35">
        <v>45622</v>
      </c>
      <c r="H83" s="36" t="s">
        <v>99</v>
      </c>
      <c r="I83" s="33" t="s">
        <v>100</v>
      </c>
      <c r="J83" s="36" t="s">
        <v>97</v>
      </c>
      <c r="K83" s="33" t="s">
        <v>333</v>
      </c>
      <c r="L83" s="36" t="s">
        <v>97</v>
      </c>
      <c r="M83" s="33" t="s">
        <v>101</v>
      </c>
      <c r="N83" s="36" t="s">
        <v>97</v>
      </c>
      <c r="O83" s="33" t="s">
        <v>650</v>
      </c>
      <c r="P83" s="38">
        <v>0</v>
      </c>
      <c r="Q83" s="38">
        <v>1199495.91</v>
      </c>
      <c r="R83" s="33" t="s">
        <v>651</v>
      </c>
      <c r="S83" s="33" t="s">
        <v>33</v>
      </c>
      <c r="T83" s="33" t="s">
        <v>336</v>
      </c>
      <c r="U83" s="33" t="s">
        <v>337</v>
      </c>
      <c r="V83" s="33" t="s">
        <v>670</v>
      </c>
      <c r="W83" s="33" t="s">
        <v>339</v>
      </c>
    </row>
    <row r="84" s="26" customFormat="1" ht="16.5" customHeight="1" spans="1:23">
      <c r="A84" s="29" t="s">
        <v>671</v>
      </c>
      <c r="B84" s="29" t="s">
        <v>330</v>
      </c>
      <c r="C84" s="29" t="s">
        <v>672</v>
      </c>
      <c r="D84" s="30">
        <v>1</v>
      </c>
      <c r="E84" s="29" t="s">
        <v>673</v>
      </c>
      <c r="F84" s="31">
        <v>45622</v>
      </c>
      <c r="G84" s="31">
        <v>45622</v>
      </c>
      <c r="H84" s="32" t="s">
        <v>99</v>
      </c>
      <c r="I84" s="29" t="s">
        <v>100</v>
      </c>
      <c r="J84" s="32" t="s">
        <v>97</v>
      </c>
      <c r="K84" s="29" t="s">
        <v>333</v>
      </c>
      <c r="L84" s="32" t="s">
        <v>97</v>
      </c>
      <c r="M84" s="29" t="s">
        <v>101</v>
      </c>
      <c r="N84" s="32" t="s">
        <v>97</v>
      </c>
      <c r="O84" s="29" t="s">
        <v>674</v>
      </c>
      <c r="P84" s="37">
        <v>0.07</v>
      </c>
      <c r="Q84" s="37">
        <v>0</v>
      </c>
      <c r="R84" s="29" t="s">
        <v>651</v>
      </c>
      <c r="S84" s="29" t="s">
        <v>33</v>
      </c>
      <c r="T84" s="29" t="s">
        <v>336</v>
      </c>
      <c r="U84" s="29" t="s">
        <v>337</v>
      </c>
      <c r="V84" s="29" t="s">
        <v>675</v>
      </c>
      <c r="W84" s="29" t="s">
        <v>339</v>
      </c>
    </row>
    <row r="85" s="26" customFormat="1" ht="16.5" customHeight="1" spans="1:23">
      <c r="A85" s="33" t="s">
        <v>676</v>
      </c>
      <c r="B85" s="33" t="s">
        <v>330</v>
      </c>
      <c r="C85" s="33" t="s">
        <v>677</v>
      </c>
      <c r="D85" s="34">
        <v>1</v>
      </c>
      <c r="E85" s="33" t="s">
        <v>678</v>
      </c>
      <c r="F85" s="35">
        <v>45623</v>
      </c>
      <c r="G85" s="35">
        <v>45623</v>
      </c>
      <c r="H85" s="36" t="s">
        <v>99</v>
      </c>
      <c r="I85" s="33" t="s">
        <v>100</v>
      </c>
      <c r="J85" s="36" t="s">
        <v>97</v>
      </c>
      <c r="K85" s="33" t="s">
        <v>333</v>
      </c>
      <c r="L85" s="36" t="s">
        <v>97</v>
      </c>
      <c r="M85" s="33" t="s">
        <v>101</v>
      </c>
      <c r="N85" s="36" t="s">
        <v>97</v>
      </c>
      <c r="O85" s="33" t="s">
        <v>679</v>
      </c>
      <c r="P85" s="38">
        <v>0</v>
      </c>
      <c r="Q85" s="38">
        <v>13221.59</v>
      </c>
      <c r="R85" s="33" t="s">
        <v>680</v>
      </c>
      <c r="S85" s="33" t="s">
        <v>44</v>
      </c>
      <c r="T85" s="33" t="s">
        <v>336</v>
      </c>
      <c r="U85" s="33" t="s">
        <v>337</v>
      </c>
      <c r="V85" s="33" t="s">
        <v>681</v>
      </c>
      <c r="W85" s="33" t="s">
        <v>339</v>
      </c>
    </row>
    <row r="86" s="26" customFormat="1" ht="16.5" customHeight="1" spans="1:23">
      <c r="A86" s="29" t="s">
        <v>676</v>
      </c>
      <c r="B86" s="29" t="s">
        <v>330</v>
      </c>
      <c r="C86" s="29" t="s">
        <v>677</v>
      </c>
      <c r="D86" s="30">
        <v>3</v>
      </c>
      <c r="E86" s="29" t="s">
        <v>678</v>
      </c>
      <c r="F86" s="31">
        <v>45623</v>
      </c>
      <c r="G86" s="31">
        <v>45623</v>
      </c>
      <c r="H86" s="32" t="s">
        <v>99</v>
      </c>
      <c r="I86" s="29" t="s">
        <v>100</v>
      </c>
      <c r="J86" s="32" t="s">
        <v>97</v>
      </c>
      <c r="K86" s="29" t="s">
        <v>333</v>
      </c>
      <c r="L86" s="32" t="s">
        <v>97</v>
      </c>
      <c r="M86" s="29" t="s">
        <v>101</v>
      </c>
      <c r="N86" s="32" t="s">
        <v>97</v>
      </c>
      <c r="O86" s="29" t="s">
        <v>679</v>
      </c>
      <c r="P86" s="37">
        <v>3831.12</v>
      </c>
      <c r="Q86" s="37">
        <v>0</v>
      </c>
      <c r="R86" s="29" t="s">
        <v>680</v>
      </c>
      <c r="S86" s="29" t="s">
        <v>44</v>
      </c>
      <c r="T86" s="29" t="s">
        <v>336</v>
      </c>
      <c r="U86" s="29" t="s">
        <v>337</v>
      </c>
      <c r="V86" s="29" t="s">
        <v>681</v>
      </c>
      <c r="W86" s="29" t="s">
        <v>339</v>
      </c>
    </row>
    <row r="87" s="26" customFormat="1" ht="16.5" customHeight="1" spans="1:23">
      <c r="A87" s="33" t="s">
        <v>682</v>
      </c>
      <c r="B87" s="33" t="s">
        <v>330</v>
      </c>
      <c r="C87" s="33" t="s">
        <v>683</v>
      </c>
      <c r="D87" s="34">
        <v>1</v>
      </c>
      <c r="E87" s="33" t="s">
        <v>684</v>
      </c>
      <c r="F87" s="35">
        <v>45623</v>
      </c>
      <c r="G87" s="35">
        <v>45623</v>
      </c>
      <c r="H87" s="36" t="s">
        <v>99</v>
      </c>
      <c r="I87" s="33" t="s">
        <v>100</v>
      </c>
      <c r="J87" s="36" t="s">
        <v>97</v>
      </c>
      <c r="K87" s="33" t="s">
        <v>333</v>
      </c>
      <c r="L87" s="36" t="s">
        <v>97</v>
      </c>
      <c r="M87" s="33" t="s">
        <v>101</v>
      </c>
      <c r="N87" s="36" t="s">
        <v>97</v>
      </c>
      <c r="O87" s="33" t="s">
        <v>685</v>
      </c>
      <c r="P87" s="38">
        <v>0</v>
      </c>
      <c r="Q87" s="38">
        <v>32624.54</v>
      </c>
      <c r="R87" s="33" t="s">
        <v>686</v>
      </c>
      <c r="S87" s="33" t="s">
        <v>49</v>
      </c>
      <c r="T87" s="33" t="s">
        <v>336</v>
      </c>
      <c r="U87" s="33" t="s">
        <v>337</v>
      </c>
      <c r="V87" s="33" t="s">
        <v>687</v>
      </c>
      <c r="W87" s="33" t="s">
        <v>339</v>
      </c>
    </row>
    <row r="88" s="26" customFormat="1" ht="16.5" customHeight="1" spans="1:23">
      <c r="A88" s="29" t="s">
        <v>682</v>
      </c>
      <c r="B88" s="29" t="s">
        <v>330</v>
      </c>
      <c r="C88" s="29" t="s">
        <v>683</v>
      </c>
      <c r="D88" s="30">
        <v>4</v>
      </c>
      <c r="E88" s="29" t="s">
        <v>684</v>
      </c>
      <c r="F88" s="31">
        <v>45623</v>
      </c>
      <c r="G88" s="31">
        <v>45623</v>
      </c>
      <c r="H88" s="32" t="s">
        <v>99</v>
      </c>
      <c r="I88" s="29" t="s">
        <v>100</v>
      </c>
      <c r="J88" s="32" t="s">
        <v>97</v>
      </c>
      <c r="K88" s="29" t="s">
        <v>333</v>
      </c>
      <c r="L88" s="32" t="s">
        <v>97</v>
      </c>
      <c r="M88" s="29" t="s">
        <v>101</v>
      </c>
      <c r="N88" s="32" t="s">
        <v>97</v>
      </c>
      <c r="O88" s="29" t="s">
        <v>685</v>
      </c>
      <c r="P88" s="37">
        <v>748</v>
      </c>
      <c r="Q88" s="37">
        <v>0</v>
      </c>
      <c r="R88" s="29" t="s">
        <v>686</v>
      </c>
      <c r="S88" s="29" t="s">
        <v>49</v>
      </c>
      <c r="T88" s="29" t="s">
        <v>336</v>
      </c>
      <c r="U88" s="29" t="s">
        <v>337</v>
      </c>
      <c r="V88" s="29" t="s">
        <v>687</v>
      </c>
      <c r="W88" s="29" t="s">
        <v>339</v>
      </c>
    </row>
    <row r="89" s="26" customFormat="1" ht="16.5" customHeight="1" spans="1:23">
      <c r="A89" s="33" t="s">
        <v>688</v>
      </c>
      <c r="B89" s="33" t="s">
        <v>330</v>
      </c>
      <c r="C89" s="33" t="s">
        <v>689</v>
      </c>
      <c r="D89" s="34">
        <v>1</v>
      </c>
      <c r="E89" s="33" t="s">
        <v>690</v>
      </c>
      <c r="F89" s="35">
        <v>45623</v>
      </c>
      <c r="G89" s="35">
        <v>45623</v>
      </c>
      <c r="H89" s="36" t="s">
        <v>99</v>
      </c>
      <c r="I89" s="33" t="s">
        <v>100</v>
      </c>
      <c r="J89" s="36" t="s">
        <v>97</v>
      </c>
      <c r="K89" s="33" t="s">
        <v>333</v>
      </c>
      <c r="L89" s="36" t="s">
        <v>97</v>
      </c>
      <c r="M89" s="33" t="s">
        <v>101</v>
      </c>
      <c r="N89" s="36" t="s">
        <v>97</v>
      </c>
      <c r="O89" s="33" t="s">
        <v>691</v>
      </c>
      <c r="P89" s="38">
        <v>0.02</v>
      </c>
      <c r="Q89" s="38">
        <v>0</v>
      </c>
      <c r="R89" s="33" t="s">
        <v>686</v>
      </c>
      <c r="S89" s="33" t="s">
        <v>49</v>
      </c>
      <c r="T89" s="33" t="s">
        <v>336</v>
      </c>
      <c r="U89" s="33" t="s">
        <v>337</v>
      </c>
      <c r="V89" s="33" t="s">
        <v>692</v>
      </c>
      <c r="W89" s="33" t="s">
        <v>339</v>
      </c>
    </row>
    <row r="90" s="26" customFormat="1" ht="16.5" customHeight="1" spans="1:23">
      <c r="A90" s="29" t="s">
        <v>693</v>
      </c>
      <c r="B90" s="29" t="s">
        <v>330</v>
      </c>
      <c r="C90" s="29" t="s">
        <v>694</v>
      </c>
      <c r="D90" s="30">
        <v>1</v>
      </c>
      <c r="E90" s="29" t="s">
        <v>695</v>
      </c>
      <c r="F90" s="31">
        <v>45623</v>
      </c>
      <c r="G90" s="31">
        <v>45623</v>
      </c>
      <c r="H90" s="32" t="s">
        <v>99</v>
      </c>
      <c r="I90" s="29" t="s">
        <v>100</v>
      </c>
      <c r="J90" s="32" t="s">
        <v>97</v>
      </c>
      <c r="K90" s="29" t="s">
        <v>333</v>
      </c>
      <c r="L90" s="32" t="s">
        <v>97</v>
      </c>
      <c r="M90" s="29" t="s">
        <v>101</v>
      </c>
      <c r="N90" s="32" t="s">
        <v>97</v>
      </c>
      <c r="O90" s="29" t="s">
        <v>696</v>
      </c>
      <c r="P90" s="37">
        <v>0</v>
      </c>
      <c r="Q90" s="37">
        <v>17467.6</v>
      </c>
      <c r="R90" s="29" t="s">
        <v>697</v>
      </c>
      <c r="S90" s="29" t="s">
        <v>42</v>
      </c>
      <c r="T90" s="29" t="s">
        <v>336</v>
      </c>
      <c r="U90" s="29" t="s">
        <v>337</v>
      </c>
      <c r="V90" s="29" t="s">
        <v>698</v>
      </c>
      <c r="W90" s="29" t="s">
        <v>339</v>
      </c>
    </row>
    <row r="91" s="26" customFormat="1" ht="16.5" customHeight="1" spans="1:23">
      <c r="A91" s="33" t="s">
        <v>699</v>
      </c>
      <c r="B91" s="33" t="s">
        <v>330</v>
      </c>
      <c r="C91" s="33" t="s">
        <v>700</v>
      </c>
      <c r="D91" s="34">
        <v>1</v>
      </c>
      <c r="E91" s="33" t="s">
        <v>701</v>
      </c>
      <c r="F91" s="35">
        <v>45623</v>
      </c>
      <c r="G91" s="35">
        <v>45623</v>
      </c>
      <c r="H91" s="36" t="s">
        <v>99</v>
      </c>
      <c r="I91" s="33" t="s">
        <v>100</v>
      </c>
      <c r="J91" s="36" t="s">
        <v>97</v>
      </c>
      <c r="K91" s="33" t="s">
        <v>333</v>
      </c>
      <c r="L91" s="36" t="s">
        <v>97</v>
      </c>
      <c r="M91" s="33" t="s">
        <v>101</v>
      </c>
      <c r="N91" s="36" t="s">
        <v>97</v>
      </c>
      <c r="O91" s="33" t="s">
        <v>702</v>
      </c>
      <c r="P91" s="38">
        <v>0.01</v>
      </c>
      <c r="Q91" s="38">
        <v>0</v>
      </c>
      <c r="R91" s="33" t="s">
        <v>697</v>
      </c>
      <c r="S91" s="33" t="s">
        <v>42</v>
      </c>
      <c r="T91" s="33" t="s">
        <v>336</v>
      </c>
      <c r="U91" s="33" t="s">
        <v>337</v>
      </c>
      <c r="V91" s="33" t="s">
        <v>703</v>
      </c>
      <c r="W91" s="33" t="s">
        <v>339</v>
      </c>
    </row>
    <row r="92" s="26" customFormat="1" ht="16.5" customHeight="1" spans="1:23">
      <c r="A92" s="29" t="s">
        <v>704</v>
      </c>
      <c r="B92" s="29" t="s">
        <v>330</v>
      </c>
      <c r="C92" s="29" t="s">
        <v>705</v>
      </c>
      <c r="D92" s="30">
        <v>1</v>
      </c>
      <c r="E92" s="29" t="s">
        <v>706</v>
      </c>
      <c r="F92" s="31">
        <v>45623</v>
      </c>
      <c r="G92" s="31">
        <v>45623</v>
      </c>
      <c r="H92" s="32" t="s">
        <v>99</v>
      </c>
      <c r="I92" s="29" t="s">
        <v>100</v>
      </c>
      <c r="J92" s="32" t="s">
        <v>97</v>
      </c>
      <c r="K92" s="29" t="s">
        <v>333</v>
      </c>
      <c r="L92" s="32" t="s">
        <v>97</v>
      </c>
      <c r="M92" s="29" t="s">
        <v>101</v>
      </c>
      <c r="N92" s="32" t="s">
        <v>97</v>
      </c>
      <c r="O92" s="29" t="s">
        <v>707</v>
      </c>
      <c r="P92" s="37">
        <v>0</v>
      </c>
      <c r="Q92" s="37">
        <v>894974.08</v>
      </c>
      <c r="R92" s="29" t="s">
        <v>697</v>
      </c>
      <c r="S92" s="29" t="s">
        <v>42</v>
      </c>
      <c r="T92" s="29" t="s">
        <v>336</v>
      </c>
      <c r="U92" s="29" t="s">
        <v>337</v>
      </c>
      <c r="V92" s="29" t="s">
        <v>708</v>
      </c>
      <c r="W92" s="29" t="s">
        <v>339</v>
      </c>
    </row>
    <row r="93" s="26" customFormat="1" ht="16.5" customHeight="1" spans="1:23">
      <c r="A93" s="33" t="s">
        <v>704</v>
      </c>
      <c r="B93" s="33" t="s">
        <v>330</v>
      </c>
      <c r="C93" s="33" t="s">
        <v>705</v>
      </c>
      <c r="D93" s="34">
        <v>4</v>
      </c>
      <c r="E93" s="33" t="s">
        <v>706</v>
      </c>
      <c r="F93" s="35">
        <v>45623</v>
      </c>
      <c r="G93" s="35">
        <v>45623</v>
      </c>
      <c r="H93" s="36" t="s">
        <v>99</v>
      </c>
      <c r="I93" s="33" t="s">
        <v>100</v>
      </c>
      <c r="J93" s="36" t="s">
        <v>97</v>
      </c>
      <c r="K93" s="33" t="s">
        <v>333</v>
      </c>
      <c r="L93" s="36" t="s">
        <v>97</v>
      </c>
      <c r="M93" s="33" t="s">
        <v>101</v>
      </c>
      <c r="N93" s="36" t="s">
        <v>97</v>
      </c>
      <c r="O93" s="33" t="s">
        <v>707</v>
      </c>
      <c r="P93" s="38">
        <v>1748.33</v>
      </c>
      <c r="Q93" s="38">
        <v>0</v>
      </c>
      <c r="R93" s="33" t="s">
        <v>697</v>
      </c>
      <c r="S93" s="33" t="s">
        <v>42</v>
      </c>
      <c r="T93" s="33" t="s">
        <v>336</v>
      </c>
      <c r="U93" s="33" t="s">
        <v>337</v>
      </c>
      <c r="V93" s="33" t="s">
        <v>708</v>
      </c>
      <c r="W93" s="33" t="s">
        <v>339</v>
      </c>
    </row>
    <row r="94" s="26" customFormat="1" ht="16.5" customHeight="1" spans="1:23">
      <c r="A94" s="29" t="s">
        <v>709</v>
      </c>
      <c r="B94" s="29" t="s">
        <v>330</v>
      </c>
      <c r="C94" s="29" t="s">
        <v>710</v>
      </c>
      <c r="D94" s="30">
        <v>1</v>
      </c>
      <c r="E94" s="29" t="s">
        <v>711</v>
      </c>
      <c r="F94" s="31">
        <v>45623</v>
      </c>
      <c r="G94" s="31">
        <v>45623</v>
      </c>
      <c r="H94" s="32" t="s">
        <v>99</v>
      </c>
      <c r="I94" s="29" t="s">
        <v>100</v>
      </c>
      <c r="J94" s="32" t="s">
        <v>97</v>
      </c>
      <c r="K94" s="29" t="s">
        <v>333</v>
      </c>
      <c r="L94" s="32" t="s">
        <v>97</v>
      </c>
      <c r="M94" s="29" t="s">
        <v>101</v>
      </c>
      <c r="N94" s="32" t="s">
        <v>97</v>
      </c>
      <c r="O94" s="29" t="s">
        <v>712</v>
      </c>
      <c r="P94" s="37">
        <v>0.1</v>
      </c>
      <c r="Q94" s="37">
        <v>0</v>
      </c>
      <c r="R94" s="29" t="s">
        <v>697</v>
      </c>
      <c r="S94" s="29" t="s">
        <v>42</v>
      </c>
      <c r="T94" s="29" t="s">
        <v>336</v>
      </c>
      <c r="U94" s="29" t="s">
        <v>337</v>
      </c>
      <c r="V94" s="29" t="s">
        <v>713</v>
      </c>
      <c r="W94" s="29" t="s">
        <v>339</v>
      </c>
    </row>
    <row r="95" s="26" customFormat="1" ht="16.5" customHeight="1" spans="1:23">
      <c r="A95" s="33" t="s">
        <v>714</v>
      </c>
      <c r="B95" s="33" t="s">
        <v>330</v>
      </c>
      <c r="C95" s="33" t="s">
        <v>715</v>
      </c>
      <c r="D95" s="34">
        <v>1</v>
      </c>
      <c r="E95" s="33" t="s">
        <v>716</v>
      </c>
      <c r="F95" s="35">
        <v>45623</v>
      </c>
      <c r="G95" s="35">
        <v>45623</v>
      </c>
      <c r="H95" s="36" t="s">
        <v>99</v>
      </c>
      <c r="I95" s="33" t="s">
        <v>100</v>
      </c>
      <c r="J95" s="36" t="s">
        <v>97</v>
      </c>
      <c r="K95" s="33" t="s">
        <v>333</v>
      </c>
      <c r="L95" s="36" t="s">
        <v>97</v>
      </c>
      <c r="M95" s="33" t="s">
        <v>101</v>
      </c>
      <c r="N95" s="36" t="s">
        <v>97</v>
      </c>
      <c r="O95" s="33" t="s">
        <v>717</v>
      </c>
      <c r="P95" s="38">
        <v>0</v>
      </c>
      <c r="Q95" s="38">
        <v>80338.19</v>
      </c>
      <c r="R95" s="33" t="s">
        <v>718</v>
      </c>
      <c r="S95" s="33" t="s">
        <v>56</v>
      </c>
      <c r="T95" s="33" t="s">
        <v>336</v>
      </c>
      <c r="U95" s="33" t="s">
        <v>337</v>
      </c>
      <c r="V95" s="33" t="s">
        <v>719</v>
      </c>
      <c r="W95" s="33" t="s">
        <v>339</v>
      </c>
    </row>
    <row r="96" s="26" customFormat="1" ht="16.5" customHeight="1" spans="1:23">
      <c r="A96" s="29" t="s">
        <v>714</v>
      </c>
      <c r="B96" s="29" t="s">
        <v>330</v>
      </c>
      <c r="C96" s="29" t="s">
        <v>715</v>
      </c>
      <c r="D96" s="30">
        <v>3</v>
      </c>
      <c r="E96" s="29" t="s">
        <v>716</v>
      </c>
      <c r="F96" s="31">
        <v>45623</v>
      </c>
      <c r="G96" s="31">
        <v>45623</v>
      </c>
      <c r="H96" s="32" t="s">
        <v>99</v>
      </c>
      <c r="I96" s="29" t="s">
        <v>100</v>
      </c>
      <c r="J96" s="32" t="s">
        <v>97</v>
      </c>
      <c r="K96" s="29" t="s">
        <v>333</v>
      </c>
      <c r="L96" s="32" t="s">
        <v>97</v>
      </c>
      <c r="M96" s="29" t="s">
        <v>101</v>
      </c>
      <c r="N96" s="32" t="s">
        <v>97</v>
      </c>
      <c r="O96" s="29" t="s">
        <v>717</v>
      </c>
      <c r="P96" s="37">
        <v>2066.09</v>
      </c>
      <c r="Q96" s="37">
        <v>0</v>
      </c>
      <c r="R96" s="29" t="s">
        <v>718</v>
      </c>
      <c r="S96" s="29" t="s">
        <v>56</v>
      </c>
      <c r="T96" s="29" t="s">
        <v>336</v>
      </c>
      <c r="U96" s="29" t="s">
        <v>337</v>
      </c>
      <c r="V96" s="29" t="s">
        <v>719</v>
      </c>
      <c r="W96" s="29" t="s">
        <v>339</v>
      </c>
    </row>
    <row r="97" s="26" customFormat="1" ht="16.5" customHeight="1" spans="1:23">
      <c r="A97" s="33" t="s">
        <v>720</v>
      </c>
      <c r="B97" s="33" t="s">
        <v>330</v>
      </c>
      <c r="C97" s="33" t="s">
        <v>721</v>
      </c>
      <c r="D97" s="34">
        <v>1</v>
      </c>
      <c r="E97" s="33" t="s">
        <v>722</v>
      </c>
      <c r="F97" s="35">
        <v>45624</v>
      </c>
      <c r="G97" s="35">
        <v>45624</v>
      </c>
      <c r="H97" s="36" t="s">
        <v>99</v>
      </c>
      <c r="I97" s="33" t="s">
        <v>100</v>
      </c>
      <c r="J97" s="36" t="s">
        <v>97</v>
      </c>
      <c r="K97" s="33" t="s">
        <v>333</v>
      </c>
      <c r="L97" s="36" t="s">
        <v>97</v>
      </c>
      <c r="M97" s="33" t="s">
        <v>101</v>
      </c>
      <c r="N97" s="36" t="s">
        <v>97</v>
      </c>
      <c r="O97" s="33" t="s">
        <v>685</v>
      </c>
      <c r="P97" s="38">
        <v>0</v>
      </c>
      <c r="Q97" s="38">
        <v>22998.11</v>
      </c>
      <c r="R97" s="33" t="s">
        <v>686</v>
      </c>
      <c r="S97" s="33" t="s">
        <v>49</v>
      </c>
      <c r="T97" s="33" t="s">
        <v>336</v>
      </c>
      <c r="U97" s="33" t="s">
        <v>337</v>
      </c>
      <c r="V97" s="33" t="s">
        <v>723</v>
      </c>
      <c r="W97" s="33" t="s">
        <v>339</v>
      </c>
    </row>
    <row r="98" s="26" customFormat="1" ht="16.5" customHeight="1" spans="1:23">
      <c r="A98" s="29" t="s">
        <v>720</v>
      </c>
      <c r="B98" s="29" t="s">
        <v>330</v>
      </c>
      <c r="C98" s="29" t="s">
        <v>721</v>
      </c>
      <c r="D98" s="30">
        <v>4</v>
      </c>
      <c r="E98" s="29" t="s">
        <v>722</v>
      </c>
      <c r="F98" s="31">
        <v>45624</v>
      </c>
      <c r="G98" s="31">
        <v>45624</v>
      </c>
      <c r="H98" s="32" t="s">
        <v>99</v>
      </c>
      <c r="I98" s="29" t="s">
        <v>100</v>
      </c>
      <c r="J98" s="32" t="s">
        <v>97</v>
      </c>
      <c r="K98" s="29" t="s">
        <v>333</v>
      </c>
      <c r="L98" s="32" t="s">
        <v>97</v>
      </c>
      <c r="M98" s="29" t="s">
        <v>101</v>
      </c>
      <c r="N98" s="32" t="s">
        <v>97</v>
      </c>
      <c r="O98" s="29" t="s">
        <v>685</v>
      </c>
      <c r="P98" s="37">
        <v>581.38</v>
      </c>
      <c r="Q98" s="37">
        <v>0</v>
      </c>
      <c r="R98" s="29" t="s">
        <v>686</v>
      </c>
      <c r="S98" s="29" t="s">
        <v>49</v>
      </c>
      <c r="T98" s="29" t="s">
        <v>336</v>
      </c>
      <c r="U98" s="29" t="s">
        <v>337</v>
      </c>
      <c r="V98" s="29" t="s">
        <v>723</v>
      </c>
      <c r="W98" s="29" t="s">
        <v>339</v>
      </c>
    </row>
    <row r="99" s="26" customFormat="1" ht="16.5" customHeight="1" spans="1:23">
      <c r="A99" s="33" t="s">
        <v>724</v>
      </c>
      <c r="B99" s="33" t="s">
        <v>330</v>
      </c>
      <c r="C99" s="33" t="s">
        <v>725</v>
      </c>
      <c r="D99" s="34">
        <v>1</v>
      </c>
      <c r="E99" s="33" t="s">
        <v>726</v>
      </c>
      <c r="F99" s="35">
        <v>45624</v>
      </c>
      <c r="G99" s="35">
        <v>45624</v>
      </c>
      <c r="H99" s="36" t="s">
        <v>99</v>
      </c>
      <c r="I99" s="33" t="s">
        <v>100</v>
      </c>
      <c r="J99" s="36" t="s">
        <v>97</v>
      </c>
      <c r="K99" s="33" t="s">
        <v>333</v>
      </c>
      <c r="L99" s="36" t="s">
        <v>97</v>
      </c>
      <c r="M99" s="33" t="s">
        <v>101</v>
      </c>
      <c r="N99" s="36" t="s">
        <v>97</v>
      </c>
      <c r="O99" s="33" t="s">
        <v>727</v>
      </c>
      <c r="P99" s="38">
        <v>0</v>
      </c>
      <c r="Q99" s="38">
        <v>32356.84</v>
      </c>
      <c r="R99" s="33" t="s">
        <v>686</v>
      </c>
      <c r="S99" s="33" t="s">
        <v>49</v>
      </c>
      <c r="T99" s="33" t="s">
        <v>336</v>
      </c>
      <c r="U99" s="33" t="s">
        <v>337</v>
      </c>
      <c r="V99" s="33" t="s">
        <v>728</v>
      </c>
      <c r="W99" s="33" t="s">
        <v>339</v>
      </c>
    </row>
    <row r="100" s="26" customFormat="1" ht="16.5" customHeight="1" spans="1:23">
      <c r="A100" s="29" t="s">
        <v>724</v>
      </c>
      <c r="B100" s="29" t="s">
        <v>330</v>
      </c>
      <c r="C100" s="29" t="s">
        <v>725</v>
      </c>
      <c r="D100" s="30">
        <v>4</v>
      </c>
      <c r="E100" s="29" t="s">
        <v>726</v>
      </c>
      <c r="F100" s="31">
        <v>45624</v>
      </c>
      <c r="G100" s="31">
        <v>45624</v>
      </c>
      <c r="H100" s="32" t="s">
        <v>99</v>
      </c>
      <c r="I100" s="29" t="s">
        <v>100</v>
      </c>
      <c r="J100" s="32" t="s">
        <v>97</v>
      </c>
      <c r="K100" s="29" t="s">
        <v>333</v>
      </c>
      <c r="L100" s="32" t="s">
        <v>97</v>
      </c>
      <c r="M100" s="29" t="s">
        <v>101</v>
      </c>
      <c r="N100" s="32" t="s">
        <v>97</v>
      </c>
      <c r="O100" s="29" t="s">
        <v>727</v>
      </c>
      <c r="P100" s="37">
        <v>330</v>
      </c>
      <c r="Q100" s="37">
        <v>0</v>
      </c>
      <c r="R100" s="29" t="s">
        <v>686</v>
      </c>
      <c r="S100" s="29" t="s">
        <v>49</v>
      </c>
      <c r="T100" s="29" t="s">
        <v>336</v>
      </c>
      <c r="U100" s="29" t="s">
        <v>337</v>
      </c>
      <c r="V100" s="29" t="s">
        <v>728</v>
      </c>
      <c r="W100" s="29" t="s">
        <v>339</v>
      </c>
    </row>
    <row r="101" s="26" customFormat="1" ht="16.5" customHeight="1" spans="1:23">
      <c r="A101" s="33" t="s">
        <v>729</v>
      </c>
      <c r="B101" s="33" t="s">
        <v>330</v>
      </c>
      <c r="C101" s="33" t="s">
        <v>730</v>
      </c>
      <c r="D101" s="34">
        <v>1</v>
      </c>
      <c r="E101" s="33" t="s">
        <v>731</v>
      </c>
      <c r="F101" s="35">
        <v>45624</v>
      </c>
      <c r="G101" s="35">
        <v>45624</v>
      </c>
      <c r="H101" s="36" t="s">
        <v>99</v>
      </c>
      <c r="I101" s="33" t="s">
        <v>100</v>
      </c>
      <c r="J101" s="36" t="s">
        <v>97</v>
      </c>
      <c r="K101" s="33" t="s">
        <v>333</v>
      </c>
      <c r="L101" s="36" t="s">
        <v>97</v>
      </c>
      <c r="M101" s="33" t="s">
        <v>101</v>
      </c>
      <c r="N101" s="36" t="s">
        <v>97</v>
      </c>
      <c r="O101" s="33" t="s">
        <v>732</v>
      </c>
      <c r="P101" s="38">
        <v>0.01</v>
      </c>
      <c r="Q101" s="38">
        <v>0</v>
      </c>
      <c r="R101" s="33" t="s">
        <v>686</v>
      </c>
      <c r="S101" s="33" t="s">
        <v>49</v>
      </c>
      <c r="T101" s="33" t="s">
        <v>336</v>
      </c>
      <c r="U101" s="33" t="s">
        <v>337</v>
      </c>
      <c r="V101" s="33" t="s">
        <v>733</v>
      </c>
      <c r="W101" s="33" t="s">
        <v>339</v>
      </c>
    </row>
    <row r="102" s="26" customFormat="1" spans="1:23">
      <c r="A102" s="39" t="s">
        <v>734</v>
      </c>
      <c r="B102" s="39"/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</row>
    <row r="103" s="26" customFormat="1" spans="1:23">
      <c r="A103" s="39"/>
      <c r="B103" s="39"/>
      <c r="C103" s="39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40" t="s">
        <v>735</v>
      </c>
      <c r="R103" s="39"/>
      <c r="S103" s="39"/>
      <c r="T103" s="39"/>
      <c r="U103" s="39"/>
      <c r="V103" s="39"/>
      <c r="W103" s="39"/>
    </row>
  </sheetData>
  <autoFilter xmlns:etc="http://www.wps.cn/officeDocument/2017/etCustomData" ref="A1:W103" etc:filterBottomFollowUsedRange="0">
    <extLst/>
  </autoFilter>
  <mergeCells count="1">
    <mergeCell ref="A102:W102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96"/>
  <sheetViews>
    <sheetView workbookViewId="0">
      <selection activeCell="J22" sqref="J22"/>
    </sheetView>
  </sheetViews>
  <sheetFormatPr defaultColWidth="9.14285714285714" defaultRowHeight="12.75"/>
  <cols>
    <col min="1" max="1" width="14.4285714285714" style="26" customWidth="1"/>
    <col min="2" max="2" width="12.4285714285714" style="26" customWidth="1"/>
    <col min="3" max="3" width="17.7142857142857" style="26" customWidth="1"/>
    <col min="4" max="4" width="7.14285714285714" style="26" customWidth="1"/>
    <col min="5" max="5" width="10.7142857142857" style="26" customWidth="1"/>
    <col min="6" max="7" width="12.4285714285714" style="26" customWidth="1"/>
    <col min="8" max="8" width="8.85714285714286" style="26" customWidth="1"/>
    <col min="9" max="10" width="12.4285714285714" style="26" customWidth="1"/>
    <col min="11" max="11" width="14.1428571428571" style="26" customWidth="1"/>
    <col min="12" max="12" width="12.4285714285714" style="26" customWidth="1"/>
    <col min="13" max="13" width="16" style="26" customWidth="1"/>
    <col min="14" max="14" width="8.85714285714286" style="26" customWidth="1"/>
    <col min="15" max="15" width="19.2857142857143" style="26" customWidth="1"/>
    <col min="16" max="16" width="12.4285714285714" style="26" customWidth="1"/>
    <col min="17" max="17" width="16" style="26" customWidth="1"/>
    <col min="18" max="18" width="8.85714285714286" style="26" customWidth="1"/>
    <col min="19" max="19" width="26.4285714285714" style="26" customWidth="1"/>
    <col min="20" max="21" width="12.4285714285714" style="26" customWidth="1"/>
    <col min="22" max="22" width="8.85714285714286" style="26" customWidth="1"/>
    <col min="23" max="23" width="10.8571428571429" style="26" customWidth="1"/>
    <col min="24" max="16384" width="9.14285714285714" style="26"/>
  </cols>
  <sheetData>
    <row r="1" s="26" customFormat="1" spans="1:23">
      <c r="A1" s="27" t="s">
        <v>307</v>
      </c>
      <c r="B1" s="27" t="s">
        <v>308</v>
      </c>
      <c r="C1" s="27" t="s">
        <v>309</v>
      </c>
      <c r="D1" s="28" t="s">
        <v>310</v>
      </c>
      <c r="E1" s="27" t="s">
        <v>311</v>
      </c>
      <c r="F1" s="28" t="s">
        <v>312</v>
      </c>
      <c r="G1" s="28" t="s">
        <v>313</v>
      </c>
      <c r="H1" s="27" t="s">
        <v>84</v>
      </c>
      <c r="I1" s="27" t="s">
        <v>314</v>
      </c>
      <c r="J1" s="27" t="s">
        <v>315</v>
      </c>
      <c r="K1" s="27" t="s">
        <v>316</v>
      </c>
      <c r="L1" s="27" t="s">
        <v>317</v>
      </c>
      <c r="M1" s="27" t="s">
        <v>318</v>
      </c>
      <c r="N1" s="27" t="s">
        <v>319</v>
      </c>
      <c r="O1" s="27" t="s">
        <v>320</v>
      </c>
      <c r="P1" s="28" t="s">
        <v>321</v>
      </c>
      <c r="Q1" s="28" t="s">
        <v>322</v>
      </c>
      <c r="R1" s="27" t="s">
        <v>323</v>
      </c>
      <c r="S1" s="27" t="s">
        <v>324</v>
      </c>
      <c r="T1" s="27" t="s">
        <v>325</v>
      </c>
      <c r="U1" s="27" t="s">
        <v>326</v>
      </c>
      <c r="V1" s="27" t="s">
        <v>327</v>
      </c>
      <c r="W1" s="27" t="s">
        <v>328</v>
      </c>
    </row>
    <row r="2" s="26" customFormat="1" ht="16.5" customHeight="1" spans="1:23">
      <c r="A2" s="29" t="s">
        <v>736</v>
      </c>
      <c r="B2" s="29" t="s">
        <v>330</v>
      </c>
      <c r="C2" s="29" t="s">
        <v>737</v>
      </c>
      <c r="D2" s="30">
        <v>1</v>
      </c>
      <c r="E2" s="29" t="s">
        <v>738</v>
      </c>
      <c r="F2" s="31">
        <v>45581</v>
      </c>
      <c r="G2" s="31">
        <v>45581</v>
      </c>
      <c r="H2" s="32" t="s">
        <v>99</v>
      </c>
      <c r="I2" s="29" t="s">
        <v>100</v>
      </c>
      <c r="J2" s="32" t="s">
        <v>97</v>
      </c>
      <c r="K2" s="29" t="s">
        <v>333</v>
      </c>
      <c r="L2" s="32" t="s">
        <v>97</v>
      </c>
      <c r="M2" s="29" t="s">
        <v>101</v>
      </c>
      <c r="N2" s="32" t="s">
        <v>97</v>
      </c>
      <c r="O2" s="29" t="s">
        <v>739</v>
      </c>
      <c r="P2" s="37">
        <v>74217.27</v>
      </c>
      <c r="Q2" s="37">
        <v>0</v>
      </c>
      <c r="R2" s="29" t="s">
        <v>740</v>
      </c>
      <c r="S2" s="29" t="s">
        <v>230</v>
      </c>
      <c r="T2" s="29" t="s">
        <v>336</v>
      </c>
      <c r="U2" s="29" t="s">
        <v>337</v>
      </c>
      <c r="V2" s="29" t="s">
        <v>741</v>
      </c>
      <c r="W2" s="29" t="s">
        <v>339</v>
      </c>
    </row>
    <row r="3" s="26" customFormat="1" ht="16.5" customHeight="1" spans="1:23">
      <c r="A3" s="33" t="s">
        <v>742</v>
      </c>
      <c r="B3" s="33" t="s">
        <v>330</v>
      </c>
      <c r="C3" s="33" t="s">
        <v>743</v>
      </c>
      <c r="D3" s="34">
        <v>1</v>
      </c>
      <c r="E3" s="33" t="s">
        <v>744</v>
      </c>
      <c r="F3" s="35">
        <v>45587</v>
      </c>
      <c r="G3" s="35">
        <v>45587</v>
      </c>
      <c r="H3" s="36" t="s">
        <v>99</v>
      </c>
      <c r="I3" s="33" t="s">
        <v>100</v>
      </c>
      <c r="J3" s="36" t="s">
        <v>97</v>
      </c>
      <c r="K3" s="33" t="s">
        <v>333</v>
      </c>
      <c r="L3" s="36" t="s">
        <v>97</v>
      </c>
      <c r="M3" s="33" t="s">
        <v>101</v>
      </c>
      <c r="N3" s="36" t="s">
        <v>97</v>
      </c>
      <c r="O3" s="33" t="s">
        <v>745</v>
      </c>
      <c r="P3" s="38">
        <v>0</v>
      </c>
      <c r="Q3" s="38">
        <v>3245.36</v>
      </c>
      <c r="R3" s="33" t="s">
        <v>562</v>
      </c>
      <c r="S3" s="33" t="s">
        <v>75</v>
      </c>
      <c r="T3" s="33" t="s">
        <v>336</v>
      </c>
      <c r="U3" s="33" t="s">
        <v>337</v>
      </c>
      <c r="V3" s="33" t="s">
        <v>746</v>
      </c>
      <c r="W3" s="33" t="s">
        <v>339</v>
      </c>
    </row>
    <row r="4" s="26" customFormat="1" ht="16.5" customHeight="1" spans="1:23">
      <c r="A4" s="29" t="s">
        <v>747</v>
      </c>
      <c r="B4" s="29" t="s">
        <v>330</v>
      </c>
      <c r="C4" s="29" t="s">
        <v>748</v>
      </c>
      <c r="D4" s="30">
        <v>1</v>
      </c>
      <c r="E4" s="29" t="s">
        <v>749</v>
      </c>
      <c r="F4" s="31">
        <v>45587</v>
      </c>
      <c r="G4" s="31">
        <v>45587</v>
      </c>
      <c r="H4" s="32" t="s">
        <v>99</v>
      </c>
      <c r="I4" s="29" t="s">
        <v>100</v>
      </c>
      <c r="J4" s="32" t="s">
        <v>97</v>
      </c>
      <c r="K4" s="29" t="s">
        <v>333</v>
      </c>
      <c r="L4" s="32" t="s">
        <v>97</v>
      </c>
      <c r="M4" s="29" t="s">
        <v>101</v>
      </c>
      <c r="N4" s="32" t="s">
        <v>97</v>
      </c>
      <c r="O4" s="29" t="s">
        <v>750</v>
      </c>
      <c r="P4" s="37">
        <v>0</v>
      </c>
      <c r="Q4" s="37">
        <v>52475.39</v>
      </c>
      <c r="R4" s="29" t="s">
        <v>751</v>
      </c>
      <c r="S4" s="29" t="s">
        <v>105</v>
      </c>
      <c r="T4" s="29" t="s">
        <v>336</v>
      </c>
      <c r="U4" s="29" t="s">
        <v>337</v>
      </c>
      <c r="V4" s="29" t="s">
        <v>752</v>
      </c>
      <c r="W4" s="29" t="s">
        <v>339</v>
      </c>
    </row>
    <row r="5" s="26" customFormat="1" ht="16.5" customHeight="1" spans="1:23">
      <c r="A5" s="33" t="s">
        <v>753</v>
      </c>
      <c r="B5" s="33" t="s">
        <v>330</v>
      </c>
      <c r="C5" s="33" t="s">
        <v>754</v>
      </c>
      <c r="D5" s="34">
        <v>1</v>
      </c>
      <c r="E5" s="33" t="s">
        <v>755</v>
      </c>
      <c r="F5" s="35">
        <v>45587</v>
      </c>
      <c r="G5" s="35">
        <v>45587</v>
      </c>
      <c r="H5" s="36" t="s">
        <v>99</v>
      </c>
      <c r="I5" s="33" t="s">
        <v>100</v>
      </c>
      <c r="J5" s="36" t="s">
        <v>97</v>
      </c>
      <c r="K5" s="33" t="s">
        <v>333</v>
      </c>
      <c r="L5" s="36" t="s">
        <v>97</v>
      </c>
      <c r="M5" s="33" t="s">
        <v>101</v>
      </c>
      <c r="N5" s="36" t="s">
        <v>97</v>
      </c>
      <c r="O5" s="33" t="s">
        <v>756</v>
      </c>
      <c r="P5" s="38">
        <v>0</v>
      </c>
      <c r="Q5" s="38">
        <v>428876.08</v>
      </c>
      <c r="R5" s="33" t="s">
        <v>396</v>
      </c>
      <c r="S5" s="33" t="s">
        <v>28</v>
      </c>
      <c r="T5" s="33" t="s">
        <v>336</v>
      </c>
      <c r="U5" s="33" t="s">
        <v>337</v>
      </c>
      <c r="V5" s="33" t="s">
        <v>757</v>
      </c>
      <c r="W5" s="33" t="s">
        <v>339</v>
      </c>
    </row>
    <row r="6" s="26" customFormat="1" ht="16.5" customHeight="1" spans="1:23">
      <c r="A6" s="29" t="s">
        <v>753</v>
      </c>
      <c r="B6" s="29" t="s">
        <v>330</v>
      </c>
      <c r="C6" s="29" t="s">
        <v>754</v>
      </c>
      <c r="D6" s="30">
        <v>3</v>
      </c>
      <c r="E6" s="29" t="s">
        <v>755</v>
      </c>
      <c r="F6" s="31">
        <v>45587</v>
      </c>
      <c r="G6" s="31">
        <v>45587</v>
      </c>
      <c r="H6" s="32" t="s">
        <v>99</v>
      </c>
      <c r="I6" s="29" t="s">
        <v>100</v>
      </c>
      <c r="J6" s="32" t="s">
        <v>97</v>
      </c>
      <c r="K6" s="29" t="s">
        <v>333</v>
      </c>
      <c r="L6" s="32" t="s">
        <v>97</v>
      </c>
      <c r="M6" s="29" t="s">
        <v>101</v>
      </c>
      <c r="N6" s="32" t="s">
        <v>97</v>
      </c>
      <c r="O6" s="29" t="s">
        <v>756</v>
      </c>
      <c r="P6" s="37">
        <v>107108.08</v>
      </c>
      <c r="Q6" s="37">
        <v>0</v>
      </c>
      <c r="R6" s="29" t="s">
        <v>396</v>
      </c>
      <c r="S6" s="29" t="s">
        <v>28</v>
      </c>
      <c r="T6" s="29" t="s">
        <v>336</v>
      </c>
      <c r="U6" s="29" t="s">
        <v>337</v>
      </c>
      <c r="V6" s="29" t="s">
        <v>757</v>
      </c>
      <c r="W6" s="29" t="s">
        <v>339</v>
      </c>
    </row>
    <row r="7" s="26" customFormat="1" ht="16.5" customHeight="1" spans="1:23">
      <c r="A7" s="33" t="s">
        <v>758</v>
      </c>
      <c r="B7" s="33" t="s">
        <v>330</v>
      </c>
      <c r="C7" s="33" t="s">
        <v>759</v>
      </c>
      <c r="D7" s="34">
        <v>1</v>
      </c>
      <c r="E7" s="33" t="s">
        <v>760</v>
      </c>
      <c r="F7" s="35">
        <v>45587</v>
      </c>
      <c r="G7" s="35">
        <v>45587</v>
      </c>
      <c r="H7" s="36" t="s">
        <v>99</v>
      </c>
      <c r="I7" s="33" t="s">
        <v>100</v>
      </c>
      <c r="J7" s="36" t="s">
        <v>97</v>
      </c>
      <c r="K7" s="33" t="s">
        <v>333</v>
      </c>
      <c r="L7" s="36" t="s">
        <v>97</v>
      </c>
      <c r="M7" s="33" t="s">
        <v>101</v>
      </c>
      <c r="N7" s="36" t="s">
        <v>97</v>
      </c>
      <c r="O7" s="33" t="s">
        <v>761</v>
      </c>
      <c r="P7" s="38">
        <v>0</v>
      </c>
      <c r="Q7" s="38">
        <v>6758.64</v>
      </c>
      <c r="R7" s="33" t="s">
        <v>680</v>
      </c>
      <c r="S7" s="33" t="s">
        <v>44</v>
      </c>
      <c r="T7" s="33" t="s">
        <v>336</v>
      </c>
      <c r="U7" s="33" t="s">
        <v>337</v>
      </c>
      <c r="V7" s="33" t="s">
        <v>762</v>
      </c>
      <c r="W7" s="33" t="s">
        <v>339</v>
      </c>
    </row>
    <row r="8" s="26" customFormat="1" ht="16.5" customHeight="1" spans="1:23">
      <c r="A8" s="29" t="s">
        <v>758</v>
      </c>
      <c r="B8" s="29" t="s">
        <v>330</v>
      </c>
      <c r="C8" s="29" t="s">
        <v>759</v>
      </c>
      <c r="D8" s="30">
        <v>3</v>
      </c>
      <c r="E8" s="29" t="s">
        <v>760</v>
      </c>
      <c r="F8" s="31">
        <v>45587</v>
      </c>
      <c r="G8" s="31">
        <v>45587</v>
      </c>
      <c r="H8" s="32" t="s">
        <v>99</v>
      </c>
      <c r="I8" s="29" t="s">
        <v>100</v>
      </c>
      <c r="J8" s="32" t="s">
        <v>97</v>
      </c>
      <c r="K8" s="29" t="s">
        <v>333</v>
      </c>
      <c r="L8" s="32" t="s">
        <v>97</v>
      </c>
      <c r="M8" s="29" t="s">
        <v>101</v>
      </c>
      <c r="N8" s="32" t="s">
        <v>97</v>
      </c>
      <c r="O8" s="29" t="s">
        <v>761</v>
      </c>
      <c r="P8" s="37">
        <v>1958.4</v>
      </c>
      <c r="Q8" s="37">
        <v>0</v>
      </c>
      <c r="R8" s="29" t="s">
        <v>680</v>
      </c>
      <c r="S8" s="29" t="s">
        <v>44</v>
      </c>
      <c r="T8" s="29" t="s">
        <v>336</v>
      </c>
      <c r="U8" s="29" t="s">
        <v>337</v>
      </c>
      <c r="V8" s="29" t="s">
        <v>762</v>
      </c>
      <c r="W8" s="29" t="s">
        <v>339</v>
      </c>
    </row>
    <row r="9" s="26" customFormat="1" ht="16.5" customHeight="1" spans="1:23">
      <c r="A9" s="33" t="s">
        <v>763</v>
      </c>
      <c r="B9" s="33" t="s">
        <v>330</v>
      </c>
      <c r="C9" s="33" t="s">
        <v>764</v>
      </c>
      <c r="D9" s="34">
        <v>1</v>
      </c>
      <c r="E9" s="33" t="s">
        <v>765</v>
      </c>
      <c r="F9" s="35">
        <v>45587</v>
      </c>
      <c r="G9" s="35">
        <v>45587</v>
      </c>
      <c r="H9" s="36" t="s">
        <v>99</v>
      </c>
      <c r="I9" s="33" t="s">
        <v>100</v>
      </c>
      <c r="J9" s="36" t="s">
        <v>97</v>
      </c>
      <c r="K9" s="33" t="s">
        <v>333</v>
      </c>
      <c r="L9" s="36" t="s">
        <v>97</v>
      </c>
      <c r="M9" s="33" t="s">
        <v>101</v>
      </c>
      <c r="N9" s="36" t="s">
        <v>97</v>
      </c>
      <c r="O9" s="33" t="s">
        <v>766</v>
      </c>
      <c r="P9" s="38">
        <v>0</v>
      </c>
      <c r="Q9" s="38">
        <v>7228.52</v>
      </c>
      <c r="R9" s="33" t="s">
        <v>767</v>
      </c>
      <c r="S9" s="33" t="s">
        <v>57</v>
      </c>
      <c r="T9" s="33" t="s">
        <v>336</v>
      </c>
      <c r="U9" s="33" t="s">
        <v>337</v>
      </c>
      <c r="V9" s="33" t="s">
        <v>768</v>
      </c>
      <c r="W9" s="33" t="s">
        <v>339</v>
      </c>
    </row>
    <row r="10" s="26" customFormat="1" ht="16.5" customHeight="1" spans="1:23">
      <c r="A10" s="29" t="s">
        <v>769</v>
      </c>
      <c r="B10" s="29" t="s">
        <v>330</v>
      </c>
      <c r="C10" s="29" t="s">
        <v>770</v>
      </c>
      <c r="D10" s="30">
        <v>1</v>
      </c>
      <c r="E10" s="29" t="s">
        <v>771</v>
      </c>
      <c r="F10" s="31">
        <v>45587</v>
      </c>
      <c r="G10" s="31">
        <v>45587</v>
      </c>
      <c r="H10" s="32" t="s">
        <v>99</v>
      </c>
      <c r="I10" s="29" t="s">
        <v>100</v>
      </c>
      <c r="J10" s="32" t="s">
        <v>97</v>
      </c>
      <c r="K10" s="29" t="s">
        <v>333</v>
      </c>
      <c r="L10" s="32" t="s">
        <v>97</v>
      </c>
      <c r="M10" s="29" t="s">
        <v>101</v>
      </c>
      <c r="N10" s="32" t="s">
        <v>97</v>
      </c>
      <c r="O10" s="29" t="s">
        <v>443</v>
      </c>
      <c r="P10" s="37">
        <v>0</v>
      </c>
      <c r="Q10" s="37">
        <v>26469.12</v>
      </c>
      <c r="R10" s="29" t="s">
        <v>444</v>
      </c>
      <c r="S10" s="29" t="s">
        <v>27</v>
      </c>
      <c r="T10" s="29" t="s">
        <v>336</v>
      </c>
      <c r="U10" s="29" t="s">
        <v>337</v>
      </c>
      <c r="V10" s="29" t="s">
        <v>772</v>
      </c>
      <c r="W10" s="29" t="s">
        <v>339</v>
      </c>
    </row>
    <row r="11" s="26" customFormat="1" ht="16.5" customHeight="1" spans="1:23">
      <c r="A11" s="33" t="s">
        <v>773</v>
      </c>
      <c r="B11" s="33" t="s">
        <v>330</v>
      </c>
      <c r="C11" s="33" t="s">
        <v>774</v>
      </c>
      <c r="D11" s="34">
        <v>1</v>
      </c>
      <c r="E11" s="33" t="s">
        <v>775</v>
      </c>
      <c r="F11" s="35">
        <v>45587</v>
      </c>
      <c r="G11" s="35">
        <v>45587</v>
      </c>
      <c r="H11" s="36" t="s">
        <v>99</v>
      </c>
      <c r="I11" s="33" t="s">
        <v>100</v>
      </c>
      <c r="J11" s="36" t="s">
        <v>97</v>
      </c>
      <c r="K11" s="33" t="s">
        <v>333</v>
      </c>
      <c r="L11" s="36" t="s">
        <v>97</v>
      </c>
      <c r="M11" s="33" t="s">
        <v>101</v>
      </c>
      <c r="N11" s="36" t="s">
        <v>97</v>
      </c>
      <c r="O11" s="33" t="s">
        <v>443</v>
      </c>
      <c r="P11" s="38">
        <v>0</v>
      </c>
      <c r="Q11" s="38">
        <v>32616.32</v>
      </c>
      <c r="R11" s="33" t="s">
        <v>444</v>
      </c>
      <c r="S11" s="33" t="s">
        <v>27</v>
      </c>
      <c r="T11" s="33" t="s">
        <v>336</v>
      </c>
      <c r="U11" s="33" t="s">
        <v>337</v>
      </c>
      <c r="V11" s="33" t="s">
        <v>776</v>
      </c>
      <c r="W11" s="33" t="s">
        <v>339</v>
      </c>
    </row>
    <row r="12" s="26" customFormat="1" ht="16.5" customHeight="1" spans="1:23">
      <c r="A12" s="29" t="s">
        <v>777</v>
      </c>
      <c r="B12" s="29" t="s">
        <v>330</v>
      </c>
      <c r="C12" s="29" t="s">
        <v>778</v>
      </c>
      <c r="D12" s="30">
        <v>1</v>
      </c>
      <c r="E12" s="29" t="s">
        <v>779</v>
      </c>
      <c r="F12" s="31">
        <v>45587</v>
      </c>
      <c r="G12" s="31">
        <v>45587</v>
      </c>
      <c r="H12" s="32" t="s">
        <v>99</v>
      </c>
      <c r="I12" s="29" t="s">
        <v>100</v>
      </c>
      <c r="J12" s="32" t="s">
        <v>97</v>
      </c>
      <c r="K12" s="29" t="s">
        <v>333</v>
      </c>
      <c r="L12" s="32" t="s">
        <v>97</v>
      </c>
      <c r="M12" s="29" t="s">
        <v>101</v>
      </c>
      <c r="N12" s="32" t="s">
        <v>97</v>
      </c>
      <c r="O12" s="29" t="s">
        <v>780</v>
      </c>
      <c r="P12" s="37">
        <v>0</v>
      </c>
      <c r="Q12" s="37">
        <v>332234.27</v>
      </c>
      <c r="R12" s="29" t="s">
        <v>478</v>
      </c>
      <c r="S12" s="29" t="s">
        <v>25</v>
      </c>
      <c r="T12" s="29" t="s">
        <v>336</v>
      </c>
      <c r="U12" s="29" t="s">
        <v>337</v>
      </c>
      <c r="V12" s="29" t="s">
        <v>781</v>
      </c>
      <c r="W12" s="29" t="s">
        <v>339</v>
      </c>
    </row>
    <row r="13" s="26" customFormat="1" ht="16.5" customHeight="1" spans="1:23">
      <c r="A13" s="33" t="s">
        <v>782</v>
      </c>
      <c r="B13" s="33" t="s">
        <v>330</v>
      </c>
      <c r="C13" s="33" t="s">
        <v>783</v>
      </c>
      <c r="D13" s="34">
        <v>1</v>
      </c>
      <c r="E13" s="33" t="s">
        <v>784</v>
      </c>
      <c r="F13" s="35">
        <v>45587</v>
      </c>
      <c r="G13" s="35">
        <v>45587</v>
      </c>
      <c r="H13" s="36" t="s">
        <v>99</v>
      </c>
      <c r="I13" s="33" t="s">
        <v>100</v>
      </c>
      <c r="J13" s="36" t="s">
        <v>97</v>
      </c>
      <c r="K13" s="33" t="s">
        <v>333</v>
      </c>
      <c r="L13" s="36" t="s">
        <v>97</v>
      </c>
      <c r="M13" s="33" t="s">
        <v>101</v>
      </c>
      <c r="N13" s="36" t="s">
        <v>97</v>
      </c>
      <c r="O13" s="33" t="s">
        <v>354</v>
      </c>
      <c r="P13" s="38">
        <v>0</v>
      </c>
      <c r="Q13" s="38">
        <v>53127.52</v>
      </c>
      <c r="R13" s="33" t="s">
        <v>355</v>
      </c>
      <c r="S13" s="33" t="s">
        <v>20</v>
      </c>
      <c r="T13" s="33" t="s">
        <v>336</v>
      </c>
      <c r="U13" s="33" t="s">
        <v>337</v>
      </c>
      <c r="V13" s="33" t="s">
        <v>785</v>
      </c>
      <c r="W13" s="33" t="s">
        <v>339</v>
      </c>
    </row>
    <row r="14" s="26" customFormat="1" ht="16.5" customHeight="1" spans="1:23">
      <c r="A14" s="29" t="s">
        <v>786</v>
      </c>
      <c r="B14" s="29" t="s">
        <v>330</v>
      </c>
      <c r="C14" s="29" t="s">
        <v>787</v>
      </c>
      <c r="D14" s="30">
        <v>1</v>
      </c>
      <c r="E14" s="29" t="s">
        <v>788</v>
      </c>
      <c r="F14" s="31">
        <v>45587</v>
      </c>
      <c r="G14" s="31">
        <v>45587</v>
      </c>
      <c r="H14" s="32" t="s">
        <v>99</v>
      </c>
      <c r="I14" s="29" t="s">
        <v>100</v>
      </c>
      <c r="J14" s="32" t="s">
        <v>97</v>
      </c>
      <c r="K14" s="29" t="s">
        <v>333</v>
      </c>
      <c r="L14" s="32" t="s">
        <v>97</v>
      </c>
      <c r="M14" s="29" t="s">
        <v>101</v>
      </c>
      <c r="N14" s="32" t="s">
        <v>97</v>
      </c>
      <c r="O14" s="29" t="s">
        <v>471</v>
      </c>
      <c r="P14" s="37">
        <v>0</v>
      </c>
      <c r="Q14" s="37">
        <v>182047.06</v>
      </c>
      <c r="R14" s="29" t="s">
        <v>472</v>
      </c>
      <c r="S14" s="29" t="s">
        <v>24</v>
      </c>
      <c r="T14" s="29" t="s">
        <v>336</v>
      </c>
      <c r="U14" s="29" t="s">
        <v>337</v>
      </c>
      <c r="V14" s="29" t="s">
        <v>789</v>
      </c>
      <c r="W14" s="29" t="s">
        <v>339</v>
      </c>
    </row>
    <row r="15" s="26" customFormat="1" ht="16.5" customHeight="1" spans="1:23">
      <c r="A15" s="33" t="s">
        <v>790</v>
      </c>
      <c r="B15" s="33" t="s">
        <v>330</v>
      </c>
      <c r="C15" s="33" t="s">
        <v>791</v>
      </c>
      <c r="D15" s="34">
        <v>1</v>
      </c>
      <c r="E15" s="33" t="s">
        <v>792</v>
      </c>
      <c r="F15" s="35">
        <v>45587</v>
      </c>
      <c r="G15" s="35">
        <v>45587</v>
      </c>
      <c r="H15" s="36" t="s">
        <v>99</v>
      </c>
      <c r="I15" s="33" t="s">
        <v>100</v>
      </c>
      <c r="J15" s="36" t="s">
        <v>97</v>
      </c>
      <c r="K15" s="33" t="s">
        <v>333</v>
      </c>
      <c r="L15" s="36" t="s">
        <v>97</v>
      </c>
      <c r="M15" s="33" t="s">
        <v>101</v>
      </c>
      <c r="N15" s="36" t="s">
        <v>97</v>
      </c>
      <c r="O15" s="33" t="s">
        <v>793</v>
      </c>
      <c r="P15" s="38">
        <v>0</v>
      </c>
      <c r="Q15" s="38">
        <v>601338.8</v>
      </c>
      <c r="R15" s="33" t="s">
        <v>542</v>
      </c>
      <c r="S15" s="33" t="s">
        <v>34</v>
      </c>
      <c r="T15" s="33" t="s">
        <v>336</v>
      </c>
      <c r="U15" s="33" t="s">
        <v>337</v>
      </c>
      <c r="V15" s="33" t="s">
        <v>794</v>
      </c>
      <c r="W15" s="33" t="s">
        <v>339</v>
      </c>
    </row>
    <row r="16" s="26" customFormat="1" ht="16.5" customHeight="1" spans="1:23">
      <c r="A16" s="29" t="s">
        <v>790</v>
      </c>
      <c r="B16" s="29" t="s">
        <v>330</v>
      </c>
      <c r="C16" s="29" t="s">
        <v>791</v>
      </c>
      <c r="D16" s="30">
        <v>3</v>
      </c>
      <c r="E16" s="29" t="s">
        <v>792</v>
      </c>
      <c r="F16" s="31">
        <v>45587</v>
      </c>
      <c r="G16" s="31">
        <v>45587</v>
      </c>
      <c r="H16" s="32" t="s">
        <v>99</v>
      </c>
      <c r="I16" s="29" t="s">
        <v>100</v>
      </c>
      <c r="J16" s="32" t="s">
        <v>97</v>
      </c>
      <c r="K16" s="29" t="s">
        <v>333</v>
      </c>
      <c r="L16" s="32" t="s">
        <v>97</v>
      </c>
      <c r="M16" s="29" t="s">
        <v>101</v>
      </c>
      <c r="N16" s="32" t="s">
        <v>97</v>
      </c>
      <c r="O16" s="29" t="s">
        <v>793</v>
      </c>
      <c r="P16" s="37">
        <v>22824</v>
      </c>
      <c r="Q16" s="37">
        <v>0</v>
      </c>
      <c r="R16" s="29" t="s">
        <v>542</v>
      </c>
      <c r="S16" s="29" t="s">
        <v>34</v>
      </c>
      <c r="T16" s="29" t="s">
        <v>336</v>
      </c>
      <c r="U16" s="29" t="s">
        <v>337</v>
      </c>
      <c r="V16" s="29" t="s">
        <v>794</v>
      </c>
      <c r="W16" s="29" t="s">
        <v>339</v>
      </c>
    </row>
    <row r="17" s="26" customFormat="1" ht="16.5" customHeight="1" spans="1:23">
      <c r="A17" s="33" t="s">
        <v>795</v>
      </c>
      <c r="B17" s="33" t="s">
        <v>330</v>
      </c>
      <c r="C17" s="33" t="s">
        <v>796</v>
      </c>
      <c r="D17" s="34">
        <v>1</v>
      </c>
      <c r="E17" s="33" t="s">
        <v>797</v>
      </c>
      <c r="F17" s="35">
        <v>45587</v>
      </c>
      <c r="G17" s="35">
        <v>45587</v>
      </c>
      <c r="H17" s="36" t="s">
        <v>99</v>
      </c>
      <c r="I17" s="33" t="s">
        <v>100</v>
      </c>
      <c r="J17" s="36" t="s">
        <v>97</v>
      </c>
      <c r="K17" s="33" t="s">
        <v>333</v>
      </c>
      <c r="L17" s="36" t="s">
        <v>97</v>
      </c>
      <c r="M17" s="33" t="s">
        <v>101</v>
      </c>
      <c r="N17" s="36" t="s">
        <v>97</v>
      </c>
      <c r="O17" s="33" t="s">
        <v>798</v>
      </c>
      <c r="P17" s="38">
        <v>0</v>
      </c>
      <c r="Q17" s="38">
        <v>18956.88</v>
      </c>
      <c r="R17" s="33" t="s">
        <v>799</v>
      </c>
      <c r="S17" s="33" t="s">
        <v>78</v>
      </c>
      <c r="T17" s="33" t="s">
        <v>336</v>
      </c>
      <c r="U17" s="33" t="s">
        <v>337</v>
      </c>
      <c r="V17" s="33" t="s">
        <v>800</v>
      </c>
      <c r="W17" s="33" t="s">
        <v>339</v>
      </c>
    </row>
    <row r="18" s="26" customFormat="1" ht="16.5" customHeight="1" spans="1:23">
      <c r="A18" s="29" t="s">
        <v>801</v>
      </c>
      <c r="B18" s="29" t="s">
        <v>330</v>
      </c>
      <c r="C18" s="29" t="s">
        <v>802</v>
      </c>
      <c r="D18" s="30">
        <v>1</v>
      </c>
      <c r="E18" s="29" t="s">
        <v>803</v>
      </c>
      <c r="F18" s="31">
        <v>45587</v>
      </c>
      <c r="G18" s="31">
        <v>45587</v>
      </c>
      <c r="H18" s="32" t="s">
        <v>99</v>
      </c>
      <c r="I18" s="29" t="s">
        <v>100</v>
      </c>
      <c r="J18" s="32" t="s">
        <v>97</v>
      </c>
      <c r="K18" s="29" t="s">
        <v>333</v>
      </c>
      <c r="L18" s="32" t="s">
        <v>97</v>
      </c>
      <c r="M18" s="29" t="s">
        <v>101</v>
      </c>
      <c r="N18" s="32" t="s">
        <v>97</v>
      </c>
      <c r="O18" s="29" t="s">
        <v>437</v>
      </c>
      <c r="P18" s="37">
        <v>0</v>
      </c>
      <c r="Q18" s="37">
        <v>1003374.32</v>
      </c>
      <c r="R18" s="29" t="s">
        <v>438</v>
      </c>
      <c r="S18" s="29" t="s">
        <v>43</v>
      </c>
      <c r="T18" s="29" t="s">
        <v>336</v>
      </c>
      <c r="U18" s="29" t="s">
        <v>337</v>
      </c>
      <c r="V18" s="29" t="s">
        <v>804</v>
      </c>
      <c r="W18" s="29" t="s">
        <v>339</v>
      </c>
    </row>
    <row r="19" s="26" customFormat="1" ht="16.5" customHeight="1" spans="1:23">
      <c r="A19" s="33" t="s">
        <v>801</v>
      </c>
      <c r="B19" s="33" t="s">
        <v>330</v>
      </c>
      <c r="C19" s="33" t="s">
        <v>802</v>
      </c>
      <c r="D19" s="34">
        <v>3</v>
      </c>
      <c r="E19" s="33" t="s">
        <v>803</v>
      </c>
      <c r="F19" s="35">
        <v>45587</v>
      </c>
      <c r="G19" s="35">
        <v>45587</v>
      </c>
      <c r="H19" s="36" t="s">
        <v>99</v>
      </c>
      <c r="I19" s="33" t="s">
        <v>100</v>
      </c>
      <c r="J19" s="36" t="s">
        <v>97</v>
      </c>
      <c r="K19" s="33" t="s">
        <v>333</v>
      </c>
      <c r="L19" s="36" t="s">
        <v>97</v>
      </c>
      <c r="M19" s="33" t="s">
        <v>101</v>
      </c>
      <c r="N19" s="36" t="s">
        <v>97</v>
      </c>
      <c r="O19" s="33" t="s">
        <v>437</v>
      </c>
      <c r="P19" s="38">
        <v>10.77</v>
      </c>
      <c r="Q19" s="38">
        <v>0</v>
      </c>
      <c r="R19" s="33" t="s">
        <v>438</v>
      </c>
      <c r="S19" s="33" t="s">
        <v>43</v>
      </c>
      <c r="T19" s="33" t="s">
        <v>336</v>
      </c>
      <c r="U19" s="33" t="s">
        <v>337</v>
      </c>
      <c r="V19" s="33" t="s">
        <v>804</v>
      </c>
      <c r="W19" s="33" t="s">
        <v>339</v>
      </c>
    </row>
    <row r="20" s="26" customFormat="1" ht="16.5" customHeight="1" spans="1:23">
      <c r="A20" s="29" t="s">
        <v>805</v>
      </c>
      <c r="B20" s="29" t="s">
        <v>330</v>
      </c>
      <c r="C20" s="29" t="s">
        <v>806</v>
      </c>
      <c r="D20" s="30">
        <v>1</v>
      </c>
      <c r="E20" s="29" t="s">
        <v>807</v>
      </c>
      <c r="F20" s="31">
        <v>45587</v>
      </c>
      <c r="G20" s="31">
        <v>45587</v>
      </c>
      <c r="H20" s="32" t="s">
        <v>99</v>
      </c>
      <c r="I20" s="29" t="s">
        <v>100</v>
      </c>
      <c r="J20" s="32" t="s">
        <v>97</v>
      </c>
      <c r="K20" s="29" t="s">
        <v>333</v>
      </c>
      <c r="L20" s="32" t="s">
        <v>97</v>
      </c>
      <c r="M20" s="29" t="s">
        <v>101</v>
      </c>
      <c r="N20" s="32" t="s">
        <v>97</v>
      </c>
      <c r="O20" s="29" t="s">
        <v>808</v>
      </c>
      <c r="P20" s="37">
        <v>0.03</v>
      </c>
      <c r="Q20" s="37">
        <v>0</v>
      </c>
      <c r="R20" s="29" t="s">
        <v>438</v>
      </c>
      <c r="S20" s="29" t="s">
        <v>43</v>
      </c>
      <c r="T20" s="29" t="s">
        <v>336</v>
      </c>
      <c r="U20" s="29" t="s">
        <v>337</v>
      </c>
      <c r="V20" s="29" t="s">
        <v>809</v>
      </c>
      <c r="W20" s="29" t="s">
        <v>339</v>
      </c>
    </row>
    <row r="21" s="26" customFormat="1" ht="16.5" customHeight="1" spans="1:23">
      <c r="A21" s="33" t="s">
        <v>810</v>
      </c>
      <c r="B21" s="33" t="s">
        <v>330</v>
      </c>
      <c r="C21" s="33" t="s">
        <v>811</v>
      </c>
      <c r="D21" s="34">
        <v>1</v>
      </c>
      <c r="E21" s="33" t="s">
        <v>812</v>
      </c>
      <c r="F21" s="35">
        <v>45587</v>
      </c>
      <c r="G21" s="35">
        <v>45587</v>
      </c>
      <c r="H21" s="36" t="s">
        <v>99</v>
      </c>
      <c r="I21" s="33" t="s">
        <v>100</v>
      </c>
      <c r="J21" s="36" t="s">
        <v>97</v>
      </c>
      <c r="K21" s="33" t="s">
        <v>333</v>
      </c>
      <c r="L21" s="36" t="s">
        <v>97</v>
      </c>
      <c r="M21" s="33" t="s">
        <v>101</v>
      </c>
      <c r="N21" s="36" t="s">
        <v>97</v>
      </c>
      <c r="O21" s="33" t="s">
        <v>813</v>
      </c>
      <c r="P21" s="38">
        <v>0</v>
      </c>
      <c r="Q21" s="38">
        <v>62815.63</v>
      </c>
      <c r="R21" s="33" t="s">
        <v>432</v>
      </c>
      <c r="S21" s="33" t="s">
        <v>32</v>
      </c>
      <c r="T21" s="33" t="s">
        <v>336</v>
      </c>
      <c r="U21" s="33" t="s">
        <v>337</v>
      </c>
      <c r="V21" s="33" t="s">
        <v>814</v>
      </c>
      <c r="W21" s="33" t="s">
        <v>339</v>
      </c>
    </row>
    <row r="22" s="26" customFormat="1" ht="16.5" customHeight="1" spans="1:23">
      <c r="A22" s="29" t="s">
        <v>815</v>
      </c>
      <c r="B22" s="29" t="s">
        <v>330</v>
      </c>
      <c r="C22" s="29" t="s">
        <v>816</v>
      </c>
      <c r="D22" s="30">
        <v>1</v>
      </c>
      <c r="E22" s="29" t="s">
        <v>817</v>
      </c>
      <c r="F22" s="31">
        <v>45587</v>
      </c>
      <c r="G22" s="31">
        <v>45587</v>
      </c>
      <c r="H22" s="32" t="s">
        <v>99</v>
      </c>
      <c r="I22" s="29" t="s">
        <v>100</v>
      </c>
      <c r="J22" s="32" t="s">
        <v>97</v>
      </c>
      <c r="K22" s="29" t="s">
        <v>333</v>
      </c>
      <c r="L22" s="32" t="s">
        <v>97</v>
      </c>
      <c r="M22" s="29" t="s">
        <v>101</v>
      </c>
      <c r="N22" s="32" t="s">
        <v>97</v>
      </c>
      <c r="O22" s="29" t="s">
        <v>459</v>
      </c>
      <c r="P22" s="37">
        <v>0</v>
      </c>
      <c r="Q22" s="37">
        <v>194208</v>
      </c>
      <c r="R22" s="29" t="s">
        <v>460</v>
      </c>
      <c r="S22" s="29" t="s">
        <v>26</v>
      </c>
      <c r="T22" s="29" t="s">
        <v>336</v>
      </c>
      <c r="U22" s="29" t="s">
        <v>337</v>
      </c>
      <c r="V22" s="29" t="s">
        <v>818</v>
      </c>
      <c r="W22" s="29" t="s">
        <v>339</v>
      </c>
    </row>
    <row r="23" s="26" customFormat="1" ht="16.5" customHeight="1" spans="1:23">
      <c r="A23" s="33" t="s">
        <v>815</v>
      </c>
      <c r="B23" s="33" t="s">
        <v>330</v>
      </c>
      <c r="C23" s="33" t="s">
        <v>816</v>
      </c>
      <c r="D23" s="34">
        <v>3</v>
      </c>
      <c r="E23" s="33" t="s">
        <v>817</v>
      </c>
      <c r="F23" s="35">
        <v>45587</v>
      </c>
      <c r="G23" s="35">
        <v>45587</v>
      </c>
      <c r="H23" s="36" t="s">
        <v>99</v>
      </c>
      <c r="I23" s="33" t="s">
        <v>100</v>
      </c>
      <c r="J23" s="36" t="s">
        <v>97</v>
      </c>
      <c r="K23" s="33" t="s">
        <v>333</v>
      </c>
      <c r="L23" s="36" t="s">
        <v>97</v>
      </c>
      <c r="M23" s="33" t="s">
        <v>101</v>
      </c>
      <c r="N23" s="36" t="s">
        <v>97</v>
      </c>
      <c r="O23" s="33" t="s">
        <v>459</v>
      </c>
      <c r="P23" s="38">
        <v>3380.15</v>
      </c>
      <c r="Q23" s="38">
        <v>0</v>
      </c>
      <c r="R23" s="33" t="s">
        <v>460</v>
      </c>
      <c r="S23" s="33" t="s">
        <v>26</v>
      </c>
      <c r="T23" s="33" t="s">
        <v>336</v>
      </c>
      <c r="U23" s="33" t="s">
        <v>337</v>
      </c>
      <c r="V23" s="33" t="s">
        <v>818</v>
      </c>
      <c r="W23" s="33" t="s">
        <v>339</v>
      </c>
    </row>
    <row r="24" s="26" customFormat="1" ht="16.5" customHeight="1" spans="1:23">
      <c r="A24" s="29" t="s">
        <v>819</v>
      </c>
      <c r="B24" s="29" t="s">
        <v>330</v>
      </c>
      <c r="C24" s="29" t="s">
        <v>820</v>
      </c>
      <c r="D24" s="30">
        <v>1</v>
      </c>
      <c r="E24" s="29" t="s">
        <v>821</v>
      </c>
      <c r="F24" s="31">
        <v>45587</v>
      </c>
      <c r="G24" s="31">
        <v>45587</v>
      </c>
      <c r="H24" s="32" t="s">
        <v>99</v>
      </c>
      <c r="I24" s="29" t="s">
        <v>100</v>
      </c>
      <c r="J24" s="32" t="s">
        <v>97</v>
      </c>
      <c r="K24" s="29" t="s">
        <v>333</v>
      </c>
      <c r="L24" s="32" t="s">
        <v>97</v>
      </c>
      <c r="M24" s="29" t="s">
        <v>101</v>
      </c>
      <c r="N24" s="32" t="s">
        <v>97</v>
      </c>
      <c r="O24" s="29" t="s">
        <v>822</v>
      </c>
      <c r="P24" s="37">
        <v>0.01</v>
      </c>
      <c r="Q24" s="37">
        <v>0</v>
      </c>
      <c r="R24" s="29" t="s">
        <v>460</v>
      </c>
      <c r="S24" s="29" t="s">
        <v>26</v>
      </c>
      <c r="T24" s="29" t="s">
        <v>336</v>
      </c>
      <c r="U24" s="29" t="s">
        <v>337</v>
      </c>
      <c r="V24" s="29" t="s">
        <v>823</v>
      </c>
      <c r="W24" s="29" t="s">
        <v>339</v>
      </c>
    </row>
    <row r="25" s="26" customFormat="1" ht="16.5" customHeight="1" spans="1:23">
      <c r="A25" s="33" t="s">
        <v>824</v>
      </c>
      <c r="B25" s="33" t="s">
        <v>330</v>
      </c>
      <c r="C25" s="33" t="s">
        <v>825</v>
      </c>
      <c r="D25" s="34">
        <v>1</v>
      </c>
      <c r="E25" s="33" t="s">
        <v>826</v>
      </c>
      <c r="F25" s="35">
        <v>45587</v>
      </c>
      <c r="G25" s="35">
        <v>45587</v>
      </c>
      <c r="H25" s="36" t="s">
        <v>99</v>
      </c>
      <c r="I25" s="33" t="s">
        <v>100</v>
      </c>
      <c r="J25" s="36" t="s">
        <v>97</v>
      </c>
      <c r="K25" s="33" t="s">
        <v>333</v>
      </c>
      <c r="L25" s="36" t="s">
        <v>97</v>
      </c>
      <c r="M25" s="33" t="s">
        <v>101</v>
      </c>
      <c r="N25" s="36" t="s">
        <v>97</v>
      </c>
      <c r="O25" s="33" t="s">
        <v>529</v>
      </c>
      <c r="P25" s="38">
        <v>0</v>
      </c>
      <c r="Q25" s="38">
        <v>1695</v>
      </c>
      <c r="R25" s="33" t="s">
        <v>530</v>
      </c>
      <c r="S25" s="33" t="s">
        <v>63</v>
      </c>
      <c r="T25" s="33" t="s">
        <v>336</v>
      </c>
      <c r="U25" s="33" t="s">
        <v>337</v>
      </c>
      <c r="V25" s="33" t="s">
        <v>827</v>
      </c>
      <c r="W25" s="33" t="s">
        <v>339</v>
      </c>
    </row>
    <row r="26" s="26" customFormat="1" ht="16.5" customHeight="1" spans="1:23">
      <c r="A26" s="29" t="s">
        <v>828</v>
      </c>
      <c r="B26" s="29" t="s">
        <v>330</v>
      </c>
      <c r="C26" s="29" t="s">
        <v>829</v>
      </c>
      <c r="D26" s="30">
        <v>1</v>
      </c>
      <c r="E26" s="29" t="s">
        <v>830</v>
      </c>
      <c r="F26" s="31">
        <v>45587</v>
      </c>
      <c r="G26" s="31">
        <v>45587</v>
      </c>
      <c r="H26" s="32" t="s">
        <v>99</v>
      </c>
      <c r="I26" s="29" t="s">
        <v>100</v>
      </c>
      <c r="J26" s="32" t="s">
        <v>97</v>
      </c>
      <c r="K26" s="29" t="s">
        <v>333</v>
      </c>
      <c r="L26" s="32" t="s">
        <v>97</v>
      </c>
      <c r="M26" s="29" t="s">
        <v>101</v>
      </c>
      <c r="N26" s="32" t="s">
        <v>97</v>
      </c>
      <c r="O26" s="29" t="s">
        <v>606</v>
      </c>
      <c r="P26" s="37">
        <v>0</v>
      </c>
      <c r="Q26" s="37">
        <v>43221.28</v>
      </c>
      <c r="R26" s="29" t="s">
        <v>607</v>
      </c>
      <c r="S26" s="29" t="s">
        <v>41</v>
      </c>
      <c r="T26" s="29" t="s">
        <v>336</v>
      </c>
      <c r="U26" s="29" t="s">
        <v>337</v>
      </c>
      <c r="V26" s="29" t="s">
        <v>831</v>
      </c>
      <c r="W26" s="29" t="s">
        <v>339</v>
      </c>
    </row>
    <row r="27" s="26" customFormat="1" ht="16.5" customHeight="1" spans="1:23">
      <c r="A27" s="33" t="s">
        <v>832</v>
      </c>
      <c r="B27" s="33" t="s">
        <v>330</v>
      </c>
      <c r="C27" s="33" t="s">
        <v>833</v>
      </c>
      <c r="D27" s="34">
        <v>1</v>
      </c>
      <c r="E27" s="33" t="s">
        <v>834</v>
      </c>
      <c r="F27" s="35">
        <v>45587</v>
      </c>
      <c r="G27" s="35">
        <v>45587</v>
      </c>
      <c r="H27" s="36" t="s">
        <v>99</v>
      </c>
      <c r="I27" s="33" t="s">
        <v>100</v>
      </c>
      <c r="J27" s="36" t="s">
        <v>97</v>
      </c>
      <c r="K27" s="33" t="s">
        <v>333</v>
      </c>
      <c r="L27" s="36" t="s">
        <v>97</v>
      </c>
      <c r="M27" s="33" t="s">
        <v>101</v>
      </c>
      <c r="N27" s="36" t="s">
        <v>97</v>
      </c>
      <c r="O27" s="33" t="s">
        <v>835</v>
      </c>
      <c r="P27" s="38">
        <v>0.02</v>
      </c>
      <c r="Q27" s="38">
        <v>0</v>
      </c>
      <c r="R27" s="33" t="s">
        <v>607</v>
      </c>
      <c r="S27" s="33" t="s">
        <v>41</v>
      </c>
      <c r="T27" s="33" t="s">
        <v>336</v>
      </c>
      <c r="U27" s="33" t="s">
        <v>337</v>
      </c>
      <c r="V27" s="33" t="s">
        <v>836</v>
      </c>
      <c r="W27" s="33" t="s">
        <v>339</v>
      </c>
    </row>
    <row r="28" s="26" customFormat="1" ht="16.5" customHeight="1" spans="1:23">
      <c r="A28" s="29" t="s">
        <v>837</v>
      </c>
      <c r="B28" s="29" t="s">
        <v>330</v>
      </c>
      <c r="C28" s="29" t="s">
        <v>838</v>
      </c>
      <c r="D28" s="30">
        <v>1</v>
      </c>
      <c r="E28" s="29" t="s">
        <v>839</v>
      </c>
      <c r="F28" s="31">
        <v>45587</v>
      </c>
      <c r="G28" s="31">
        <v>45587</v>
      </c>
      <c r="H28" s="32" t="s">
        <v>99</v>
      </c>
      <c r="I28" s="29" t="s">
        <v>100</v>
      </c>
      <c r="J28" s="32" t="s">
        <v>97</v>
      </c>
      <c r="K28" s="29" t="s">
        <v>333</v>
      </c>
      <c r="L28" s="32" t="s">
        <v>97</v>
      </c>
      <c r="M28" s="29" t="s">
        <v>101</v>
      </c>
      <c r="N28" s="32" t="s">
        <v>97</v>
      </c>
      <c r="O28" s="29" t="s">
        <v>419</v>
      </c>
      <c r="P28" s="37">
        <v>0</v>
      </c>
      <c r="Q28" s="37">
        <v>5279.36</v>
      </c>
      <c r="R28" s="29" t="s">
        <v>420</v>
      </c>
      <c r="S28" s="29" t="s">
        <v>67</v>
      </c>
      <c r="T28" s="29" t="s">
        <v>336</v>
      </c>
      <c r="U28" s="29" t="s">
        <v>337</v>
      </c>
      <c r="V28" s="29" t="s">
        <v>840</v>
      </c>
      <c r="W28" s="29" t="s">
        <v>339</v>
      </c>
    </row>
    <row r="29" s="26" customFormat="1" ht="16.5" customHeight="1" spans="1:23">
      <c r="A29" s="33" t="s">
        <v>841</v>
      </c>
      <c r="B29" s="33" t="s">
        <v>330</v>
      </c>
      <c r="C29" s="33" t="s">
        <v>842</v>
      </c>
      <c r="D29" s="34">
        <v>1</v>
      </c>
      <c r="E29" s="33" t="s">
        <v>843</v>
      </c>
      <c r="F29" s="35">
        <v>45587</v>
      </c>
      <c r="G29" s="35">
        <v>45587</v>
      </c>
      <c r="H29" s="36" t="s">
        <v>99</v>
      </c>
      <c r="I29" s="33" t="s">
        <v>100</v>
      </c>
      <c r="J29" s="36" t="s">
        <v>97</v>
      </c>
      <c r="K29" s="33" t="s">
        <v>333</v>
      </c>
      <c r="L29" s="36" t="s">
        <v>97</v>
      </c>
      <c r="M29" s="33" t="s">
        <v>101</v>
      </c>
      <c r="N29" s="36" t="s">
        <v>97</v>
      </c>
      <c r="O29" s="33" t="s">
        <v>844</v>
      </c>
      <c r="P29" s="38">
        <v>0</v>
      </c>
      <c r="Q29" s="38">
        <v>83164.48</v>
      </c>
      <c r="R29" s="33" t="s">
        <v>718</v>
      </c>
      <c r="S29" s="33" t="s">
        <v>56</v>
      </c>
      <c r="T29" s="33" t="s">
        <v>336</v>
      </c>
      <c r="U29" s="33" t="s">
        <v>337</v>
      </c>
      <c r="V29" s="33" t="s">
        <v>845</v>
      </c>
      <c r="W29" s="33" t="s">
        <v>339</v>
      </c>
    </row>
    <row r="30" s="26" customFormat="1" ht="16.5" customHeight="1" spans="1:23">
      <c r="A30" s="29" t="s">
        <v>841</v>
      </c>
      <c r="B30" s="29" t="s">
        <v>330</v>
      </c>
      <c r="C30" s="29" t="s">
        <v>842</v>
      </c>
      <c r="D30" s="30">
        <v>3</v>
      </c>
      <c r="E30" s="29" t="s">
        <v>843</v>
      </c>
      <c r="F30" s="31">
        <v>45587</v>
      </c>
      <c r="G30" s="31">
        <v>45587</v>
      </c>
      <c r="H30" s="32" t="s">
        <v>99</v>
      </c>
      <c r="I30" s="29" t="s">
        <v>100</v>
      </c>
      <c r="J30" s="32" t="s">
        <v>97</v>
      </c>
      <c r="K30" s="29" t="s">
        <v>333</v>
      </c>
      <c r="L30" s="32" t="s">
        <v>97</v>
      </c>
      <c r="M30" s="29" t="s">
        <v>101</v>
      </c>
      <c r="N30" s="32" t="s">
        <v>97</v>
      </c>
      <c r="O30" s="29" t="s">
        <v>844</v>
      </c>
      <c r="P30" s="37">
        <v>2259.97</v>
      </c>
      <c r="Q30" s="37">
        <v>0</v>
      </c>
      <c r="R30" s="29" t="s">
        <v>718</v>
      </c>
      <c r="S30" s="29" t="s">
        <v>56</v>
      </c>
      <c r="T30" s="29" t="s">
        <v>336</v>
      </c>
      <c r="U30" s="29" t="s">
        <v>337</v>
      </c>
      <c r="V30" s="29" t="s">
        <v>845</v>
      </c>
      <c r="W30" s="29" t="s">
        <v>339</v>
      </c>
    </row>
    <row r="31" s="26" customFormat="1" ht="16.5" customHeight="1" spans="1:23">
      <c r="A31" s="33" t="s">
        <v>846</v>
      </c>
      <c r="B31" s="33" t="s">
        <v>330</v>
      </c>
      <c r="C31" s="33" t="s">
        <v>847</v>
      </c>
      <c r="D31" s="34">
        <v>1</v>
      </c>
      <c r="E31" s="33" t="s">
        <v>848</v>
      </c>
      <c r="F31" s="35">
        <v>45587</v>
      </c>
      <c r="G31" s="35">
        <v>45587</v>
      </c>
      <c r="H31" s="36" t="s">
        <v>99</v>
      </c>
      <c r="I31" s="33" t="s">
        <v>100</v>
      </c>
      <c r="J31" s="36" t="s">
        <v>97</v>
      </c>
      <c r="K31" s="33" t="s">
        <v>333</v>
      </c>
      <c r="L31" s="36" t="s">
        <v>97</v>
      </c>
      <c r="M31" s="33" t="s">
        <v>101</v>
      </c>
      <c r="N31" s="36" t="s">
        <v>97</v>
      </c>
      <c r="O31" s="33" t="s">
        <v>849</v>
      </c>
      <c r="P31" s="38">
        <v>0.01</v>
      </c>
      <c r="Q31" s="38">
        <v>0</v>
      </c>
      <c r="R31" s="33" t="s">
        <v>718</v>
      </c>
      <c r="S31" s="33" t="s">
        <v>56</v>
      </c>
      <c r="T31" s="33" t="s">
        <v>336</v>
      </c>
      <c r="U31" s="33" t="s">
        <v>337</v>
      </c>
      <c r="V31" s="33" t="s">
        <v>850</v>
      </c>
      <c r="W31" s="33" t="s">
        <v>339</v>
      </c>
    </row>
    <row r="32" s="26" customFormat="1" ht="16.5" customHeight="1" spans="1:23">
      <c r="A32" s="29" t="s">
        <v>851</v>
      </c>
      <c r="B32" s="29" t="s">
        <v>330</v>
      </c>
      <c r="C32" s="29" t="s">
        <v>852</v>
      </c>
      <c r="D32" s="30">
        <v>1</v>
      </c>
      <c r="E32" s="29" t="s">
        <v>853</v>
      </c>
      <c r="F32" s="31">
        <v>45588</v>
      </c>
      <c r="G32" s="31">
        <v>45588</v>
      </c>
      <c r="H32" s="32" t="s">
        <v>99</v>
      </c>
      <c r="I32" s="29" t="s">
        <v>100</v>
      </c>
      <c r="J32" s="32" t="s">
        <v>97</v>
      </c>
      <c r="K32" s="29" t="s">
        <v>333</v>
      </c>
      <c r="L32" s="32" t="s">
        <v>97</v>
      </c>
      <c r="M32" s="29" t="s">
        <v>101</v>
      </c>
      <c r="N32" s="32" t="s">
        <v>97</v>
      </c>
      <c r="O32" s="29" t="s">
        <v>854</v>
      </c>
      <c r="P32" s="37">
        <v>0</v>
      </c>
      <c r="Q32" s="37">
        <v>16916.1</v>
      </c>
      <c r="R32" s="29" t="s">
        <v>855</v>
      </c>
      <c r="S32" s="29" t="s">
        <v>74</v>
      </c>
      <c r="T32" s="29" t="s">
        <v>336</v>
      </c>
      <c r="U32" s="29" t="s">
        <v>337</v>
      </c>
      <c r="V32" s="29" t="s">
        <v>856</v>
      </c>
      <c r="W32" s="29" t="s">
        <v>339</v>
      </c>
    </row>
    <row r="33" s="26" customFormat="1" ht="16.5" customHeight="1" spans="1:23">
      <c r="A33" s="33" t="s">
        <v>857</v>
      </c>
      <c r="B33" s="33" t="s">
        <v>330</v>
      </c>
      <c r="C33" s="33" t="s">
        <v>858</v>
      </c>
      <c r="D33" s="34">
        <v>1</v>
      </c>
      <c r="E33" s="33" t="s">
        <v>859</v>
      </c>
      <c r="F33" s="35">
        <v>45588</v>
      </c>
      <c r="G33" s="35">
        <v>45588</v>
      </c>
      <c r="H33" s="36" t="s">
        <v>99</v>
      </c>
      <c r="I33" s="33" t="s">
        <v>100</v>
      </c>
      <c r="J33" s="36" t="s">
        <v>97</v>
      </c>
      <c r="K33" s="33" t="s">
        <v>333</v>
      </c>
      <c r="L33" s="36" t="s">
        <v>97</v>
      </c>
      <c r="M33" s="33" t="s">
        <v>101</v>
      </c>
      <c r="N33" s="36" t="s">
        <v>97</v>
      </c>
      <c r="O33" s="33" t="s">
        <v>860</v>
      </c>
      <c r="P33" s="38">
        <v>0</v>
      </c>
      <c r="Q33" s="38">
        <v>219115.54</v>
      </c>
      <c r="R33" s="33" t="s">
        <v>634</v>
      </c>
      <c r="S33" s="33" t="s">
        <v>37</v>
      </c>
      <c r="T33" s="33" t="s">
        <v>336</v>
      </c>
      <c r="U33" s="33" t="s">
        <v>337</v>
      </c>
      <c r="V33" s="33" t="s">
        <v>861</v>
      </c>
      <c r="W33" s="33" t="s">
        <v>339</v>
      </c>
    </row>
    <row r="34" s="26" customFormat="1" ht="16.5" customHeight="1" spans="1:23">
      <c r="A34" s="29" t="s">
        <v>857</v>
      </c>
      <c r="B34" s="29" t="s">
        <v>330</v>
      </c>
      <c r="C34" s="29" t="s">
        <v>858</v>
      </c>
      <c r="D34" s="30">
        <v>3</v>
      </c>
      <c r="E34" s="29" t="s">
        <v>859</v>
      </c>
      <c r="F34" s="31">
        <v>45588</v>
      </c>
      <c r="G34" s="31">
        <v>45588</v>
      </c>
      <c r="H34" s="32" t="s">
        <v>99</v>
      </c>
      <c r="I34" s="29" t="s">
        <v>100</v>
      </c>
      <c r="J34" s="32" t="s">
        <v>97</v>
      </c>
      <c r="K34" s="29" t="s">
        <v>333</v>
      </c>
      <c r="L34" s="32" t="s">
        <v>97</v>
      </c>
      <c r="M34" s="29" t="s">
        <v>101</v>
      </c>
      <c r="N34" s="32" t="s">
        <v>97</v>
      </c>
      <c r="O34" s="29" t="s">
        <v>860</v>
      </c>
      <c r="P34" s="37">
        <v>9784.45</v>
      </c>
      <c r="Q34" s="37">
        <v>0</v>
      </c>
      <c r="R34" s="29" t="s">
        <v>634</v>
      </c>
      <c r="S34" s="29" t="s">
        <v>37</v>
      </c>
      <c r="T34" s="29" t="s">
        <v>336</v>
      </c>
      <c r="U34" s="29" t="s">
        <v>337</v>
      </c>
      <c r="V34" s="29" t="s">
        <v>861</v>
      </c>
      <c r="W34" s="29" t="s">
        <v>339</v>
      </c>
    </row>
    <row r="35" s="26" customFormat="1" ht="16.5" customHeight="1" spans="1:23">
      <c r="A35" s="33" t="s">
        <v>862</v>
      </c>
      <c r="B35" s="33" t="s">
        <v>330</v>
      </c>
      <c r="C35" s="33" t="s">
        <v>863</v>
      </c>
      <c r="D35" s="34">
        <v>1</v>
      </c>
      <c r="E35" s="33" t="s">
        <v>864</v>
      </c>
      <c r="F35" s="35">
        <v>45588</v>
      </c>
      <c r="G35" s="35">
        <v>45588</v>
      </c>
      <c r="H35" s="36" t="s">
        <v>99</v>
      </c>
      <c r="I35" s="33" t="s">
        <v>100</v>
      </c>
      <c r="J35" s="36" t="s">
        <v>97</v>
      </c>
      <c r="K35" s="33" t="s">
        <v>333</v>
      </c>
      <c r="L35" s="36" t="s">
        <v>97</v>
      </c>
      <c r="M35" s="33" t="s">
        <v>101</v>
      </c>
      <c r="N35" s="36" t="s">
        <v>97</v>
      </c>
      <c r="O35" s="33" t="s">
        <v>617</v>
      </c>
      <c r="P35" s="38">
        <v>0</v>
      </c>
      <c r="Q35" s="38">
        <v>25951.33</v>
      </c>
      <c r="R35" s="33" t="s">
        <v>618</v>
      </c>
      <c r="S35" s="33" t="s">
        <v>18</v>
      </c>
      <c r="T35" s="33" t="s">
        <v>336</v>
      </c>
      <c r="U35" s="33" t="s">
        <v>337</v>
      </c>
      <c r="V35" s="33" t="s">
        <v>865</v>
      </c>
      <c r="W35" s="33" t="s">
        <v>339</v>
      </c>
    </row>
    <row r="36" s="26" customFormat="1" ht="16.5" customHeight="1" spans="1:23">
      <c r="A36" s="29" t="s">
        <v>866</v>
      </c>
      <c r="B36" s="29" t="s">
        <v>330</v>
      </c>
      <c r="C36" s="29" t="s">
        <v>867</v>
      </c>
      <c r="D36" s="30">
        <v>1</v>
      </c>
      <c r="E36" s="29" t="s">
        <v>868</v>
      </c>
      <c r="F36" s="31">
        <v>45588</v>
      </c>
      <c r="G36" s="31">
        <v>45588</v>
      </c>
      <c r="H36" s="32" t="s">
        <v>99</v>
      </c>
      <c r="I36" s="29" t="s">
        <v>100</v>
      </c>
      <c r="J36" s="32" t="s">
        <v>97</v>
      </c>
      <c r="K36" s="29" t="s">
        <v>333</v>
      </c>
      <c r="L36" s="32" t="s">
        <v>97</v>
      </c>
      <c r="M36" s="29" t="s">
        <v>101</v>
      </c>
      <c r="N36" s="32" t="s">
        <v>97</v>
      </c>
      <c r="O36" s="29" t="s">
        <v>869</v>
      </c>
      <c r="P36" s="37">
        <v>0</v>
      </c>
      <c r="Q36" s="37">
        <v>46239.61</v>
      </c>
      <c r="R36" s="29" t="s">
        <v>870</v>
      </c>
      <c r="S36" s="29" t="s">
        <v>50</v>
      </c>
      <c r="T36" s="29" t="s">
        <v>336</v>
      </c>
      <c r="U36" s="29" t="s">
        <v>337</v>
      </c>
      <c r="V36" s="29" t="s">
        <v>871</v>
      </c>
      <c r="W36" s="29" t="s">
        <v>339</v>
      </c>
    </row>
    <row r="37" s="26" customFormat="1" ht="16.5" customHeight="1" spans="1:23">
      <c r="A37" s="33" t="s">
        <v>866</v>
      </c>
      <c r="B37" s="33" t="s">
        <v>330</v>
      </c>
      <c r="C37" s="33" t="s">
        <v>867</v>
      </c>
      <c r="D37" s="34">
        <v>3</v>
      </c>
      <c r="E37" s="33" t="s">
        <v>868</v>
      </c>
      <c r="F37" s="35">
        <v>45588</v>
      </c>
      <c r="G37" s="35">
        <v>45588</v>
      </c>
      <c r="H37" s="36" t="s">
        <v>99</v>
      </c>
      <c r="I37" s="33" t="s">
        <v>100</v>
      </c>
      <c r="J37" s="36" t="s">
        <v>97</v>
      </c>
      <c r="K37" s="33" t="s">
        <v>333</v>
      </c>
      <c r="L37" s="36" t="s">
        <v>97</v>
      </c>
      <c r="M37" s="33" t="s">
        <v>101</v>
      </c>
      <c r="N37" s="36" t="s">
        <v>97</v>
      </c>
      <c r="O37" s="33" t="s">
        <v>869</v>
      </c>
      <c r="P37" s="38">
        <v>2341.61</v>
      </c>
      <c r="Q37" s="38">
        <v>0</v>
      </c>
      <c r="R37" s="33" t="s">
        <v>870</v>
      </c>
      <c r="S37" s="33" t="s">
        <v>50</v>
      </c>
      <c r="T37" s="33" t="s">
        <v>336</v>
      </c>
      <c r="U37" s="33" t="s">
        <v>337</v>
      </c>
      <c r="V37" s="33" t="s">
        <v>871</v>
      </c>
      <c r="W37" s="33" t="s">
        <v>339</v>
      </c>
    </row>
    <row r="38" s="26" customFormat="1" ht="16.5" customHeight="1" spans="1:23">
      <c r="A38" s="29" t="s">
        <v>872</v>
      </c>
      <c r="B38" s="29" t="s">
        <v>330</v>
      </c>
      <c r="C38" s="29" t="s">
        <v>873</v>
      </c>
      <c r="D38" s="30">
        <v>1</v>
      </c>
      <c r="E38" s="29" t="s">
        <v>874</v>
      </c>
      <c r="F38" s="31">
        <v>45588</v>
      </c>
      <c r="G38" s="31">
        <v>45588</v>
      </c>
      <c r="H38" s="32" t="s">
        <v>99</v>
      </c>
      <c r="I38" s="29" t="s">
        <v>100</v>
      </c>
      <c r="J38" s="32" t="s">
        <v>97</v>
      </c>
      <c r="K38" s="29" t="s">
        <v>333</v>
      </c>
      <c r="L38" s="32" t="s">
        <v>97</v>
      </c>
      <c r="M38" s="29" t="s">
        <v>101</v>
      </c>
      <c r="N38" s="32" t="s">
        <v>97</v>
      </c>
      <c r="O38" s="29" t="s">
        <v>875</v>
      </c>
      <c r="P38" s="37">
        <v>0</v>
      </c>
      <c r="Q38" s="37">
        <v>7554.35</v>
      </c>
      <c r="R38" s="29" t="s">
        <v>876</v>
      </c>
      <c r="S38" s="29" t="s">
        <v>81</v>
      </c>
      <c r="T38" s="29" t="s">
        <v>336</v>
      </c>
      <c r="U38" s="29" t="s">
        <v>337</v>
      </c>
      <c r="V38" s="29" t="s">
        <v>877</v>
      </c>
      <c r="W38" s="29" t="s">
        <v>339</v>
      </c>
    </row>
    <row r="39" s="26" customFormat="1" ht="16.5" customHeight="1" spans="1:23">
      <c r="A39" s="33" t="s">
        <v>872</v>
      </c>
      <c r="B39" s="33" t="s">
        <v>330</v>
      </c>
      <c r="C39" s="33" t="s">
        <v>873</v>
      </c>
      <c r="D39" s="34">
        <v>3</v>
      </c>
      <c r="E39" s="33" t="s">
        <v>874</v>
      </c>
      <c r="F39" s="35">
        <v>45588</v>
      </c>
      <c r="G39" s="35">
        <v>45588</v>
      </c>
      <c r="H39" s="36" t="s">
        <v>99</v>
      </c>
      <c r="I39" s="33" t="s">
        <v>100</v>
      </c>
      <c r="J39" s="36" t="s">
        <v>97</v>
      </c>
      <c r="K39" s="33" t="s">
        <v>333</v>
      </c>
      <c r="L39" s="36" t="s">
        <v>97</v>
      </c>
      <c r="M39" s="33" t="s">
        <v>101</v>
      </c>
      <c r="N39" s="36" t="s">
        <v>97</v>
      </c>
      <c r="O39" s="33" t="s">
        <v>875</v>
      </c>
      <c r="P39" s="38">
        <v>1910</v>
      </c>
      <c r="Q39" s="38">
        <v>0</v>
      </c>
      <c r="R39" s="33" t="s">
        <v>876</v>
      </c>
      <c r="S39" s="33" t="s">
        <v>81</v>
      </c>
      <c r="T39" s="33" t="s">
        <v>336</v>
      </c>
      <c r="U39" s="33" t="s">
        <v>337</v>
      </c>
      <c r="V39" s="33" t="s">
        <v>877</v>
      </c>
      <c r="W39" s="33" t="s">
        <v>339</v>
      </c>
    </row>
    <row r="40" s="26" customFormat="1" ht="16.5" customHeight="1" spans="1:23">
      <c r="A40" s="29" t="s">
        <v>878</v>
      </c>
      <c r="B40" s="29" t="s">
        <v>330</v>
      </c>
      <c r="C40" s="29" t="s">
        <v>879</v>
      </c>
      <c r="D40" s="30">
        <v>1</v>
      </c>
      <c r="E40" s="29" t="s">
        <v>880</v>
      </c>
      <c r="F40" s="31">
        <v>45588</v>
      </c>
      <c r="G40" s="31">
        <v>45588</v>
      </c>
      <c r="H40" s="32" t="s">
        <v>99</v>
      </c>
      <c r="I40" s="29" t="s">
        <v>100</v>
      </c>
      <c r="J40" s="32" t="s">
        <v>97</v>
      </c>
      <c r="K40" s="29" t="s">
        <v>333</v>
      </c>
      <c r="L40" s="32" t="s">
        <v>97</v>
      </c>
      <c r="M40" s="29" t="s">
        <v>101</v>
      </c>
      <c r="N40" s="32" t="s">
        <v>97</v>
      </c>
      <c r="O40" s="29" t="s">
        <v>881</v>
      </c>
      <c r="P40" s="37">
        <v>0</v>
      </c>
      <c r="Q40" s="37">
        <v>12995</v>
      </c>
      <c r="R40" s="29" t="s">
        <v>596</v>
      </c>
      <c r="S40" s="29" t="s">
        <v>19</v>
      </c>
      <c r="T40" s="29" t="s">
        <v>336</v>
      </c>
      <c r="U40" s="29" t="s">
        <v>337</v>
      </c>
      <c r="V40" s="29" t="s">
        <v>882</v>
      </c>
      <c r="W40" s="29" t="s">
        <v>339</v>
      </c>
    </row>
    <row r="41" s="26" customFormat="1" ht="16.5" customHeight="1" spans="1:23">
      <c r="A41" s="33" t="s">
        <v>883</v>
      </c>
      <c r="B41" s="33" t="s">
        <v>330</v>
      </c>
      <c r="C41" s="33" t="s">
        <v>884</v>
      </c>
      <c r="D41" s="34">
        <v>1</v>
      </c>
      <c r="E41" s="33" t="s">
        <v>885</v>
      </c>
      <c r="F41" s="35">
        <v>45588</v>
      </c>
      <c r="G41" s="35">
        <v>45588</v>
      </c>
      <c r="H41" s="36" t="s">
        <v>99</v>
      </c>
      <c r="I41" s="33" t="s">
        <v>100</v>
      </c>
      <c r="J41" s="36" t="s">
        <v>97</v>
      </c>
      <c r="K41" s="33" t="s">
        <v>333</v>
      </c>
      <c r="L41" s="36" t="s">
        <v>97</v>
      </c>
      <c r="M41" s="33" t="s">
        <v>101</v>
      </c>
      <c r="N41" s="36" t="s">
        <v>97</v>
      </c>
      <c r="O41" s="33" t="s">
        <v>573</v>
      </c>
      <c r="P41" s="38">
        <v>0</v>
      </c>
      <c r="Q41" s="38">
        <v>36918.18</v>
      </c>
      <c r="R41" s="33" t="s">
        <v>574</v>
      </c>
      <c r="S41" s="33" t="s">
        <v>17</v>
      </c>
      <c r="T41" s="33" t="s">
        <v>336</v>
      </c>
      <c r="U41" s="33" t="s">
        <v>337</v>
      </c>
      <c r="V41" s="33" t="s">
        <v>886</v>
      </c>
      <c r="W41" s="33" t="s">
        <v>339</v>
      </c>
    </row>
    <row r="42" s="26" customFormat="1" ht="16.5" customHeight="1" spans="1:23">
      <c r="A42" s="29" t="s">
        <v>887</v>
      </c>
      <c r="B42" s="29" t="s">
        <v>330</v>
      </c>
      <c r="C42" s="29" t="s">
        <v>888</v>
      </c>
      <c r="D42" s="30">
        <v>1</v>
      </c>
      <c r="E42" s="29" t="s">
        <v>889</v>
      </c>
      <c r="F42" s="31">
        <v>45588</v>
      </c>
      <c r="G42" s="31">
        <v>45588</v>
      </c>
      <c r="H42" s="32" t="s">
        <v>99</v>
      </c>
      <c r="I42" s="29" t="s">
        <v>100</v>
      </c>
      <c r="J42" s="32" t="s">
        <v>97</v>
      </c>
      <c r="K42" s="29" t="s">
        <v>333</v>
      </c>
      <c r="L42" s="32" t="s">
        <v>97</v>
      </c>
      <c r="M42" s="29" t="s">
        <v>101</v>
      </c>
      <c r="N42" s="32" t="s">
        <v>97</v>
      </c>
      <c r="O42" s="29" t="s">
        <v>890</v>
      </c>
      <c r="P42" s="37">
        <v>0</v>
      </c>
      <c r="Q42" s="37">
        <v>74085.43</v>
      </c>
      <c r="R42" s="29" t="s">
        <v>466</v>
      </c>
      <c r="S42" s="29" t="s">
        <v>29</v>
      </c>
      <c r="T42" s="29" t="s">
        <v>336</v>
      </c>
      <c r="U42" s="29" t="s">
        <v>337</v>
      </c>
      <c r="V42" s="29" t="s">
        <v>891</v>
      </c>
      <c r="W42" s="29" t="s">
        <v>339</v>
      </c>
    </row>
    <row r="43" s="26" customFormat="1" ht="16.5" customHeight="1" spans="1:23">
      <c r="A43" s="33" t="s">
        <v>887</v>
      </c>
      <c r="B43" s="33" t="s">
        <v>330</v>
      </c>
      <c r="C43" s="33" t="s">
        <v>888</v>
      </c>
      <c r="D43" s="34">
        <v>3</v>
      </c>
      <c r="E43" s="33" t="s">
        <v>889</v>
      </c>
      <c r="F43" s="35">
        <v>45588</v>
      </c>
      <c r="G43" s="35">
        <v>45588</v>
      </c>
      <c r="H43" s="36" t="s">
        <v>99</v>
      </c>
      <c r="I43" s="33" t="s">
        <v>100</v>
      </c>
      <c r="J43" s="36" t="s">
        <v>97</v>
      </c>
      <c r="K43" s="33" t="s">
        <v>333</v>
      </c>
      <c r="L43" s="36" t="s">
        <v>97</v>
      </c>
      <c r="M43" s="33" t="s">
        <v>101</v>
      </c>
      <c r="N43" s="36" t="s">
        <v>97</v>
      </c>
      <c r="O43" s="33" t="s">
        <v>890</v>
      </c>
      <c r="P43" s="38">
        <v>1.39</v>
      </c>
      <c r="Q43" s="38">
        <v>0</v>
      </c>
      <c r="R43" s="33" t="s">
        <v>466</v>
      </c>
      <c r="S43" s="33" t="s">
        <v>29</v>
      </c>
      <c r="T43" s="33" t="s">
        <v>336</v>
      </c>
      <c r="U43" s="33" t="s">
        <v>337</v>
      </c>
      <c r="V43" s="33" t="s">
        <v>891</v>
      </c>
      <c r="W43" s="33" t="s">
        <v>339</v>
      </c>
    </row>
    <row r="44" s="26" customFormat="1" ht="16.5" customHeight="1" spans="1:23">
      <c r="A44" s="29" t="s">
        <v>892</v>
      </c>
      <c r="B44" s="29" t="s">
        <v>330</v>
      </c>
      <c r="C44" s="29" t="s">
        <v>893</v>
      </c>
      <c r="D44" s="30">
        <v>1</v>
      </c>
      <c r="E44" s="29" t="s">
        <v>894</v>
      </c>
      <c r="F44" s="31">
        <v>45588</v>
      </c>
      <c r="G44" s="31">
        <v>45588</v>
      </c>
      <c r="H44" s="32" t="s">
        <v>99</v>
      </c>
      <c r="I44" s="29" t="s">
        <v>100</v>
      </c>
      <c r="J44" s="32" t="s">
        <v>97</v>
      </c>
      <c r="K44" s="29" t="s">
        <v>333</v>
      </c>
      <c r="L44" s="32" t="s">
        <v>97</v>
      </c>
      <c r="M44" s="29" t="s">
        <v>101</v>
      </c>
      <c r="N44" s="32" t="s">
        <v>97</v>
      </c>
      <c r="O44" s="29" t="s">
        <v>383</v>
      </c>
      <c r="P44" s="37">
        <v>0</v>
      </c>
      <c r="Q44" s="37">
        <v>1925.52</v>
      </c>
      <c r="R44" s="29" t="s">
        <v>384</v>
      </c>
      <c r="S44" s="29" t="s">
        <v>68</v>
      </c>
      <c r="T44" s="29" t="s">
        <v>336</v>
      </c>
      <c r="U44" s="29" t="s">
        <v>337</v>
      </c>
      <c r="V44" s="29" t="s">
        <v>895</v>
      </c>
      <c r="W44" s="29" t="s">
        <v>339</v>
      </c>
    </row>
    <row r="45" s="26" customFormat="1" ht="16.5" customHeight="1" spans="1:23">
      <c r="A45" s="33" t="s">
        <v>896</v>
      </c>
      <c r="B45" s="33" t="s">
        <v>330</v>
      </c>
      <c r="C45" s="33" t="s">
        <v>897</v>
      </c>
      <c r="D45" s="34">
        <v>1</v>
      </c>
      <c r="E45" s="33" t="s">
        <v>898</v>
      </c>
      <c r="F45" s="35">
        <v>45588</v>
      </c>
      <c r="G45" s="35">
        <v>45588</v>
      </c>
      <c r="H45" s="36" t="s">
        <v>99</v>
      </c>
      <c r="I45" s="33" t="s">
        <v>100</v>
      </c>
      <c r="J45" s="36" t="s">
        <v>97</v>
      </c>
      <c r="K45" s="33" t="s">
        <v>333</v>
      </c>
      <c r="L45" s="36" t="s">
        <v>97</v>
      </c>
      <c r="M45" s="33" t="s">
        <v>101</v>
      </c>
      <c r="N45" s="36" t="s">
        <v>97</v>
      </c>
      <c r="O45" s="33" t="s">
        <v>899</v>
      </c>
      <c r="P45" s="38">
        <v>0</v>
      </c>
      <c r="Q45" s="38">
        <v>12048.99</v>
      </c>
      <c r="R45" s="33" t="s">
        <v>489</v>
      </c>
      <c r="S45" s="33" t="s">
        <v>51</v>
      </c>
      <c r="T45" s="33" t="s">
        <v>336</v>
      </c>
      <c r="U45" s="33" t="s">
        <v>337</v>
      </c>
      <c r="V45" s="33" t="s">
        <v>900</v>
      </c>
      <c r="W45" s="33" t="s">
        <v>339</v>
      </c>
    </row>
    <row r="46" s="26" customFormat="1" ht="16.5" customHeight="1" spans="1:23">
      <c r="A46" s="29" t="s">
        <v>901</v>
      </c>
      <c r="B46" s="29" t="s">
        <v>330</v>
      </c>
      <c r="C46" s="29" t="s">
        <v>902</v>
      </c>
      <c r="D46" s="30">
        <v>1</v>
      </c>
      <c r="E46" s="29" t="s">
        <v>903</v>
      </c>
      <c r="F46" s="31">
        <v>45588</v>
      </c>
      <c r="G46" s="31">
        <v>45588</v>
      </c>
      <c r="H46" s="32" t="s">
        <v>99</v>
      </c>
      <c r="I46" s="29" t="s">
        <v>100</v>
      </c>
      <c r="J46" s="32" t="s">
        <v>97</v>
      </c>
      <c r="K46" s="29" t="s">
        <v>333</v>
      </c>
      <c r="L46" s="32" t="s">
        <v>97</v>
      </c>
      <c r="M46" s="29" t="s">
        <v>101</v>
      </c>
      <c r="N46" s="32" t="s">
        <v>97</v>
      </c>
      <c r="O46" s="29" t="s">
        <v>488</v>
      </c>
      <c r="P46" s="37">
        <v>0.01</v>
      </c>
      <c r="Q46" s="37">
        <v>0</v>
      </c>
      <c r="R46" s="29" t="s">
        <v>489</v>
      </c>
      <c r="S46" s="29" t="s">
        <v>51</v>
      </c>
      <c r="T46" s="29" t="s">
        <v>336</v>
      </c>
      <c r="U46" s="29" t="s">
        <v>337</v>
      </c>
      <c r="V46" s="29" t="s">
        <v>904</v>
      </c>
      <c r="W46" s="29" t="s">
        <v>339</v>
      </c>
    </row>
    <row r="47" s="26" customFormat="1" ht="16.5" customHeight="1" spans="1:23">
      <c r="A47" s="33" t="s">
        <v>905</v>
      </c>
      <c r="B47" s="33" t="s">
        <v>330</v>
      </c>
      <c r="C47" s="33" t="s">
        <v>906</v>
      </c>
      <c r="D47" s="34">
        <v>1</v>
      </c>
      <c r="E47" s="33" t="s">
        <v>907</v>
      </c>
      <c r="F47" s="35">
        <v>45588</v>
      </c>
      <c r="G47" s="35">
        <v>45588</v>
      </c>
      <c r="H47" s="36" t="s">
        <v>99</v>
      </c>
      <c r="I47" s="33" t="s">
        <v>100</v>
      </c>
      <c r="J47" s="36" t="s">
        <v>97</v>
      </c>
      <c r="K47" s="33" t="s">
        <v>333</v>
      </c>
      <c r="L47" s="36" t="s">
        <v>97</v>
      </c>
      <c r="M47" s="33" t="s">
        <v>101</v>
      </c>
      <c r="N47" s="36" t="s">
        <v>97</v>
      </c>
      <c r="O47" s="33" t="s">
        <v>443</v>
      </c>
      <c r="P47" s="38">
        <v>0</v>
      </c>
      <c r="Q47" s="38">
        <v>13885.44</v>
      </c>
      <c r="R47" s="33" t="s">
        <v>444</v>
      </c>
      <c r="S47" s="33" t="s">
        <v>27</v>
      </c>
      <c r="T47" s="33" t="s">
        <v>336</v>
      </c>
      <c r="U47" s="33" t="s">
        <v>337</v>
      </c>
      <c r="V47" s="33" t="s">
        <v>908</v>
      </c>
      <c r="W47" s="33" t="s">
        <v>339</v>
      </c>
    </row>
    <row r="48" s="26" customFormat="1" ht="16.5" customHeight="1" spans="1:23">
      <c r="A48" s="29" t="s">
        <v>909</v>
      </c>
      <c r="B48" s="29" t="s">
        <v>330</v>
      </c>
      <c r="C48" s="29" t="s">
        <v>910</v>
      </c>
      <c r="D48" s="30">
        <v>1</v>
      </c>
      <c r="E48" s="29" t="s">
        <v>911</v>
      </c>
      <c r="F48" s="31">
        <v>45588</v>
      </c>
      <c r="G48" s="31">
        <v>45588</v>
      </c>
      <c r="H48" s="32" t="s">
        <v>99</v>
      </c>
      <c r="I48" s="29" t="s">
        <v>100</v>
      </c>
      <c r="J48" s="32" t="s">
        <v>97</v>
      </c>
      <c r="K48" s="29" t="s">
        <v>333</v>
      </c>
      <c r="L48" s="32" t="s">
        <v>97</v>
      </c>
      <c r="M48" s="29" t="s">
        <v>101</v>
      </c>
      <c r="N48" s="32" t="s">
        <v>97</v>
      </c>
      <c r="O48" s="29" t="s">
        <v>506</v>
      </c>
      <c r="P48" s="37">
        <v>0</v>
      </c>
      <c r="Q48" s="37">
        <v>62205.43</v>
      </c>
      <c r="R48" s="29" t="s">
        <v>507</v>
      </c>
      <c r="S48" s="29" t="s">
        <v>61</v>
      </c>
      <c r="T48" s="29" t="s">
        <v>336</v>
      </c>
      <c r="U48" s="29" t="s">
        <v>337</v>
      </c>
      <c r="V48" s="29" t="s">
        <v>912</v>
      </c>
      <c r="W48" s="29" t="s">
        <v>339</v>
      </c>
    </row>
    <row r="49" s="26" customFormat="1" ht="16.5" customHeight="1" spans="1:23">
      <c r="A49" s="33" t="s">
        <v>909</v>
      </c>
      <c r="B49" s="33" t="s">
        <v>330</v>
      </c>
      <c r="C49" s="33" t="s">
        <v>910</v>
      </c>
      <c r="D49" s="34">
        <v>3</v>
      </c>
      <c r="E49" s="33" t="s">
        <v>911</v>
      </c>
      <c r="F49" s="35">
        <v>45588</v>
      </c>
      <c r="G49" s="35">
        <v>45588</v>
      </c>
      <c r="H49" s="36" t="s">
        <v>99</v>
      </c>
      <c r="I49" s="33" t="s">
        <v>100</v>
      </c>
      <c r="J49" s="36" t="s">
        <v>97</v>
      </c>
      <c r="K49" s="33" t="s">
        <v>333</v>
      </c>
      <c r="L49" s="36" t="s">
        <v>97</v>
      </c>
      <c r="M49" s="33" t="s">
        <v>101</v>
      </c>
      <c r="N49" s="36" t="s">
        <v>97</v>
      </c>
      <c r="O49" s="33" t="s">
        <v>506</v>
      </c>
      <c r="P49" s="38">
        <v>2963.33</v>
      </c>
      <c r="Q49" s="38">
        <v>0</v>
      </c>
      <c r="R49" s="33" t="s">
        <v>507</v>
      </c>
      <c r="S49" s="33" t="s">
        <v>61</v>
      </c>
      <c r="T49" s="33" t="s">
        <v>336</v>
      </c>
      <c r="U49" s="33" t="s">
        <v>337</v>
      </c>
      <c r="V49" s="33" t="s">
        <v>912</v>
      </c>
      <c r="W49" s="33" t="s">
        <v>339</v>
      </c>
    </row>
    <row r="50" s="26" customFormat="1" ht="16.5" customHeight="1" spans="1:23">
      <c r="A50" s="29" t="s">
        <v>913</v>
      </c>
      <c r="B50" s="29" t="s">
        <v>330</v>
      </c>
      <c r="C50" s="29" t="s">
        <v>914</v>
      </c>
      <c r="D50" s="30">
        <v>1</v>
      </c>
      <c r="E50" s="29" t="s">
        <v>915</v>
      </c>
      <c r="F50" s="31">
        <v>45588</v>
      </c>
      <c r="G50" s="31">
        <v>45588</v>
      </c>
      <c r="H50" s="32" t="s">
        <v>99</v>
      </c>
      <c r="I50" s="29" t="s">
        <v>100</v>
      </c>
      <c r="J50" s="32" t="s">
        <v>97</v>
      </c>
      <c r="K50" s="29" t="s">
        <v>333</v>
      </c>
      <c r="L50" s="32" t="s">
        <v>97</v>
      </c>
      <c r="M50" s="29" t="s">
        <v>101</v>
      </c>
      <c r="N50" s="32" t="s">
        <v>97</v>
      </c>
      <c r="O50" s="29" t="s">
        <v>916</v>
      </c>
      <c r="P50" s="37">
        <v>0</v>
      </c>
      <c r="Q50" s="37">
        <v>185834.15</v>
      </c>
      <c r="R50" s="29" t="s">
        <v>495</v>
      </c>
      <c r="S50" s="29" t="s">
        <v>36</v>
      </c>
      <c r="T50" s="29" t="s">
        <v>336</v>
      </c>
      <c r="U50" s="29" t="s">
        <v>337</v>
      </c>
      <c r="V50" s="29" t="s">
        <v>917</v>
      </c>
      <c r="W50" s="29" t="s">
        <v>339</v>
      </c>
    </row>
    <row r="51" s="26" customFormat="1" ht="16.5" customHeight="1" spans="1:23">
      <c r="A51" s="33" t="s">
        <v>913</v>
      </c>
      <c r="B51" s="33" t="s">
        <v>330</v>
      </c>
      <c r="C51" s="33" t="s">
        <v>914</v>
      </c>
      <c r="D51" s="34">
        <v>3</v>
      </c>
      <c r="E51" s="33" t="s">
        <v>915</v>
      </c>
      <c r="F51" s="35">
        <v>45588</v>
      </c>
      <c r="G51" s="35">
        <v>45588</v>
      </c>
      <c r="H51" s="36" t="s">
        <v>99</v>
      </c>
      <c r="I51" s="33" t="s">
        <v>100</v>
      </c>
      <c r="J51" s="36" t="s">
        <v>97</v>
      </c>
      <c r="K51" s="33" t="s">
        <v>333</v>
      </c>
      <c r="L51" s="36" t="s">
        <v>97</v>
      </c>
      <c r="M51" s="33" t="s">
        <v>101</v>
      </c>
      <c r="N51" s="36" t="s">
        <v>97</v>
      </c>
      <c r="O51" s="33" t="s">
        <v>916</v>
      </c>
      <c r="P51" s="38">
        <v>136.77</v>
      </c>
      <c r="Q51" s="38">
        <v>0</v>
      </c>
      <c r="R51" s="33" t="s">
        <v>495</v>
      </c>
      <c r="S51" s="33" t="s">
        <v>36</v>
      </c>
      <c r="T51" s="33" t="s">
        <v>336</v>
      </c>
      <c r="U51" s="33" t="s">
        <v>337</v>
      </c>
      <c r="V51" s="33" t="s">
        <v>917</v>
      </c>
      <c r="W51" s="33" t="s">
        <v>339</v>
      </c>
    </row>
    <row r="52" s="26" customFormat="1" ht="16.5" customHeight="1" spans="1:23">
      <c r="A52" s="29" t="s">
        <v>918</v>
      </c>
      <c r="B52" s="29" t="s">
        <v>330</v>
      </c>
      <c r="C52" s="29" t="s">
        <v>919</v>
      </c>
      <c r="D52" s="30">
        <v>1</v>
      </c>
      <c r="E52" s="29" t="s">
        <v>920</v>
      </c>
      <c r="F52" s="31">
        <v>45589</v>
      </c>
      <c r="G52" s="31">
        <v>45589</v>
      </c>
      <c r="H52" s="32" t="s">
        <v>99</v>
      </c>
      <c r="I52" s="29" t="s">
        <v>100</v>
      </c>
      <c r="J52" s="32" t="s">
        <v>97</v>
      </c>
      <c r="K52" s="29" t="s">
        <v>333</v>
      </c>
      <c r="L52" s="32" t="s">
        <v>97</v>
      </c>
      <c r="M52" s="29" t="s">
        <v>101</v>
      </c>
      <c r="N52" s="32" t="s">
        <v>97</v>
      </c>
      <c r="O52" s="29" t="s">
        <v>679</v>
      </c>
      <c r="P52" s="37">
        <v>0</v>
      </c>
      <c r="Q52" s="37">
        <v>14573.32</v>
      </c>
      <c r="R52" s="29" t="s">
        <v>680</v>
      </c>
      <c r="S52" s="29" t="s">
        <v>44</v>
      </c>
      <c r="T52" s="29" t="s">
        <v>336</v>
      </c>
      <c r="U52" s="29" t="s">
        <v>337</v>
      </c>
      <c r="V52" s="29" t="s">
        <v>921</v>
      </c>
      <c r="W52" s="29" t="s">
        <v>339</v>
      </c>
    </row>
    <row r="53" s="26" customFormat="1" ht="16.5" customHeight="1" spans="1:23">
      <c r="A53" s="33" t="s">
        <v>918</v>
      </c>
      <c r="B53" s="33" t="s">
        <v>330</v>
      </c>
      <c r="C53" s="33" t="s">
        <v>919</v>
      </c>
      <c r="D53" s="34">
        <v>3</v>
      </c>
      <c r="E53" s="33" t="s">
        <v>920</v>
      </c>
      <c r="F53" s="35">
        <v>45589</v>
      </c>
      <c r="G53" s="35">
        <v>45589</v>
      </c>
      <c r="H53" s="36" t="s">
        <v>99</v>
      </c>
      <c r="I53" s="33" t="s">
        <v>100</v>
      </c>
      <c r="J53" s="36" t="s">
        <v>97</v>
      </c>
      <c r="K53" s="33" t="s">
        <v>333</v>
      </c>
      <c r="L53" s="36" t="s">
        <v>97</v>
      </c>
      <c r="M53" s="33" t="s">
        <v>101</v>
      </c>
      <c r="N53" s="36" t="s">
        <v>97</v>
      </c>
      <c r="O53" s="33" t="s">
        <v>679</v>
      </c>
      <c r="P53" s="38">
        <v>4222.8</v>
      </c>
      <c r="Q53" s="38">
        <v>0</v>
      </c>
      <c r="R53" s="33" t="s">
        <v>680</v>
      </c>
      <c r="S53" s="33" t="s">
        <v>44</v>
      </c>
      <c r="T53" s="33" t="s">
        <v>336</v>
      </c>
      <c r="U53" s="33" t="s">
        <v>337</v>
      </c>
      <c r="V53" s="33" t="s">
        <v>921</v>
      </c>
      <c r="W53" s="33" t="s">
        <v>339</v>
      </c>
    </row>
    <row r="54" s="26" customFormat="1" ht="16.5" customHeight="1" spans="1:23">
      <c r="A54" s="29" t="s">
        <v>922</v>
      </c>
      <c r="B54" s="29" t="s">
        <v>330</v>
      </c>
      <c r="C54" s="29" t="s">
        <v>923</v>
      </c>
      <c r="D54" s="30">
        <v>1</v>
      </c>
      <c r="E54" s="29" t="s">
        <v>924</v>
      </c>
      <c r="F54" s="31">
        <v>45589</v>
      </c>
      <c r="G54" s="31">
        <v>45589</v>
      </c>
      <c r="H54" s="32" t="s">
        <v>99</v>
      </c>
      <c r="I54" s="29" t="s">
        <v>100</v>
      </c>
      <c r="J54" s="32" t="s">
        <v>97</v>
      </c>
      <c r="K54" s="29" t="s">
        <v>333</v>
      </c>
      <c r="L54" s="32" t="s">
        <v>97</v>
      </c>
      <c r="M54" s="29" t="s">
        <v>101</v>
      </c>
      <c r="N54" s="32" t="s">
        <v>97</v>
      </c>
      <c r="O54" s="29" t="s">
        <v>925</v>
      </c>
      <c r="P54" s="37">
        <v>0</v>
      </c>
      <c r="Q54" s="37">
        <v>555396.92</v>
      </c>
      <c r="R54" s="29" t="s">
        <v>697</v>
      </c>
      <c r="S54" s="29" t="s">
        <v>42</v>
      </c>
      <c r="T54" s="29" t="s">
        <v>336</v>
      </c>
      <c r="U54" s="29" t="s">
        <v>337</v>
      </c>
      <c r="V54" s="29" t="s">
        <v>926</v>
      </c>
      <c r="W54" s="29" t="s">
        <v>339</v>
      </c>
    </row>
    <row r="55" s="26" customFormat="1" ht="16.5" customHeight="1" spans="1:23">
      <c r="A55" s="33" t="s">
        <v>922</v>
      </c>
      <c r="B55" s="33" t="s">
        <v>330</v>
      </c>
      <c r="C55" s="33" t="s">
        <v>923</v>
      </c>
      <c r="D55" s="34">
        <v>4</v>
      </c>
      <c r="E55" s="33" t="s">
        <v>924</v>
      </c>
      <c r="F55" s="35">
        <v>45589</v>
      </c>
      <c r="G55" s="35">
        <v>45589</v>
      </c>
      <c r="H55" s="36" t="s">
        <v>99</v>
      </c>
      <c r="I55" s="33" t="s">
        <v>100</v>
      </c>
      <c r="J55" s="36" t="s">
        <v>97</v>
      </c>
      <c r="K55" s="33" t="s">
        <v>333</v>
      </c>
      <c r="L55" s="36" t="s">
        <v>97</v>
      </c>
      <c r="M55" s="33" t="s">
        <v>101</v>
      </c>
      <c r="N55" s="36" t="s">
        <v>97</v>
      </c>
      <c r="O55" s="33" t="s">
        <v>925</v>
      </c>
      <c r="P55" s="38">
        <v>1662.64</v>
      </c>
      <c r="Q55" s="38">
        <v>0</v>
      </c>
      <c r="R55" s="33" t="s">
        <v>697</v>
      </c>
      <c r="S55" s="33" t="s">
        <v>42</v>
      </c>
      <c r="T55" s="33" t="s">
        <v>336</v>
      </c>
      <c r="U55" s="33" t="s">
        <v>337</v>
      </c>
      <c r="V55" s="33" t="s">
        <v>926</v>
      </c>
      <c r="W55" s="33" t="s">
        <v>339</v>
      </c>
    </row>
    <row r="56" s="26" customFormat="1" ht="16.5" customHeight="1" spans="1:23">
      <c r="A56" s="29" t="s">
        <v>927</v>
      </c>
      <c r="B56" s="29" t="s">
        <v>330</v>
      </c>
      <c r="C56" s="29" t="s">
        <v>928</v>
      </c>
      <c r="D56" s="30">
        <v>1</v>
      </c>
      <c r="E56" s="29" t="s">
        <v>929</v>
      </c>
      <c r="F56" s="31">
        <v>45589</v>
      </c>
      <c r="G56" s="31">
        <v>45589</v>
      </c>
      <c r="H56" s="32" t="s">
        <v>99</v>
      </c>
      <c r="I56" s="29" t="s">
        <v>100</v>
      </c>
      <c r="J56" s="32" t="s">
        <v>97</v>
      </c>
      <c r="K56" s="29" t="s">
        <v>333</v>
      </c>
      <c r="L56" s="32" t="s">
        <v>97</v>
      </c>
      <c r="M56" s="29" t="s">
        <v>101</v>
      </c>
      <c r="N56" s="32" t="s">
        <v>97</v>
      </c>
      <c r="O56" s="29" t="s">
        <v>707</v>
      </c>
      <c r="P56" s="37">
        <v>0</v>
      </c>
      <c r="Q56" s="37">
        <v>0.05</v>
      </c>
      <c r="R56" s="29" t="s">
        <v>697</v>
      </c>
      <c r="S56" s="29" t="s">
        <v>42</v>
      </c>
      <c r="T56" s="29" t="s">
        <v>336</v>
      </c>
      <c r="U56" s="29" t="s">
        <v>337</v>
      </c>
      <c r="V56" s="29" t="s">
        <v>930</v>
      </c>
      <c r="W56" s="29" t="s">
        <v>339</v>
      </c>
    </row>
    <row r="57" s="26" customFormat="1" ht="16.5" customHeight="1" spans="1:23">
      <c r="A57" s="33" t="s">
        <v>931</v>
      </c>
      <c r="B57" s="33" t="s">
        <v>330</v>
      </c>
      <c r="C57" s="33" t="s">
        <v>932</v>
      </c>
      <c r="D57" s="34">
        <v>1</v>
      </c>
      <c r="E57" s="33" t="s">
        <v>933</v>
      </c>
      <c r="F57" s="35">
        <v>45589</v>
      </c>
      <c r="G57" s="35">
        <v>45589</v>
      </c>
      <c r="H57" s="36" t="s">
        <v>99</v>
      </c>
      <c r="I57" s="33" t="s">
        <v>100</v>
      </c>
      <c r="J57" s="36" t="s">
        <v>97</v>
      </c>
      <c r="K57" s="33" t="s">
        <v>333</v>
      </c>
      <c r="L57" s="36" t="s">
        <v>97</v>
      </c>
      <c r="M57" s="33" t="s">
        <v>101</v>
      </c>
      <c r="N57" s="36" t="s">
        <v>97</v>
      </c>
      <c r="O57" s="33" t="s">
        <v>934</v>
      </c>
      <c r="P57" s="38">
        <v>0</v>
      </c>
      <c r="Q57" s="38">
        <v>17441.65</v>
      </c>
      <c r="R57" s="33" t="s">
        <v>935</v>
      </c>
      <c r="S57" s="33" t="s">
        <v>45</v>
      </c>
      <c r="T57" s="33" t="s">
        <v>336</v>
      </c>
      <c r="U57" s="33" t="s">
        <v>337</v>
      </c>
      <c r="V57" s="33" t="s">
        <v>936</v>
      </c>
      <c r="W57" s="33" t="s">
        <v>339</v>
      </c>
    </row>
    <row r="58" s="26" customFormat="1" ht="16.5" customHeight="1" spans="1:23">
      <c r="A58" s="29" t="s">
        <v>931</v>
      </c>
      <c r="B58" s="29" t="s">
        <v>330</v>
      </c>
      <c r="C58" s="29" t="s">
        <v>932</v>
      </c>
      <c r="D58" s="30">
        <v>3</v>
      </c>
      <c r="E58" s="29" t="s">
        <v>933</v>
      </c>
      <c r="F58" s="31">
        <v>45589</v>
      </c>
      <c r="G58" s="31">
        <v>45589</v>
      </c>
      <c r="H58" s="32" t="s">
        <v>99</v>
      </c>
      <c r="I58" s="29" t="s">
        <v>100</v>
      </c>
      <c r="J58" s="32" t="s">
        <v>97</v>
      </c>
      <c r="K58" s="29" t="s">
        <v>333</v>
      </c>
      <c r="L58" s="32" t="s">
        <v>97</v>
      </c>
      <c r="M58" s="29" t="s">
        <v>101</v>
      </c>
      <c r="N58" s="32" t="s">
        <v>97</v>
      </c>
      <c r="O58" s="29" t="s">
        <v>934</v>
      </c>
      <c r="P58" s="37">
        <v>4910.4</v>
      </c>
      <c r="Q58" s="37">
        <v>0</v>
      </c>
      <c r="R58" s="29" t="s">
        <v>935</v>
      </c>
      <c r="S58" s="29" t="s">
        <v>45</v>
      </c>
      <c r="T58" s="29" t="s">
        <v>336</v>
      </c>
      <c r="U58" s="29" t="s">
        <v>337</v>
      </c>
      <c r="V58" s="29" t="s">
        <v>936</v>
      </c>
      <c r="W58" s="29" t="s">
        <v>339</v>
      </c>
    </row>
    <row r="59" s="26" customFormat="1" ht="16.5" customHeight="1" spans="1:23">
      <c r="A59" s="33" t="s">
        <v>937</v>
      </c>
      <c r="B59" s="33" t="s">
        <v>330</v>
      </c>
      <c r="C59" s="33" t="s">
        <v>938</v>
      </c>
      <c r="D59" s="34">
        <v>1</v>
      </c>
      <c r="E59" s="33" t="s">
        <v>939</v>
      </c>
      <c r="F59" s="35">
        <v>45590</v>
      </c>
      <c r="G59" s="35">
        <v>45590</v>
      </c>
      <c r="H59" s="36" t="s">
        <v>99</v>
      </c>
      <c r="I59" s="33" t="s">
        <v>100</v>
      </c>
      <c r="J59" s="36" t="s">
        <v>97</v>
      </c>
      <c r="K59" s="33" t="s">
        <v>333</v>
      </c>
      <c r="L59" s="36" t="s">
        <v>97</v>
      </c>
      <c r="M59" s="33" t="s">
        <v>101</v>
      </c>
      <c r="N59" s="36" t="s">
        <v>97</v>
      </c>
      <c r="O59" s="33" t="s">
        <v>940</v>
      </c>
      <c r="P59" s="38">
        <v>0</v>
      </c>
      <c r="Q59" s="38">
        <v>14407.5</v>
      </c>
      <c r="R59" s="33" t="s">
        <v>941</v>
      </c>
      <c r="S59" s="33" t="s">
        <v>80</v>
      </c>
      <c r="T59" s="33" t="s">
        <v>336</v>
      </c>
      <c r="U59" s="33" t="s">
        <v>337</v>
      </c>
      <c r="V59" s="33" t="s">
        <v>942</v>
      </c>
      <c r="W59" s="33" t="s">
        <v>339</v>
      </c>
    </row>
    <row r="60" s="26" customFormat="1" ht="16.5" customHeight="1" spans="1:23">
      <c r="A60" s="29" t="s">
        <v>943</v>
      </c>
      <c r="B60" s="29" t="s">
        <v>330</v>
      </c>
      <c r="C60" s="29" t="s">
        <v>944</v>
      </c>
      <c r="D60" s="30">
        <v>1</v>
      </c>
      <c r="E60" s="29" t="s">
        <v>945</v>
      </c>
      <c r="F60" s="31">
        <v>45590</v>
      </c>
      <c r="G60" s="31">
        <v>45590</v>
      </c>
      <c r="H60" s="32" t="s">
        <v>99</v>
      </c>
      <c r="I60" s="29" t="s">
        <v>100</v>
      </c>
      <c r="J60" s="32" t="s">
        <v>97</v>
      </c>
      <c r="K60" s="29" t="s">
        <v>333</v>
      </c>
      <c r="L60" s="32" t="s">
        <v>97</v>
      </c>
      <c r="M60" s="29" t="s">
        <v>101</v>
      </c>
      <c r="N60" s="32" t="s">
        <v>97</v>
      </c>
      <c r="O60" s="29" t="s">
        <v>483</v>
      </c>
      <c r="P60" s="37">
        <v>0</v>
      </c>
      <c r="Q60" s="37">
        <v>283798.3</v>
      </c>
      <c r="R60" s="29" t="s">
        <v>344</v>
      </c>
      <c r="S60" s="29" t="s">
        <v>40</v>
      </c>
      <c r="T60" s="29" t="s">
        <v>336</v>
      </c>
      <c r="U60" s="29" t="s">
        <v>337</v>
      </c>
      <c r="V60" s="29" t="s">
        <v>946</v>
      </c>
      <c r="W60" s="29" t="s">
        <v>339</v>
      </c>
    </row>
    <row r="61" s="26" customFormat="1" ht="16.5" customHeight="1" spans="1:23">
      <c r="A61" s="33" t="s">
        <v>943</v>
      </c>
      <c r="B61" s="33" t="s">
        <v>330</v>
      </c>
      <c r="C61" s="33" t="s">
        <v>944</v>
      </c>
      <c r="D61" s="34">
        <v>4</v>
      </c>
      <c r="E61" s="33" t="s">
        <v>945</v>
      </c>
      <c r="F61" s="35">
        <v>45590</v>
      </c>
      <c r="G61" s="35">
        <v>45590</v>
      </c>
      <c r="H61" s="36" t="s">
        <v>99</v>
      </c>
      <c r="I61" s="33" t="s">
        <v>100</v>
      </c>
      <c r="J61" s="36" t="s">
        <v>97</v>
      </c>
      <c r="K61" s="33" t="s">
        <v>333</v>
      </c>
      <c r="L61" s="36" t="s">
        <v>97</v>
      </c>
      <c r="M61" s="33" t="s">
        <v>101</v>
      </c>
      <c r="N61" s="36" t="s">
        <v>97</v>
      </c>
      <c r="O61" s="33" t="s">
        <v>483</v>
      </c>
      <c r="P61" s="38">
        <v>26386.51</v>
      </c>
      <c r="Q61" s="38">
        <v>0</v>
      </c>
      <c r="R61" s="33" t="s">
        <v>344</v>
      </c>
      <c r="S61" s="33" t="s">
        <v>40</v>
      </c>
      <c r="T61" s="33" t="s">
        <v>336</v>
      </c>
      <c r="U61" s="33" t="s">
        <v>337</v>
      </c>
      <c r="V61" s="33" t="s">
        <v>946</v>
      </c>
      <c r="W61" s="33" t="s">
        <v>339</v>
      </c>
    </row>
    <row r="62" s="26" customFormat="1" ht="16.5" customHeight="1" spans="1:23">
      <c r="A62" s="29" t="s">
        <v>947</v>
      </c>
      <c r="B62" s="29" t="s">
        <v>330</v>
      </c>
      <c r="C62" s="29" t="s">
        <v>948</v>
      </c>
      <c r="D62" s="30">
        <v>1</v>
      </c>
      <c r="E62" s="29" t="s">
        <v>949</v>
      </c>
      <c r="F62" s="31">
        <v>45590</v>
      </c>
      <c r="G62" s="31">
        <v>45590</v>
      </c>
      <c r="H62" s="32" t="s">
        <v>99</v>
      </c>
      <c r="I62" s="29" t="s">
        <v>100</v>
      </c>
      <c r="J62" s="32" t="s">
        <v>97</v>
      </c>
      <c r="K62" s="29" t="s">
        <v>333</v>
      </c>
      <c r="L62" s="32" t="s">
        <v>97</v>
      </c>
      <c r="M62" s="29" t="s">
        <v>101</v>
      </c>
      <c r="N62" s="32" t="s">
        <v>97</v>
      </c>
      <c r="O62" s="29" t="s">
        <v>950</v>
      </c>
      <c r="P62" s="37">
        <v>0</v>
      </c>
      <c r="Q62" s="37">
        <v>0.08</v>
      </c>
      <c r="R62" s="29" t="s">
        <v>344</v>
      </c>
      <c r="S62" s="29" t="s">
        <v>40</v>
      </c>
      <c r="T62" s="29" t="s">
        <v>336</v>
      </c>
      <c r="U62" s="29" t="s">
        <v>337</v>
      </c>
      <c r="V62" s="29" t="s">
        <v>951</v>
      </c>
      <c r="W62" s="29" t="s">
        <v>339</v>
      </c>
    </row>
    <row r="63" s="26" customFormat="1" ht="16.5" customHeight="1" spans="1:23">
      <c r="A63" s="33" t="s">
        <v>952</v>
      </c>
      <c r="B63" s="33" t="s">
        <v>330</v>
      </c>
      <c r="C63" s="33" t="s">
        <v>953</v>
      </c>
      <c r="D63" s="34">
        <v>1</v>
      </c>
      <c r="E63" s="33" t="s">
        <v>954</v>
      </c>
      <c r="F63" s="35">
        <v>45590</v>
      </c>
      <c r="G63" s="35">
        <v>45590</v>
      </c>
      <c r="H63" s="36" t="s">
        <v>99</v>
      </c>
      <c r="I63" s="33" t="s">
        <v>100</v>
      </c>
      <c r="J63" s="36" t="s">
        <v>97</v>
      </c>
      <c r="K63" s="33" t="s">
        <v>333</v>
      </c>
      <c r="L63" s="36" t="s">
        <v>97</v>
      </c>
      <c r="M63" s="33" t="s">
        <v>101</v>
      </c>
      <c r="N63" s="36" t="s">
        <v>97</v>
      </c>
      <c r="O63" s="33" t="s">
        <v>372</v>
      </c>
      <c r="P63" s="38">
        <v>0</v>
      </c>
      <c r="Q63" s="38">
        <v>303345.2</v>
      </c>
      <c r="R63" s="33" t="s">
        <v>373</v>
      </c>
      <c r="S63" s="33" t="s">
        <v>31</v>
      </c>
      <c r="T63" s="33" t="s">
        <v>336</v>
      </c>
      <c r="U63" s="33" t="s">
        <v>337</v>
      </c>
      <c r="V63" s="33" t="s">
        <v>955</v>
      </c>
      <c r="W63" s="33" t="s">
        <v>339</v>
      </c>
    </row>
    <row r="64" s="26" customFormat="1" ht="16.5" customHeight="1" spans="1:23">
      <c r="A64" s="29" t="s">
        <v>952</v>
      </c>
      <c r="B64" s="29" t="s">
        <v>330</v>
      </c>
      <c r="C64" s="29" t="s">
        <v>953</v>
      </c>
      <c r="D64" s="30">
        <v>3</v>
      </c>
      <c r="E64" s="29" t="s">
        <v>954</v>
      </c>
      <c r="F64" s="31">
        <v>45590</v>
      </c>
      <c r="G64" s="31">
        <v>45590</v>
      </c>
      <c r="H64" s="32" t="s">
        <v>99</v>
      </c>
      <c r="I64" s="29" t="s">
        <v>100</v>
      </c>
      <c r="J64" s="32" t="s">
        <v>97</v>
      </c>
      <c r="K64" s="29" t="s">
        <v>333</v>
      </c>
      <c r="L64" s="32" t="s">
        <v>97</v>
      </c>
      <c r="M64" s="29" t="s">
        <v>101</v>
      </c>
      <c r="N64" s="32" t="s">
        <v>97</v>
      </c>
      <c r="O64" s="29" t="s">
        <v>372</v>
      </c>
      <c r="P64" s="37">
        <v>743.11</v>
      </c>
      <c r="Q64" s="37">
        <v>0</v>
      </c>
      <c r="R64" s="29" t="s">
        <v>373</v>
      </c>
      <c r="S64" s="29" t="s">
        <v>31</v>
      </c>
      <c r="T64" s="29" t="s">
        <v>336</v>
      </c>
      <c r="U64" s="29" t="s">
        <v>337</v>
      </c>
      <c r="V64" s="29" t="s">
        <v>955</v>
      </c>
      <c r="W64" s="29" t="s">
        <v>339</v>
      </c>
    </row>
    <row r="65" s="26" customFormat="1" ht="16.5" customHeight="1" spans="1:23">
      <c r="A65" s="33" t="s">
        <v>956</v>
      </c>
      <c r="B65" s="33" t="s">
        <v>330</v>
      </c>
      <c r="C65" s="33" t="s">
        <v>957</v>
      </c>
      <c r="D65" s="34">
        <v>1</v>
      </c>
      <c r="E65" s="33" t="s">
        <v>958</v>
      </c>
      <c r="F65" s="35">
        <v>45590</v>
      </c>
      <c r="G65" s="35">
        <v>45590</v>
      </c>
      <c r="H65" s="36" t="s">
        <v>99</v>
      </c>
      <c r="I65" s="33" t="s">
        <v>100</v>
      </c>
      <c r="J65" s="36" t="s">
        <v>97</v>
      </c>
      <c r="K65" s="33" t="s">
        <v>333</v>
      </c>
      <c r="L65" s="36" t="s">
        <v>97</v>
      </c>
      <c r="M65" s="33" t="s">
        <v>101</v>
      </c>
      <c r="N65" s="36" t="s">
        <v>97</v>
      </c>
      <c r="O65" s="33" t="s">
        <v>959</v>
      </c>
      <c r="P65" s="38">
        <v>0</v>
      </c>
      <c r="Q65" s="38">
        <v>0.01</v>
      </c>
      <c r="R65" s="33" t="s">
        <v>373</v>
      </c>
      <c r="S65" s="33" t="s">
        <v>31</v>
      </c>
      <c r="T65" s="33" t="s">
        <v>336</v>
      </c>
      <c r="U65" s="33" t="s">
        <v>337</v>
      </c>
      <c r="V65" s="33" t="s">
        <v>960</v>
      </c>
      <c r="W65" s="33" t="s">
        <v>339</v>
      </c>
    </row>
    <row r="66" s="26" customFormat="1" ht="16.5" customHeight="1" spans="1:23">
      <c r="A66" s="29" t="s">
        <v>961</v>
      </c>
      <c r="B66" s="29" t="s">
        <v>330</v>
      </c>
      <c r="C66" s="29" t="s">
        <v>962</v>
      </c>
      <c r="D66" s="30">
        <v>1</v>
      </c>
      <c r="E66" s="29" t="s">
        <v>963</v>
      </c>
      <c r="F66" s="31">
        <v>45590</v>
      </c>
      <c r="G66" s="31">
        <v>45590</v>
      </c>
      <c r="H66" s="32" t="s">
        <v>99</v>
      </c>
      <c r="I66" s="29" t="s">
        <v>100</v>
      </c>
      <c r="J66" s="32" t="s">
        <v>97</v>
      </c>
      <c r="K66" s="29" t="s">
        <v>333</v>
      </c>
      <c r="L66" s="32" t="s">
        <v>97</v>
      </c>
      <c r="M66" s="29" t="s">
        <v>101</v>
      </c>
      <c r="N66" s="32" t="s">
        <v>97</v>
      </c>
      <c r="O66" s="29" t="s">
        <v>401</v>
      </c>
      <c r="P66" s="37">
        <v>0</v>
      </c>
      <c r="Q66" s="37">
        <v>33663.04</v>
      </c>
      <c r="R66" s="29" t="s">
        <v>402</v>
      </c>
      <c r="S66" s="29" t="s">
        <v>22</v>
      </c>
      <c r="T66" s="29" t="s">
        <v>336</v>
      </c>
      <c r="U66" s="29" t="s">
        <v>337</v>
      </c>
      <c r="V66" s="29" t="s">
        <v>964</v>
      </c>
      <c r="W66" s="29" t="s">
        <v>339</v>
      </c>
    </row>
    <row r="67" s="26" customFormat="1" ht="16.5" customHeight="1" spans="1:23">
      <c r="A67" s="33" t="s">
        <v>965</v>
      </c>
      <c r="B67" s="33" t="s">
        <v>330</v>
      </c>
      <c r="C67" s="33" t="s">
        <v>966</v>
      </c>
      <c r="D67" s="34">
        <v>1</v>
      </c>
      <c r="E67" s="33" t="s">
        <v>967</v>
      </c>
      <c r="F67" s="35">
        <v>45590</v>
      </c>
      <c r="G67" s="35">
        <v>45590</v>
      </c>
      <c r="H67" s="36" t="s">
        <v>99</v>
      </c>
      <c r="I67" s="33" t="s">
        <v>100</v>
      </c>
      <c r="J67" s="36" t="s">
        <v>97</v>
      </c>
      <c r="K67" s="33" t="s">
        <v>333</v>
      </c>
      <c r="L67" s="36" t="s">
        <v>97</v>
      </c>
      <c r="M67" s="33" t="s">
        <v>101</v>
      </c>
      <c r="N67" s="36" t="s">
        <v>97</v>
      </c>
      <c r="O67" s="33" t="s">
        <v>366</v>
      </c>
      <c r="P67" s="38">
        <v>0</v>
      </c>
      <c r="Q67" s="38">
        <v>85313.06</v>
      </c>
      <c r="R67" s="33" t="s">
        <v>367</v>
      </c>
      <c r="S67" s="33" t="s">
        <v>16</v>
      </c>
      <c r="T67" s="33" t="s">
        <v>336</v>
      </c>
      <c r="U67" s="33" t="s">
        <v>337</v>
      </c>
      <c r="V67" s="33" t="s">
        <v>968</v>
      </c>
      <c r="W67" s="33" t="s">
        <v>339</v>
      </c>
    </row>
    <row r="68" s="26" customFormat="1" ht="16.5" customHeight="1" spans="1:23">
      <c r="A68" s="29" t="s">
        <v>969</v>
      </c>
      <c r="B68" s="29" t="s">
        <v>330</v>
      </c>
      <c r="C68" s="29" t="s">
        <v>970</v>
      </c>
      <c r="D68" s="30">
        <v>1</v>
      </c>
      <c r="E68" s="29" t="s">
        <v>971</v>
      </c>
      <c r="F68" s="31">
        <v>45590</v>
      </c>
      <c r="G68" s="31">
        <v>45590</v>
      </c>
      <c r="H68" s="32" t="s">
        <v>99</v>
      </c>
      <c r="I68" s="29" t="s">
        <v>100</v>
      </c>
      <c r="J68" s="32" t="s">
        <v>97</v>
      </c>
      <c r="K68" s="29" t="s">
        <v>333</v>
      </c>
      <c r="L68" s="32" t="s">
        <v>97</v>
      </c>
      <c r="M68" s="29" t="s">
        <v>101</v>
      </c>
      <c r="N68" s="32" t="s">
        <v>97</v>
      </c>
      <c r="O68" s="29" t="s">
        <v>413</v>
      </c>
      <c r="P68" s="37">
        <v>0</v>
      </c>
      <c r="Q68" s="37">
        <v>40680</v>
      </c>
      <c r="R68" s="29" t="s">
        <v>414</v>
      </c>
      <c r="S68" s="29" t="s">
        <v>77</v>
      </c>
      <c r="T68" s="29" t="s">
        <v>336</v>
      </c>
      <c r="U68" s="29" t="s">
        <v>337</v>
      </c>
      <c r="V68" s="29" t="s">
        <v>972</v>
      </c>
      <c r="W68" s="29" t="s">
        <v>339</v>
      </c>
    </row>
    <row r="69" s="26" customFormat="1" ht="16.5" customHeight="1" spans="1:23">
      <c r="A69" s="33" t="s">
        <v>973</v>
      </c>
      <c r="B69" s="33" t="s">
        <v>330</v>
      </c>
      <c r="C69" s="33" t="s">
        <v>974</v>
      </c>
      <c r="D69" s="34">
        <v>1</v>
      </c>
      <c r="E69" s="33" t="s">
        <v>975</v>
      </c>
      <c r="F69" s="35">
        <v>45590</v>
      </c>
      <c r="G69" s="35">
        <v>45590</v>
      </c>
      <c r="H69" s="36" t="s">
        <v>99</v>
      </c>
      <c r="I69" s="33" t="s">
        <v>100</v>
      </c>
      <c r="J69" s="36" t="s">
        <v>97</v>
      </c>
      <c r="K69" s="33" t="s">
        <v>333</v>
      </c>
      <c r="L69" s="36" t="s">
        <v>97</v>
      </c>
      <c r="M69" s="33" t="s">
        <v>101</v>
      </c>
      <c r="N69" s="36" t="s">
        <v>97</v>
      </c>
      <c r="O69" s="33" t="s">
        <v>567</v>
      </c>
      <c r="P69" s="38">
        <v>0</v>
      </c>
      <c r="Q69" s="38">
        <v>97292.97</v>
      </c>
      <c r="R69" s="33" t="s">
        <v>568</v>
      </c>
      <c r="S69" s="33" t="s">
        <v>38</v>
      </c>
      <c r="T69" s="33" t="s">
        <v>336</v>
      </c>
      <c r="U69" s="33" t="s">
        <v>337</v>
      </c>
      <c r="V69" s="33" t="s">
        <v>976</v>
      </c>
      <c r="W69" s="33" t="s">
        <v>339</v>
      </c>
    </row>
    <row r="70" s="26" customFormat="1" ht="16.5" customHeight="1" spans="1:23">
      <c r="A70" s="29" t="s">
        <v>973</v>
      </c>
      <c r="B70" s="29" t="s">
        <v>330</v>
      </c>
      <c r="C70" s="29" t="s">
        <v>974</v>
      </c>
      <c r="D70" s="30">
        <v>3</v>
      </c>
      <c r="E70" s="29" t="s">
        <v>975</v>
      </c>
      <c r="F70" s="31">
        <v>45590</v>
      </c>
      <c r="G70" s="31">
        <v>45590</v>
      </c>
      <c r="H70" s="32" t="s">
        <v>99</v>
      </c>
      <c r="I70" s="29" t="s">
        <v>100</v>
      </c>
      <c r="J70" s="32" t="s">
        <v>97</v>
      </c>
      <c r="K70" s="29" t="s">
        <v>333</v>
      </c>
      <c r="L70" s="32" t="s">
        <v>97</v>
      </c>
      <c r="M70" s="29" t="s">
        <v>101</v>
      </c>
      <c r="N70" s="32" t="s">
        <v>97</v>
      </c>
      <c r="O70" s="29" t="s">
        <v>567</v>
      </c>
      <c r="P70" s="37">
        <v>2915.31</v>
      </c>
      <c r="Q70" s="37">
        <v>0</v>
      </c>
      <c r="R70" s="29" t="s">
        <v>568</v>
      </c>
      <c r="S70" s="29" t="s">
        <v>38</v>
      </c>
      <c r="T70" s="29" t="s">
        <v>336</v>
      </c>
      <c r="U70" s="29" t="s">
        <v>337</v>
      </c>
      <c r="V70" s="29" t="s">
        <v>976</v>
      </c>
      <c r="W70" s="29" t="s">
        <v>339</v>
      </c>
    </row>
    <row r="71" s="26" customFormat="1" ht="16.5" customHeight="1" spans="1:23">
      <c r="A71" s="33" t="s">
        <v>977</v>
      </c>
      <c r="B71" s="33" t="s">
        <v>330</v>
      </c>
      <c r="C71" s="33" t="s">
        <v>978</v>
      </c>
      <c r="D71" s="34">
        <v>1</v>
      </c>
      <c r="E71" s="33" t="s">
        <v>979</v>
      </c>
      <c r="F71" s="35">
        <v>45590</v>
      </c>
      <c r="G71" s="35">
        <v>45590</v>
      </c>
      <c r="H71" s="36" t="s">
        <v>99</v>
      </c>
      <c r="I71" s="33" t="s">
        <v>100</v>
      </c>
      <c r="J71" s="36" t="s">
        <v>97</v>
      </c>
      <c r="K71" s="33" t="s">
        <v>333</v>
      </c>
      <c r="L71" s="36" t="s">
        <v>97</v>
      </c>
      <c r="M71" s="33" t="s">
        <v>101</v>
      </c>
      <c r="N71" s="36" t="s">
        <v>97</v>
      </c>
      <c r="O71" s="33" t="s">
        <v>980</v>
      </c>
      <c r="P71" s="38">
        <v>0</v>
      </c>
      <c r="Q71" s="38">
        <v>0.02</v>
      </c>
      <c r="R71" s="33" t="s">
        <v>568</v>
      </c>
      <c r="S71" s="33" t="s">
        <v>38</v>
      </c>
      <c r="T71" s="33" t="s">
        <v>336</v>
      </c>
      <c r="U71" s="33" t="s">
        <v>337</v>
      </c>
      <c r="V71" s="33" t="s">
        <v>981</v>
      </c>
      <c r="W71" s="33" t="s">
        <v>339</v>
      </c>
    </row>
    <row r="72" s="26" customFormat="1" ht="16.5" customHeight="1" spans="1:23">
      <c r="A72" s="29" t="s">
        <v>982</v>
      </c>
      <c r="B72" s="29" t="s">
        <v>330</v>
      </c>
      <c r="C72" s="29" t="s">
        <v>983</v>
      </c>
      <c r="D72" s="30">
        <v>1</v>
      </c>
      <c r="E72" s="29" t="s">
        <v>984</v>
      </c>
      <c r="F72" s="31">
        <v>45590</v>
      </c>
      <c r="G72" s="31">
        <v>45590</v>
      </c>
      <c r="H72" s="32" t="s">
        <v>99</v>
      </c>
      <c r="I72" s="29" t="s">
        <v>100</v>
      </c>
      <c r="J72" s="32" t="s">
        <v>97</v>
      </c>
      <c r="K72" s="29" t="s">
        <v>333</v>
      </c>
      <c r="L72" s="32" t="s">
        <v>97</v>
      </c>
      <c r="M72" s="29" t="s">
        <v>101</v>
      </c>
      <c r="N72" s="32" t="s">
        <v>97</v>
      </c>
      <c r="O72" s="29" t="s">
        <v>985</v>
      </c>
      <c r="P72" s="37">
        <v>0</v>
      </c>
      <c r="Q72" s="37">
        <v>50697.3</v>
      </c>
      <c r="R72" s="29" t="s">
        <v>390</v>
      </c>
      <c r="S72" s="29" t="s">
        <v>48</v>
      </c>
      <c r="T72" s="29" t="s">
        <v>336</v>
      </c>
      <c r="U72" s="29" t="s">
        <v>337</v>
      </c>
      <c r="V72" s="29" t="s">
        <v>986</v>
      </c>
      <c r="W72" s="29" t="s">
        <v>339</v>
      </c>
    </row>
    <row r="73" s="26" customFormat="1" ht="16.5" customHeight="1" spans="1:23">
      <c r="A73" s="33" t="s">
        <v>982</v>
      </c>
      <c r="B73" s="33" t="s">
        <v>330</v>
      </c>
      <c r="C73" s="33" t="s">
        <v>983</v>
      </c>
      <c r="D73" s="34">
        <v>3</v>
      </c>
      <c r="E73" s="33" t="s">
        <v>984</v>
      </c>
      <c r="F73" s="35">
        <v>45590</v>
      </c>
      <c r="G73" s="35">
        <v>45590</v>
      </c>
      <c r="H73" s="36" t="s">
        <v>99</v>
      </c>
      <c r="I73" s="33" t="s">
        <v>100</v>
      </c>
      <c r="J73" s="36" t="s">
        <v>97</v>
      </c>
      <c r="K73" s="33" t="s">
        <v>333</v>
      </c>
      <c r="L73" s="36" t="s">
        <v>97</v>
      </c>
      <c r="M73" s="33" t="s">
        <v>101</v>
      </c>
      <c r="N73" s="36" t="s">
        <v>97</v>
      </c>
      <c r="O73" s="33" t="s">
        <v>985</v>
      </c>
      <c r="P73" s="38">
        <v>1149.05</v>
      </c>
      <c r="Q73" s="38">
        <v>0</v>
      </c>
      <c r="R73" s="33" t="s">
        <v>390</v>
      </c>
      <c r="S73" s="33" t="s">
        <v>48</v>
      </c>
      <c r="T73" s="33" t="s">
        <v>336</v>
      </c>
      <c r="U73" s="33" t="s">
        <v>337</v>
      </c>
      <c r="V73" s="33" t="s">
        <v>986</v>
      </c>
      <c r="W73" s="33" t="s">
        <v>339</v>
      </c>
    </row>
    <row r="74" s="26" customFormat="1" ht="16.5" customHeight="1" spans="1:23">
      <c r="A74" s="29" t="s">
        <v>987</v>
      </c>
      <c r="B74" s="29" t="s">
        <v>330</v>
      </c>
      <c r="C74" s="29" t="s">
        <v>988</v>
      </c>
      <c r="D74" s="30">
        <v>1</v>
      </c>
      <c r="E74" s="29" t="s">
        <v>989</v>
      </c>
      <c r="F74" s="31">
        <v>45590</v>
      </c>
      <c r="G74" s="31">
        <v>45590</v>
      </c>
      <c r="H74" s="32" t="s">
        <v>99</v>
      </c>
      <c r="I74" s="29" t="s">
        <v>100</v>
      </c>
      <c r="J74" s="32" t="s">
        <v>97</v>
      </c>
      <c r="K74" s="29" t="s">
        <v>333</v>
      </c>
      <c r="L74" s="32" t="s">
        <v>97</v>
      </c>
      <c r="M74" s="29" t="s">
        <v>101</v>
      </c>
      <c r="N74" s="32" t="s">
        <v>97</v>
      </c>
      <c r="O74" s="29" t="s">
        <v>990</v>
      </c>
      <c r="P74" s="37">
        <v>0</v>
      </c>
      <c r="Q74" s="37">
        <v>1039.6</v>
      </c>
      <c r="R74" s="29" t="s">
        <v>991</v>
      </c>
      <c r="S74" s="29" t="s">
        <v>258</v>
      </c>
      <c r="T74" s="29" t="s">
        <v>336</v>
      </c>
      <c r="U74" s="29" t="s">
        <v>337</v>
      </c>
      <c r="V74" s="29" t="s">
        <v>992</v>
      </c>
      <c r="W74" s="29" t="s">
        <v>339</v>
      </c>
    </row>
    <row r="75" s="26" customFormat="1" ht="16.5" customHeight="1" spans="1:23">
      <c r="A75" s="33" t="s">
        <v>993</v>
      </c>
      <c r="B75" s="33" t="s">
        <v>330</v>
      </c>
      <c r="C75" s="33" t="s">
        <v>994</v>
      </c>
      <c r="D75" s="34">
        <v>1</v>
      </c>
      <c r="E75" s="33" t="s">
        <v>995</v>
      </c>
      <c r="F75" s="35">
        <v>45590</v>
      </c>
      <c r="G75" s="35">
        <v>45590</v>
      </c>
      <c r="H75" s="36" t="s">
        <v>99</v>
      </c>
      <c r="I75" s="33" t="s">
        <v>100</v>
      </c>
      <c r="J75" s="36" t="s">
        <v>97</v>
      </c>
      <c r="K75" s="33" t="s">
        <v>333</v>
      </c>
      <c r="L75" s="36" t="s">
        <v>97</v>
      </c>
      <c r="M75" s="33" t="s">
        <v>101</v>
      </c>
      <c r="N75" s="36" t="s">
        <v>97</v>
      </c>
      <c r="O75" s="33" t="s">
        <v>623</v>
      </c>
      <c r="P75" s="38">
        <v>0</v>
      </c>
      <c r="Q75" s="38">
        <v>144285.84</v>
      </c>
      <c r="R75" s="33" t="s">
        <v>624</v>
      </c>
      <c r="S75" s="33" t="s">
        <v>35</v>
      </c>
      <c r="T75" s="33" t="s">
        <v>336</v>
      </c>
      <c r="U75" s="33" t="s">
        <v>337</v>
      </c>
      <c r="V75" s="33" t="s">
        <v>996</v>
      </c>
      <c r="W75" s="33" t="s">
        <v>339</v>
      </c>
    </row>
    <row r="76" s="26" customFormat="1" ht="16.5" customHeight="1" spans="1:23">
      <c r="A76" s="29" t="s">
        <v>997</v>
      </c>
      <c r="B76" s="29" t="s">
        <v>330</v>
      </c>
      <c r="C76" s="29" t="s">
        <v>998</v>
      </c>
      <c r="D76" s="30">
        <v>1</v>
      </c>
      <c r="E76" s="29" t="s">
        <v>999</v>
      </c>
      <c r="F76" s="31">
        <v>45590</v>
      </c>
      <c r="G76" s="31">
        <v>45590</v>
      </c>
      <c r="H76" s="32" t="s">
        <v>99</v>
      </c>
      <c r="I76" s="29" t="s">
        <v>100</v>
      </c>
      <c r="J76" s="32" t="s">
        <v>97</v>
      </c>
      <c r="K76" s="29" t="s">
        <v>333</v>
      </c>
      <c r="L76" s="32" t="s">
        <v>97</v>
      </c>
      <c r="M76" s="29" t="s">
        <v>101</v>
      </c>
      <c r="N76" s="32" t="s">
        <v>97</v>
      </c>
      <c r="O76" s="29" t="s">
        <v>1000</v>
      </c>
      <c r="P76" s="37">
        <v>0.04</v>
      </c>
      <c r="Q76" s="37">
        <v>0</v>
      </c>
      <c r="R76" s="29" t="s">
        <v>624</v>
      </c>
      <c r="S76" s="29" t="s">
        <v>35</v>
      </c>
      <c r="T76" s="29" t="s">
        <v>336</v>
      </c>
      <c r="U76" s="29" t="s">
        <v>337</v>
      </c>
      <c r="V76" s="29" t="s">
        <v>1001</v>
      </c>
      <c r="W76" s="29" t="s">
        <v>339</v>
      </c>
    </row>
    <row r="77" s="26" customFormat="1" ht="16.5" customHeight="1" spans="1:23">
      <c r="A77" s="33" t="s">
        <v>1002</v>
      </c>
      <c r="B77" s="33" t="s">
        <v>330</v>
      </c>
      <c r="C77" s="33" t="s">
        <v>1003</v>
      </c>
      <c r="D77" s="34">
        <v>4</v>
      </c>
      <c r="E77" s="33" t="s">
        <v>1004</v>
      </c>
      <c r="F77" s="35">
        <v>45593</v>
      </c>
      <c r="G77" s="35">
        <v>45593</v>
      </c>
      <c r="H77" s="36" t="s">
        <v>99</v>
      </c>
      <c r="I77" s="33" t="s">
        <v>100</v>
      </c>
      <c r="J77" s="36" t="s">
        <v>97</v>
      </c>
      <c r="K77" s="33" t="s">
        <v>333</v>
      </c>
      <c r="L77" s="36" t="s">
        <v>97</v>
      </c>
      <c r="M77" s="33" t="s">
        <v>101</v>
      </c>
      <c r="N77" s="36" t="s">
        <v>97</v>
      </c>
      <c r="O77" s="33" t="s">
        <v>579</v>
      </c>
      <c r="P77" s="38">
        <v>1.6</v>
      </c>
      <c r="Q77" s="38">
        <v>0</v>
      </c>
      <c r="R77" s="33" t="s">
        <v>580</v>
      </c>
      <c r="S77" s="33" t="s">
        <v>21</v>
      </c>
      <c r="T77" s="33" t="s">
        <v>336</v>
      </c>
      <c r="U77" s="33" t="s">
        <v>337</v>
      </c>
      <c r="V77" s="33" t="s">
        <v>1005</v>
      </c>
      <c r="W77" s="33" t="s">
        <v>339</v>
      </c>
    </row>
    <row r="78" s="26" customFormat="1" ht="16.5" customHeight="1" spans="1:23">
      <c r="A78" s="29" t="s">
        <v>1002</v>
      </c>
      <c r="B78" s="29" t="s">
        <v>330</v>
      </c>
      <c r="C78" s="29" t="s">
        <v>1003</v>
      </c>
      <c r="D78" s="30">
        <v>1</v>
      </c>
      <c r="E78" s="29" t="s">
        <v>1004</v>
      </c>
      <c r="F78" s="31">
        <v>45593</v>
      </c>
      <c r="G78" s="31">
        <v>45593</v>
      </c>
      <c r="H78" s="32" t="s">
        <v>99</v>
      </c>
      <c r="I78" s="29" t="s">
        <v>100</v>
      </c>
      <c r="J78" s="32" t="s">
        <v>97</v>
      </c>
      <c r="K78" s="29" t="s">
        <v>333</v>
      </c>
      <c r="L78" s="32" t="s">
        <v>97</v>
      </c>
      <c r="M78" s="29" t="s">
        <v>101</v>
      </c>
      <c r="N78" s="32" t="s">
        <v>97</v>
      </c>
      <c r="O78" s="29" t="s">
        <v>579</v>
      </c>
      <c r="P78" s="37">
        <v>0</v>
      </c>
      <c r="Q78" s="37">
        <v>49273.35</v>
      </c>
      <c r="R78" s="29" t="s">
        <v>580</v>
      </c>
      <c r="S78" s="29" t="s">
        <v>21</v>
      </c>
      <c r="T78" s="29" t="s">
        <v>336</v>
      </c>
      <c r="U78" s="29" t="s">
        <v>337</v>
      </c>
      <c r="V78" s="29" t="s">
        <v>1005</v>
      </c>
      <c r="W78" s="29" t="s">
        <v>339</v>
      </c>
    </row>
    <row r="79" s="26" customFormat="1" ht="16.5" customHeight="1" spans="1:23">
      <c r="A79" s="33" t="s">
        <v>1006</v>
      </c>
      <c r="B79" s="33" t="s">
        <v>330</v>
      </c>
      <c r="C79" s="33" t="s">
        <v>1007</v>
      </c>
      <c r="D79" s="34">
        <v>1</v>
      </c>
      <c r="E79" s="33" t="s">
        <v>1008</v>
      </c>
      <c r="F79" s="35">
        <v>45593</v>
      </c>
      <c r="G79" s="35">
        <v>45593</v>
      </c>
      <c r="H79" s="36" t="s">
        <v>99</v>
      </c>
      <c r="I79" s="33" t="s">
        <v>100</v>
      </c>
      <c r="J79" s="36" t="s">
        <v>97</v>
      </c>
      <c r="K79" s="33" t="s">
        <v>333</v>
      </c>
      <c r="L79" s="36" t="s">
        <v>97</v>
      </c>
      <c r="M79" s="33" t="s">
        <v>101</v>
      </c>
      <c r="N79" s="36" t="s">
        <v>97</v>
      </c>
      <c r="O79" s="33" t="s">
        <v>1009</v>
      </c>
      <c r="P79" s="38">
        <v>0.01</v>
      </c>
      <c r="Q79" s="38">
        <v>0</v>
      </c>
      <c r="R79" s="33" t="s">
        <v>580</v>
      </c>
      <c r="S79" s="33" t="s">
        <v>21</v>
      </c>
      <c r="T79" s="33" t="s">
        <v>336</v>
      </c>
      <c r="U79" s="33" t="s">
        <v>337</v>
      </c>
      <c r="V79" s="33" t="s">
        <v>1010</v>
      </c>
      <c r="W79" s="33" t="s">
        <v>339</v>
      </c>
    </row>
    <row r="80" s="26" customFormat="1" ht="16.5" customHeight="1" spans="1:23">
      <c r="A80" s="29" t="s">
        <v>1011</v>
      </c>
      <c r="B80" s="29" t="s">
        <v>330</v>
      </c>
      <c r="C80" s="29" t="s">
        <v>1012</v>
      </c>
      <c r="D80" s="30">
        <v>1</v>
      </c>
      <c r="E80" s="29" t="s">
        <v>1013</v>
      </c>
      <c r="F80" s="31">
        <v>45593</v>
      </c>
      <c r="G80" s="31">
        <v>45593</v>
      </c>
      <c r="H80" s="32" t="s">
        <v>99</v>
      </c>
      <c r="I80" s="29" t="s">
        <v>100</v>
      </c>
      <c r="J80" s="32" t="s">
        <v>97</v>
      </c>
      <c r="K80" s="29" t="s">
        <v>333</v>
      </c>
      <c r="L80" s="32" t="s">
        <v>97</v>
      </c>
      <c r="M80" s="29" t="s">
        <v>101</v>
      </c>
      <c r="N80" s="32" t="s">
        <v>97</v>
      </c>
      <c r="O80" s="29" t="s">
        <v>1014</v>
      </c>
      <c r="P80" s="37">
        <v>0</v>
      </c>
      <c r="Q80" s="37">
        <v>75703.44</v>
      </c>
      <c r="R80" s="29" t="s">
        <v>513</v>
      </c>
      <c r="S80" s="29" t="s">
        <v>30</v>
      </c>
      <c r="T80" s="29" t="s">
        <v>336</v>
      </c>
      <c r="U80" s="29" t="s">
        <v>337</v>
      </c>
      <c r="V80" s="29" t="s">
        <v>1015</v>
      </c>
      <c r="W80" s="29" t="s">
        <v>339</v>
      </c>
    </row>
    <row r="81" s="26" customFormat="1" ht="16.5" customHeight="1" spans="1:23">
      <c r="A81" s="33" t="s">
        <v>1011</v>
      </c>
      <c r="B81" s="33" t="s">
        <v>330</v>
      </c>
      <c r="C81" s="33" t="s">
        <v>1012</v>
      </c>
      <c r="D81" s="34">
        <v>3</v>
      </c>
      <c r="E81" s="33" t="s">
        <v>1013</v>
      </c>
      <c r="F81" s="35">
        <v>45593</v>
      </c>
      <c r="G81" s="35">
        <v>45593</v>
      </c>
      <c r="H81" s="36" t="s">
        <v>99</v>
      </c>
      <c r="I81" s="33" t="s">
        <v>100</v>
      </c>
      <c r="J81" s="36" t="s">
        <v>97</v>
      </c>
      <c r="K81" s="33" t="s">
        <v>333</v>
      </c>
      <c r="L81" s="36" t="s">
        <v>97</v>
      </c>
      <c r="M81" s="33" t="s">
        <v>101</v>
      </c>
      <c r="N81" s="36" t="s">
        <v>97</v>
      </c>
      <c r="O81" s="33" t="s">
        <v>1014</v>
      </c>
      <c r="P81" s="38">
        <v>1448.65</v>
      </c>
      <c r="Q81" s="38">
        <v>0</v>
      </c>
      <c r="R81" s="33" t="s">
        <v>513</v>
      </c>
      <c r="S81" s="33" t="s">
        <v>30</v>
      </c>
      <c r="T81" s="33" t="s">
        <v>336</v>
      </c>
      <c r="U81" s="33" t="s">
        <v>337</v>
      </c>
      <c r="V81" s="33" t="s">
        <v>1015</v>
      </c>
      <c r="W81" s="33" t="s">
        <v>339</v>
      </c>
    </row>
    <row r="82" s="26" customFormat="1" ht="16.5" customHeight="1" spans="1:23">
      <c r="A82" s="29" t="s">
        <v>1016</v>
      </c>
      <c r="B82" s="29" t="s">
        <v>330</v>
      </c>
      <c r="C82" s="29" t="s">
        <v>1017</v>
      </c>
      <c r="D82" s="30">
        <v>1</v>
      </c>
      <c r="E82" s="29" t="s">
        <v>1018</v>
      </c>
      <c r="F82" s="31">
        <v>45593</v>
      </c>
      <c r="G82" s="31">
        <v>45593</v>
      </c>
      <c r="H82" s="32" t="s">
        <v>99</v>
      </c>
      <c r="I82" s="29" t="s">
        <v>100</v>
      </c>
      <c r="J82" s="32" t="s">
        <v>97</v>
      </c>
      <c r="K82" s="29" t="s">
        <v>333</v>
      </c>
      <c r="L82" s="32" t="s">
        <v>97</v>
      </c>
      <c r="M82" s="29" t="s">
        <v>101</v>
      </c>
      <c r="N82" s="32" t="s">
        <v>97</v>
      </c>
      <c r="O82" s="29" t="s">
        <v>1019</v>
      </c>
      <c r="P82" s="37">
        <v>0.02</v>
      </c>
      <c r="Q82" s="37">
        <v>0</v>
      </c>
      <c r="R82" s="29" t="s">
        <v>513</v>
      </c>
      <c r="S82" s="29" t="s">
        <v>30</v>
      </c>
      <c r="T82" s="29" t="s">
        <v>336</v>
      </c>
      <c r="U82" s="29" t="s">
        <v>337</v>
      </c>
      <c r="V82" s="29" t="s">
        <v>1020</v>
      </c>
      <c r="W82" s="29" t="s">
        <v>339</v>
      </c>
    </row>
    <row r="83" s="26" customFormat="1" ht="16.5" customHeight="1" spans="1:23">
      <c r="A83" s="33" t="s">
        <v>1016</v>
      </c>
      <c r="B83" s="33" t="s">
        <v>330</v>
      </c>
      <c r="C83" s="33" t="s">
        <v>1017</v>
      </c>
      <c r="D83" s="34">
        <v>3</v>
      </c>
      <c r="E83" s="33" t="s">
        <v>1018</v>
      </c>
      <c r="F83" s="35">
        <v>45593</v>
      </c>
      <c r="G83" s="35">
        <v>45593</v>
      </c>
      <c r="H83" s="36" t="s">
        <v>99</v>
      </c>
      <c r="I83" s="33" t="s">
        <v>100</v>
      </c>
      <c r="J83" s="36" t="s">
        <v>97</v>
      </c>
      <c r="K83" s="33" t="s">
        <v>333</v>
      </c>
      <c r="L83" s="36" t="s">
        <v>97</v>
      </c>
      <c r="M83" s="33" t="s">
        <v>101</v>
      </c>
      <c r="N83" s="36" t="s">
        <v>97</v>
      </c>
      <c r="O83" s="33" t="s">
        <v>1019</v>
      </c>
      <c r="P83" s="38">
        <v>0</v>
      </c>
      <c r="Q83" s="38">
        <v>0.03</v>
      </c>
      <c r="R83" s="33" t="s">
        <v>513</v>
      </c>
      <c r="S83" s="33" t="s">
        <v>30</v>
      </c>
      <c r="T83" s="33" t="s">
        <v>336</v>
      </c>
      <c r="U83" s="33" t="s">
        <v>337</v>
      </c>
      <c r="V83" s="33" t="s">
        <v>1020</v>
      </c>
      <c r="W83" s="33" t="s">
        <v>339</v>
      </c>
    </row>
    <row r="84" s="26" customFormat="1" ht="16.5" customHeight="1" spans="1:23">
      <c r="A84" s="29" t="s">
        <v>1021</v>
      </c>
      <c r="B84" s="29" t="s">
        <v>330</v>
      </c>
      <c r="C84" s="29" t="s">
        <v>1022</v>
      </c>
      <c r="D84" s="30">
        <v>1</v>
      </c>
      <c r="E84" s="29" t="s">
        <v>1023</v>
      </c>
      <c r="F84" s="31">
        <v>45593</v>
      </c>
      <c r="G84" s="31">
        <v>45593</v>
      </c>
      <c r="H84" s="32" t="s">
        <v>99</v>
      </c>
      <c r="I84" s="29" t="s">
        <v>100</v>
      </c>
      <c r="J84" s="32" t="s">
        <v>97</v>
      </c>
      <c r="K84" s="29" t="s">
        <v>333</v>
      </c>
      <c r="L84" s="32" t="s">
        <v>97</v>
      </c>
      <c r="M84" s="29" t="s">
        <v>101</v>
      </c>
      <c r="N84" s="32" t="s">
        <v>97</v>
      </c>
      <c r="O84" s="29" t="s">
        <v>869</v>
      </c>
      <c r="P84" s="37">
        <v>0</v>
      </c>
      <c r="Q84" s="37">
        <v>94787.37</v>
      </c>
      <c r="R84" s="29" t="s">
        <v>870</v>
      </c>
      <c r="S84" s="29" t="s">
        <v>50</v>
      </c>
      <c r="T84" s="29" t="s">
        <v>336</v>
      </c>
      <c r="U84" s="29" t="s">
        <v>337</v>
      </c>
      <c r="V84" s="29" t="s">
        <v>1024</v>
      </c>
      <c r="W84" s="29" t="s">
        <v>339</v>
      </c>
    </row>
    <row r="85" s="26" customFormat="1" ht="16.5" customHeight="1" spans="1:23">
      <c r="A85" s="33" t="s">
        <v>1021</v>
      </c>
      <c r="B85" s="33" t="s">
        <v>330</v>
      </c>
      <c r="C85" s="33" t="s">
        <v>1022</v>
      </c>
      <c r="D85" s="34">
        <v>3</v>
      </c>
      <c r="E85" s="33" t="s">
        <v>1023</v>
      </c>
      <c r="F85" s="35">
        <v>45593</v>
      </c>
      <c r="G85" s="35">
        <v>45593</v>
      </c>
      <c r="H85" s="36" t="s">
        <v>99</v>
      </c>
      <c r="I85" s="33" t="s">
        <v>100</v>
      </c>
      <c r="J85" s="36" t="s">
        <v>97</v>
      </c>
      <c r="K85" s="33" t="s">
        <v>333</v>
      </c>
      <c r="L85" s="36" t="s">
        <v>97</v>
      </c>
      <c r="M85" s="33" t="s">
        <v>101</v>
      </c>
      <c r="N85" s="36" t="s">
        <v>97</v>
      </c>
      <c r="O85" s="33" t="s">
        <v>869</v>
      </c>
      <c r="P85" s="38">
        <v>27961.97</v>
      </c>
      <c r="Q85" s="38">
        <v>0</v>
      </c>
      <c r="R85" s="33" t="s">
        <v>870</v>
      </c>
      <c r="S85" s="33" t="s">
        <v>50</v>
      </c>
      <c r="T85" s="33" t="s">
        <v>336</v>
      </c>
      <c r="U85" s="33" t="s">
        <v>337</v>
      </c>
      <c r="V85" s="33" t="s">
        <v>1024</v>
      </c>
      <c r="W85" s="33" t="s">
        <v>339</v>
      </c>
    </row>
    <row r="86" s="26" customFormat="1" ht="16.5" customHeight="1" spans="1:23">
      <c r="A86" s="29" t="s">
        <v>1025</v>
      </c>
      <c r="B86" s="29" t="s">
        <v>330</v>
      </c>
      <c r="C86" s="29" t="s">
        <v>1026</v>
      </c>
      <c r="D86" s="30">
        <v>1</v>
      </c>
      <c r="E86" s="29" t="s">
        <v>1027</v>
      </c>
      <c r="F86" s="31">
        <v>45593</v>
      </c>
      <c r="G86" s="31">
        <v>45593</v>
      </c>
      <c r="H86" s="32" t="s">
        <v>99</v>
      </c>
      <c r="I86" s="29" t="s">
        <v>100</v>
      </c>
      <c r="J86" s="32" t="s">
        <v>97</v>
      </c>
      <c r="K86" s="29" t="s">
        <v>333</v>
      </c>
      <c r="L86" s="32" t="s">
        <v>97</v>
      </c>
      <c r="M86" s="29" t="s">
        <v>101</v>
      </c>
      <c r="N86" s="32" t="s">
        <v>97</v>
      </c>
      <c r="O86" s="29" t="s">
        <v>1028</v>
      </c>
      <c r="P86" s="37">
        <v>0</v>
      </c>
      <c r="Q86" s="37">
        <v>74015</v>
      </c>
      <c r="R86" s="29" t="s">
        <v>1029</v>
      </c>
      <c r="S86" s="29" t="s">
        <v>55</v>
      </c>
      <c r="T86" s="29" t="s">
        <v>336</v>
      </c>
      <c r="U86" s="29" t="s">
        <v>337</v>
      </c>
      <c r="V86" s="29" t="s">
        <v>1030</v>
      </c>
      <c r="W86" s="29" t="s">
        <v>339</v>
      </c>
    </row>
    <row r="87" s="26" customFormat="1" ht="16.5" customHeight="1" spans="1:23">
      <c r="A87" s="33" t="s">
        <v>1031</v>
      </c>
      <c r="B87" s="33" t="s">
        <v>330</v>
      </c>
      <c r="C87" s="33" t="s">
        <v>1032</v>
      </c>
      <c r="D87" s="34">
        <v>1</v>
      </c>
      <c r="E87" s="33" t="s">
        <v>1033</v>
      </c>
      <c r="F87" s="35">
        <v>45594</v>
      </c>
      <c r="G87" s="35">
        <v>45594</v>
      </c>
      <c r="H87" s="36" t="s">
        <v>99</v>
      </c>
      <c r="I87" s="33" t="s">
        <v>100</v>
      </c>
      <c r="J87" s="36" t="s">
        <v>97</v>
      </c>
      <c r="K87" s="33" t="s">
        <v>333</v>
      </c>
      <c r="L87" s="36" t="s">
        <v>97</v>
      </c>
      <c r="M87" s="33" t="s">
        <v>101</v>
      </c>
      <c r="N87" s="36" t="s">
        <v>97</v>
      </c>
      <c r="O87" s="33" t="s">
        <v>1034</v>
      </c>
      <c r="P87" s="38">
        <v>0</v>
      </c>
      <c r="Q87" s="38">
        <v>115780.81</v>
      </c>
      <c r="R87" s="33" t="s">
        <v>640</v>
      </c>
      <c r="S87" s="33" t="s">
        <v>53</v>
      </c>
      <c r="T87" s="33" t="s">
        <v>336</v>
      </c>
      <c r="U87" s="33" t="s">
        <v>337</v>
      </c>
      <c r="V87" s="33" t="s">
        <v>1035</v>
      </c>
      <c r="W87" s="33" t="s">
        <v>339</v>
      </c>
    </row>
    <row r="88" s="26" customFormat="1" ht="16.5" customHeight="1" spans="1:23">
      <c r="A88" s="29" t="s">
        <v>1031</v>
      </c>
      <c r="B88" s="29" t="s">
        <v>330</v>
      </c>
      <c r="C88" s="29" t="s">
        <v>1032</v>
      </c>
      <c r="D88" s="30">
        <v>3</v>
      </c>
      <c r="E88" s="29" t="s">
        <v>1033</v>
      </c>
      <c r="F88" s="31">
        <v>45594</v>
      </c>
      <c r="G88" s="31">
        <v>45594</v>
      </c>
      <c r="H88" s="32" t="s">
        <v>99</v>
      </c>
      <c r="I88" s="29" t="s">
        <v>100</v>
      </c>
      <c r="J88" s="32" t="s">
        <v>97</v>
      </c>
      <c r="K88" s="29" t="s">
        <v>333</v>
      </c>
      <c r="L88" s="32" t="s">
        <v>97</v>
      </c>
      <c r="M88" s="29" t="s">
        <v>101</v>
      </c>
      <c r="N88" s="32" t="s">
        <v>97</v>
      </c>
      <c r="O88" s="29" t="s">
        <v>1034</v>
      </c>
      <c r="P88" s="37">
        <v>13081.23</v>
      </c>
      <c r="Q88" s="37">
        <v>0</v>
      </c>
      <c r="R88" s="29" t="s">
        <v>640</v>
      </c>
      <c r="S88" s="29" t="s">
        <v>53</v>
      </c>
      <c r="T88" s="29" t="s">
        <v>336</v>
      </c>
      <c r="U88" s="29" t="s">
        <v>337</v>
      </c>
      <c r="V88" s="29" t="s">
        <v>1035</v>
      </c>
      <c r="W88" s="29" t="s">
        <v>339</v>
      </c>
    </row>
    <row r="89" s="26" customFormat="1" ht="16.5" customHeight="1" spans="1:23">
      <c r="A89" s="33" t="s">
        <v>1036</v>
      </c>
      <c r="B89" s="33" t="s">
        <v>330</v>
      </c>
      <c r="C89" s="33" t="s">
        <v>1037</v>
      </c>
      <c r="D89" s="34">
        <v>1</v>
      </c>
      <c r="E89" s="33" t="s">
        <v>1038</v>
      </c>
      <c r="F89" s="35">
        <v>45594</v>
      </c>
      <c r="G89" s="35">
        <v>45594</v>
      </c>
      <c r="H89" s="36" t="s">
        <v>99</v>
      </c>
      <c r="I89" s="33" t="s">
        <v>100</v>
      </c>
      <c r="J89" s="36" t="s">
        <v>97</v>
      </c>
      <c r="K89" s="33" t="s">
        <v>333</v>
      </c>
      <c r="L89" s="36" t="s">
        <v>97</v>
      </c>
      <c r="M89" s="33" t="s">
        <v>101</v>
      </c>
      <c r="N89" s="36" t="s">
        <v>97</v>
      </c>
      <c r="O89" s="33" t="s">
        <v>1039</v>
      </c>
      <c r="P89" s="38">
        <v>0.06</v>
      </c>
      <c r="Q89" s="38">
        <v>0</v>
      </c>
      <c r="R89" s="33" t="s">
        <v>640</v>
      </c>
      <c r="S89" s="33" t="s">
        <v>53</v>
      </c>
      <c r="T89" s="33" t="s">
        <v>336</v>
      </c>
      <c r="U89" s="33" t="s">
        <v>337</v>
      </c>
      <c r="V89" s="33" t="s">
        <v>1040</v>
      </c>
      <c r="W89" s="33" t="s">
        <v>339</v>
      </c>
    </row>
    <row r="90" s="26" customFormat="1" ht="16.5" customHeight="1" spans="1:23">
      <c r="A90" s="29" t="s">
        <v>1041</v>
      </c>
      <c r="B90" s="29" t="s">
        <v>330</v>
      </c>
      <c r="C90" s="29" t="s">
        <v>1042</v>
      </c>
      <c r="D90" s="30">
        <v>1</v>
      </c>
      <c r="E90" s="29" t="s">
        <v>1043</v>
      </c>
      <c r="F90" s="31">
        <v>45596</v>
      </c>
      <c r="G90" s="31">
        <v>45596</v>
      </c>
      <c r="H90" s="32" t="s">
        <v>99</v>
      </c>
      <c r="I90" s="29" t="s">
        <v>100</v>
      </c>
      <c r="J90" s="32" t="s">
        <v>97</v>
      </c>
      <c r="K90" s="29" t="s">
        <v>333</v>
      </c>
      <c r="L90" s="32" t="s">
        <v>97</v>
      </c>
      <c r="M90" s="29" t="s">
        <v>101</v>
      </c>
      <c r="N90" s="32" t="s">
        <v>97</v>
      </c>
      <c r="O90" s="29" t="s">
        <v>1044</v>
      </c>
      <c r="P90" s="37">
        <v>0</v>
      </c>
      <c r="Q90" s="37">
        <v>1426620.28</v>
      </c>
      <c r="R90" s="29" t="s">
        <v>1045</v>
      </c>
      <c r="S90" s="29" t="s">
        <v>116</v>
      </c>
      <c r="T90" s="29" t="s">
        <v>336</v>
      </c>
      <c r="U90" s="29" t="s">
        <v>337</v>
      </c>
      <c r="V90" s="29" t="s">
        <v>1046</v>
      </c>
      <c r="W90" s="29" t="s">
        <v>339</v>
      </c>
    </row>
    <row r="91" s="26" customFormat="1" ht="16.5" customHeight="1" spans="1:23">
      <c r="A91" s="33" t="s">
        <v>1041</v>
      </c>
      <c r="B91" s="33" t="s">
        <v>330</v>
      </c>
      <c r="C91" s="33" t="s">
        <v>1042</v>
      </c>
      <c r="D91" s="34">
        <v>5</v>
      </c>
      <c r="E91" s="33" t="s">
        <v>1043</v>
      </c>
      <c r="F91" s="35">
        <v>45596</v>
      </c>
      <c r="G91" s="35">
        <v>45596</v>
      </c>
      <c r="H91" s="36" t="s">
        <v>99</v>
      </c>
      <c r="I91" s="33" t="s">
        <v>100</v>
      </c>
      <c r="J91" s="36" t="s">
        <v>97</v>
      </c>
      <c r="K91" s="33" t="s">
        <v>333</v>
      </c>
      <c r="L91" s="36" t="s">
        <v>97</v>
      </c>
      <c r="M91" s="33" t="s">
        <v>101</v>
      </c>
      <c r="N91" s="36" t="s">
        <v>97</v>
      </c>
      <c r="O91" s="33" t="s">
        <v>1044</v>
      </c>
      <c r="P91" s="38">
        <v>2406</v>
      </c>
      <c r="Q91" s="38">
        <v>0</v>
      </c>
      <c r="R91" s="33" t="s">
        <v>1045</v>
      </c>
      <c r="S91" s="33" t="s">
        <v>116</v>
      </c>
      <c r="T91" s="33" t="s">
        <v>336</v>
      </c>
      <c r="U91" s="33" t="s">
        <v>337</v>
      </c>
      <c r="V91" s="33" t="s">
        <v>1046</v>
      </c>
      <c r="W91" s="33" t="s">
        <v>339</v>
      </c>
    </row>
    <row r="92" s="26" customFormat="1" ht="16.5" customHeight="1" spans="1:23">
      <c r="A92" s="29" t="s">
        <v>1047</v>
      </c>
      <c r="B92" s="29" t="s">
        <v>330</v>
      </c>
      <c r="C92" s="29" t="s">
        <v>1048</v>
      </c>
      <c r="D92" s="30">
        <v>1</v>
      </c>
      <c r="E92" s="29" t="s">
        <v>1049</v>
      </c>
      <c r="F92" s="31">
        <v>45596</v>
      </c>
      <c r="G92" s="31">
        <v>45596</v>
      </c>
      <c r="H92" s="32" t="s">
        <v>99</v>
      </c>
      <c r="I92" s="29" t="s">
        <v>100</v>
      </c>
      <c r="J92" s="32" t="s">
        <v>97</v>
      </c>
      <c r="K92" s="29" t="s">
        <v>333</v>
      </c>
      <c r="L92" s="32" t="s">
        <v>97</v>
      </c>
      <c r="M92" s="29" t="s">
        <v>101</v>
      </c>
      <c r="N92" s="32" t="s">
        <v>97</v>
      </c>
      <c r="O92" s="29" t="s">
        <v>1050</v>
      </c>
      <c r="P92" s="37">
        <v>0.06</v>
      </c>
      <c r="Q92" s="37">
        <v>0</v>
      </c>
      <c r="R92" s="29" t="s">
        <v>1045</v>
      </c>
      <c r="S92" s="29" t="s">
        <v>116</v>
      </c>
      <c r="T92" s="29" t="s">
        <v>336</v>
      </c>
      <c r="U92" s="29" t="s">
        <v>337</v>
      </c>
      <c r="V92" s="29" t="s">
        <v>1051</v>
      </c>
      <c r="W92" s="29" t="s">
        <v>339</v>
      </c>
    </row>
    <row r="93" s="26" customFormat="1" ht="16.5" customHeight="1" spans="1:23">
      <c r="A93" s="33" t="s">
        <v>1052</v>
      </c>
      <c r="B93" s="33" t="s">
        <v>330</v>
      </c>
      <c r="C93" s="33" t="s">
        <v>1053</v>
      </c>
      <c r="D93" s="34">
        <v>1</v>
      </c>
      <c r="E93" s="33" t="s">
        <v>1054</v>
      </c>
      <c r="F93" s="35">
        <v>45597</v>
      </c>
      <c r="G93" s="35">
        <v>45596</v>
      </c>
      <c r="H93" s="36" t="s">
        <v>99</v>
      </c>
      <c r="I93" s="33" t="s">
        <v>100</v>
      </c>
      <c r="J93" s="36" t="s">
        <v>97</v>
      </c>
      <c r="K93" s="33" t="s">
        <v>333</v>
      </c>
      <c r="L93" s="36" t="s">
        <v>97</v>
      </c>
      <c r="M93" s="33" t="s">
        <v>101</v>
      </c>
      <c r="N93" s="36" t="s">
        <v>97</v>
      </c>
      <c r="O93" s="33" t="s">
        <v>1055</v>
      </c>
      <c r="P93" s="38">
        <v>0</v>
      </c>
      <c r="Q93" s="38">
        <v>0.04</v>
      </c>
      <c r="R93" s="33" t="s">
        <v>513</v>
      </c>
      <c r="S93" s="33" t="s">
        <v>30</v>
      </c>
      <c r="T93" s="33" t="s">
        <v>336</v>
      </c>
      <c r="U93" s="33" t="s">
        <v>337</v>
      </c>
      <c r="V93" s="33" t="s">
        <v>1056</v>
      </c>
      <c r="W93" s="33" t="s">
        <v>339</v>
      </c>
    </row>
    <row r="94" s="26" customFormat="1" ht="16.5" customHeight="1" spans="1:23">
      <c r="A94" s="29" t="s">
        <v>1052</v>
      </c>
      <c r="B94" s="29" t="s">
        <v>330</v>
      </c>
      <c r="C94" s="29" t="s">
        <v>1053</v>
      </c>
      <c r="D94" s="30">
        <v>3</v>
      </c>
      <c r="E94" s="29" t="s">
        <v>1054</v>
      </c>
      <c r="F94" s="31">
        <v>45597</v>
      </c>
      <c r="G94" s="31">
        <v>45596</v>
      </c>
      <c r="H94" s="32" t="s">
        <v>99</v>
      </c>
      <c r="I94" s="29" t="s">
        <v>100</v>
      </c>
      <c r="J94" s="32" t="s">
        <v>97</v>
      </c>
      <c r="K94" s="29" t="s">
        <v>333</v>
      </c>
      <c r="L94" s="32" t="s">
        <v>97</v>
      </c>
      <c r="M94" s="29" t="s">
        <v>101</v>
      </c>
      <c r="N94" s="32" t="s">
        <v>97</v>
      </c>
      <c r="O94" s="29" t="s">
        <v>1055</v>
      </c>
      <c r="P94" s="37">
        <v>0.06</v>
      </c>
      <c r="Q94" s="37">
        <v>0</v>
      </c>
      <c r="R94" s="29" t="s">
        <v>513</v>
      </c>
      <c r="S94" s="29" t="s">
        <v>30</v>
      </c>
      <c r="T94" s="29" t="s">
        <v>336</v>
      </c>
      <c r="U94" s="29" t="s">
        <v>337</v>
      </c>
      <c r="V94" s="29" t="s">
        <v>1056</v>
      </c>
      <c r="W94" s="29" t="s">
        <v>339</v>
      </c>
    </row>
    <row r="95" s="26" customFormat="1" spans="1:23">
      <c r="A95" s="39" t="s">
        <v>734</v>
      </c>
      <c r="B95" s="39"/>
      <c r="C95" s="39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</row>
    <row r="96" s="26" customFormat="1" spans="1:23">
      <c r="A96" s="39"/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40" t="s">
        <v>1057</v>
      </c>
      <c r="R96" s="39"/>
      <c r="S96" s="39"/>
      <c r="T96" s="39"/>
      <c r="U96" s="39"/>
      <c r="V96" s="39"/>
      <c r="W96" s="39"/>
    </row>
  </sheetData>
  <mergeCells count="1">
    <mergeCell ref="A95:W95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02"/>
  <sheetViews>
    <sheetView topLeftCell="F1" workbookViewId="0">
      <selection activeCell="W6" sqref="W6"/>
    </sheetView>
  </sheetViews>
  <sheetFormatPr defaultColWidth="9.14285714285714" defaultRowHeight="12.75"/>
  <cols>
    <col min="1" max="1" width="14.4285714285714" style="26" customWidth="1"/>
    <col min="2" max="2" width="12.4285714285714" style="26" customWidth="1"/>
    <col min="3" max="3" width="17.7142857142857" style="26" customWidth="1"/>
    <col min="4" max="4" width="7.14285714285714" style="26" customWidth="1"/>
    <col min="5" max="5" width="10.7142857142857" style="26" customWidth="1"/>
    <col min="6" max="7" width="12.4285714285714" style="26" customWidth="1"/>
    <col min="8" max="8" width="8.85714285714286" style="26" customWidth="1"/>
    <col min="9" max="10" width="12.4285714285714" style="26" customWidth="1"/>
    <col min="11" max="11" width="14.1428571428571" style="26" customWidth="1"/>
    <col min="12" max="12" width="12.4285714285714" style="26" customWidth="1"/>
    <col min="13" max="13" width="16" style="26" customWidth="1"/>
    <col min="14" max="14" width="8.85714285714286" style="26" customWidth="1"/>
    <col min="15" max="15" width="19.2857142857143" style="26" customWidth="1"/>
    <col min="16" max="17" width="12.4285714285714" style="26" customWidth="1"/>
    <col min="18" max="18" width="8.85714285714286" style="26" customWidth="1"/>
    <col min="19" max="19" width="26.4285714285714" style="26" customWidth="1"/>
    <col min="20" max="21" width="12.4285714285714" style="26" customWidth="1"/>
    <col min="22" max="22" width="8.85714285714286" style="26" customWidth="1"/>
    <col min="23" max="23" width="10.8571428571429" style="26" customWidth="1"/>
    <col min="24" max="16384" width="9.14285714285714" style="26"/>
  </cols>
  <sheetData>
    <row r="1" s="26" customFormat="1" spans="1:23">
      <c r="A1" s="27" t="s">
        <v>307</v>
      </c>
      <c r="B1" s="27" t="s">
        <v>308</v>
      </c>
      <c r="C1" s="27" t="s">
        <v>309</v>
      </c>
      <c r="D1" s="28" t="s">
        <v>310</v>
      </c>
      <c r="E1" s="27" t="s">
        <v>311</v>
      </c>
      <c r="F1" s="28" t="s">
        <v>312</v>
      </c>
      <c r="G1" s="28" t="s">
        <v>313</v>
      </c>
      <c r="H1" s="27" t="s">
        <v>84</v>
      </c>
      <c r="I1" s="27" t="s">
        <v>314</v>
      </c>
      <c r="J1" s="27" t="s">
        <v>315</v>
      </c>
      <c r="K1" s="27" t="s">
        <v>316</v>
      </c>
      <c r="L1" s="27" t="s">
        <v>317</v>
      </c>
      <c r="M1" s="27" t="s">
        <v>318</v>
      </c>
      <c r="N1" s="27" t="s">
        <v>319</v>
      </c>
      <c r="O1" s="27" t="s">
        <v>320</v>
      </c>
      <c r="P1" s="28" t="s">
        <v>321</v>
      </c>
      <c r="Q1" s="28" t="s">
        <v>322</v>
      </c>
      <c r="R1" s="27" t="s">
        <v>323</v>
      </c>
      <c r="S1" s="27" t="s">
        <v>324</v>
      </c>
      <c r="T1" s="27" t="s">
        <v>325</v>
      </c>
      <c r="U1" s="27" t="s">
        <v>326</v>
      </c>
      <c r="V1" s="27" t="s">
        <v>327</v>
      </c>
      <c r="W1" s="27" t="s">
        <v>328</v>
      </c>
    </row>
    <row r="2" s="26" customFormat="1" ht="16.5" customHeight="1" spans="1:23">
      <c r="A2" s="29" t="s">
        <v>1058</v>
      </c>
      <c r="B2" s="29" t="s">
        <v>330</v>
      </c>
      <c r="C2" s="29" t="s">
        <v>1059</v>
      </c>
      <c r="D2" s="30">
        <v>1</v>
      </c>
      <c r="E2" s="29" t="s">
        <v>1060</v>
      </c>
      <c r="F2" s="31">
        <v>45559</v>
      </c>
      <c r="G2" s="31">
        <v>45559</v>
      </c>
      <c r="H2" s="32" t="s">
        <v>99</v>
      </c>
      <c r="I2" s="29" t="s">
        <v>100</v>
      </c>
      <c r="J2" s="32" t="s">
        <v>97</v>
      </c>
      <c r="K2" s="29" t="s">
        <v>333</v>
      </c>
      <c r="L2" s="32" t="s">
        <v>97</v>
      </c>
      <c r="M2" s="29" t="s">
        <v>101</v>
      </c>
      <c r="N2" s="32" t="s">
        <v>97</v>
      </c>
      <c r="O2" s="29" t="s">
        <v>573</v>
      </c>
      <c r="P2" s="37">
        <v>0</v>
      </c>
      <c r="Q2" s="37">
        <v>14899.02</v>
      </c>
      <c r="R2" s="29" t="s">
        <v>574</v>
      </c>
      <c r="S2" s="29" t="s">
        <v>17</v>
      </c>
      <c r="T2" s="29" t="s">
        <v>336</v>
      </c>
      <c r="U2" s="29" t="s">
        <v>337</v>
      </c>
      <c r="V2" s="29" t="s">
        <v>1061</v>
      </c>
      <c r="W2" s="29" t="s">
        <v>339</v>
      </c>
    </row>
    <row r="3" s="26" customFormat="1" ht="16.5" customHeight="1" spans="1:23">
      <c r="A3" s="33" t="s">
        <v>1062</v>
      </c>
      <c r="B3" s="33" t="s">
        <v>330</v>
      </c>
      <c r="C3" s="33" t="s">
        <v>1063</v>
      </c>
      <c r="D3" s="34">
        <v>1</v>
      </c>
      <c r="E3" s="33" t="s">
        <v>1064</v>
      </c>
      <c r="F3" s="35">
        <v>45559</v>
      </c>
      <c r="G3" s="35">
        <v>45559</v>
      </c>
      <c r="H3" s="36" t="s">
        <v>99</v>
      </c>
      <c r="I3" s="33" t="s">
        <v>100</v>
      </c>
      <c r="J3" s="36" t="s">
        <v>97</v>
      </c>
      <c r="K3" s="33" t="s">
        <v>333</v>
      </c>
      <c r="L3" s="36" t="s">
        <v>97</v>
      </c>
      <c r="M3" s="33" t="s">
        <v>101</v>
      </c>
      <c r="N3" s="36" t="s">
        <v>97</v>
      </c>
      <c r="O3" s="33" t="s">
        <v>401</v>
      </c>
      <c r="P3" s="38">
        <v>0</v>
      </c>
      <c r="Q3" s="38">
        <v>26356.49</v>
      </c>
      <c r="R3" s="33" t="s">
        <v>402</v>
      </c>
      <c r="S3" s="33" t="s">
        <v>22</v>
      </c>
      <c r="T3" s="33" t="s">
        <v>336</v>
      </c>
      <c r="U3" s="33" t="s">
        <v>337</v>
      </c>
      <c r="V3" s="33" t="s">
        <v>1065</v>
      </c>
      <c r="W3" s="33" t="s">
        <v>339</v>
      </c>
    </row>
    <row r="4" s="26" customFormat="1" ht="16.5" customHeight="1" spans="1:23">
      <c r="A4" s="29" t="s">
        <v>1066</v>
      </c>
      <c r="B4" s="29" t="s">
        <v>330</v>
      </c>
      <c r="C4" s="29" t="s">
        <v>1067</v>
      </c>
      <c r="D4" s="30">
        <v>1</v>
      </c>
      <c r="E4" s="29" t="s">
        <v>1068</v>
      </c>
      <c r="F4" s="31">
        <v>45559</v>
      </c>
      <c r="G4" s="31">
        <v>45559</v>
      </c>
      <c r="H4" s="32" t="s">
        <v>99</v>
      </c>
      <c r="I4" s="29" t="s">
        <v>100</v>
      </c>
      <c r="J4" s="32" t="s">
        <v>97</v>
      </c>
      <c r="K4" s="29" t="s">
        <v>333</v>
      </c>
      <c r="L4" s="32" t="s">
        <v>97</v>
      </c>
      <c r="M4" s="29" t="s">
        <v>101</v>
      </c>
      <c r="N4" s="32" t="s">
        <v>97</v>
      </c>
      <c r="O4" s="29" t="s">
        <v>1069</v>
      </c>
      <c r="P4" s="37">
        <v>0</v>
      </c>
      <c r="Q4" s="37">
        <v>19744.56</v>
      </c>
      <c r="R4" s="29" t="s">
        <v>335</v>
      </c>
      <c r="S4" s="29" t="s">
        <v>76</v>
      </c>
      <c r="T4" s="29" t="s">
        <v>336</v>
      </c>
      <c r="U4" s="29" t="s">
        <v>337</v>
      </c>
      <c r="V4" s="29" t="s">
        <v>1070</v>
      </c>
      <c r="W4" s="29" t="s">
        <v>339</v>
      </c>
    </row>
    <row r="5" s="26" customFormat="1" ht="16.5" customHeight="1" spans="1:23">
      <c r="A5" s="33" t="s">
        <v>1066</v>
      </c>
      <c r="B5" s="33" t="s">
        <v>330</v>
      </c>
      <c r="C5" s="33" t="s">
        <v>1067</v>
      </c>
      <c r="D5" s="34">
        <v>3</v>
      </c>
      <c r="E5" s="33" t="s">
        <v>1068</v>
      </c>
      <c r="F5" s="35">
        <v>45559</v>
      </c>
      <c r="G5" s="35">
        <v>45559</v>
      </c>
      <c r="H5" s="36" t="s">
        <v>99</v>
      </c>
      <c r="I5" s="33" t="s">
        <v>100</v>
      </c>
      <c r="J5" s="36" t="s">
        <v>97</v>
      </c>
      <c r="K5" s="33" t="s">
        <v>333</v>
      </c>
      <c r="L5" s="36" t="s">
        <v>97</v>
      </c>
      <c r="M5" s="33" t="s">
        <v>101</v>
      </c>
      <c r="N5" s="36" t="s">
        <v>97</v>
      </c>
      <c r="O5" s="33" t="s">
        <v>1069</v>
      </c>
      <c r="P5" s="38">
        <v>3328.57</v>
      </c>
      <c r="Q5" s="38">
        <v>0</v>
      </c>
      <c r="R5" s="33" t="s">
        <v>335</v>
      </c>
      <c r="S5" s="33" t="s">
        <v>76</v>
      </c>
      <c r="T5" s="33" t="s">
        <v>336</v>
      </c>
      <c r="U5" s="33" t="s">
        <v>337</v>
      </c>
      <c r="V5" s="33" t="s">
        <v>1070</v>
      </c>
      <c r="W5" s="33" t="s">
        <v>339</v>
      </c>
    </row>
    <row r="6" s="26" customFormat="1" ht="16.5" customHeight="1" spans="1:23">
      <c r="A6" s="29" t="s">
        <v>1071</v>
      </c>
      <c r="B6" s="29" t="s">
        <v>330</v>
      </c>
      <c r="C6" s="29" t="s">
        <v>1072</v>
      </c>
      <c r="D6" s="30">
        <v>1</v>
      </c>
      <c r="E6" s="29" t="s">
        <v>1073</v>
      </c>
      <c r="F6" s="31">
        <v>45559</v>
      </c>
      <c r="G6" s="31">
        <v>45559</v>
      </c>
      <c r="H6" s="32" t="s">
        <v>99</v>
      </c>
      <c r="I6" s="29" t="s">
        <v>100</v>
      </c>
      <c r="J6" s="32" t="s">
        <v>97</v>
      </c>
      <c r="K6" s="29" t="s">
        <v>333</v>
      </c>
      <c r="L6" s="32" t="s">
        <v>97</v>
      </c>
      <c r="M6" s="29" t="s">
        <v>101</v>
      </c>
      <c r="N6" s="32" t="s">
        <v>97</v>
      </c>
      <c r="O6" s="29" t="s">
        <v>1074</v>
      </c>
      <c r="P6" s="37">
        <v>0</v>
      </c>
      <c r="Q6" s="37">
        <v>0.01</v>
      </c>
      <c r="R6" s="29" t="s">
        <v>335</v>
      </c>
      <c r="S6" s="29" t="s">
        <v>76</v>
      </c>
      <c r="T6" s="29" t="s">
        <v>336</v>
      </c>
      <c r="U6" s="29" t="s">
        <v>337</v>
      </c>
      <c r="V6" s="29" t="s">
        <v>1075</v>
      </c>
      <c r="W6" s="29" t="s">
        <v>339</v>
      </c>
    </row>
    <row r="7" s="26" customFormat="1" ht="16.5" customHeight="1" spans="1:23">
      <c r="A7" s="33" t="s">
        <v>1076</v>
      </c>
      <c r="B7" s="33" t="s">
        <v>330</v>
      </c>
      <c r="C7" s="33" t="s">
        <v>1077</v>
      </c>
      <c r="D7" s="34">
        <v>1</v>
      </c>
      <c r="E7" s="33" t="s">
        <v>1078</v>
      </c>
      <c r="F7" s="35">
        <v>45559</v>
      </c>
      <c r="G7" s="35">
        <v>45559</v>
      </c>
      <c r="H7" s="36" t="s">
        <v>99</v>
      </c>
      <c r="I7" s="33" t="s">
        <v>100</v>
      </c>
      <c r="J7" s="36" t="s">
        <v>97</v>
      </c>
      <c r="K7" s="33" t="s">
        <v>333</v>
      </c>
      <c r="L7" s="36" t="s">
        <v>97</v>
      </c>
      <c r="M7" s="33" t="s">
        <v>101</v>
      </c>
      <c r="N7" s="36" t="s">
        <v>97</v>
      </c>
      <c r="O7" s="33" t="s">
        <v>1079</v>
      </c>
      <c r="P7" s="38">
        <v>0</v>
      </c>
      <c r="Q7" s="38">
        <v>1039.6</v>
      </c>
      <c r="R7" s="33" t="s">
        <v>991</v>
      </c>
      <c r="S7" s="33" t="s">
        <v>258</v>
      </c>
      <c r="T7" s="33" t="s">
        <v>336</v>
      </c>
      <c r="U7" s="33" t="s">
        <v>337</v>
      </c>
      <c r="V7" s="33" t="s">
        <v>1080</v>
      </c>
      <c r="W7" s="33" t="s">
        <v>339</v>
      </c>
    </row>
    <row r="8" s="26" customFormat="1" ht="16.5" customHeight="1" spans="1:23">
      <c r="A8" s="29" t="s">
        <v>1081</v>
      </c>
      <c r="B8" s="29" t="s">
        <v>330</v>
      </c>
      <c r="C8" s="29" t="s">
        <v>1082</v>
      </c>
      <c r="D8" s="30">
        <v>3</v>
      </c>
      <c r="E8" s="29" t="s">
        <v>1083</v>
      </c>
      <c r="F8" s="31">
        <v>45559</v>
      </c>
      <c r="G8" s="31">
        <v>45559</v>
      </c>
      <c r="H8" s="32" t="s">
        <v>99</v>
      </c>
      <c r="I8" s="29" t="s">
        <v>100</v>
      </c>
      <c r="J8" s="32" t="s">
        <v>97</v>
      </c>
      <c r="K8" s="29" t="s">
        <v>333</v>
      </c>
      <c r="L8" s="32" t="s">
        <v>97</v>
      </c>
      <c r="M8" s="29" t="s">
        <v>101</v>
      </c>
      <c r="N8" s="32" t="s">
        <v>97</v>
      </c>
      <c r="O8" s="29" t="s">
        <v>389</v>
      </c>
      <c r="P8" s="37">
        <v>1852.9</v>
      </c>
      <c r="Q8" s="37">
        <v>0</v>
      </c>
      <c r="R8" s="29" t="s">
        <v>390</v>
      </c>
      <c r="S8" s="29" t="s">
        <v>48</v>
      </c>
      <c r="T8" s="29" t="s">
        <v>336</v>
      </c>
      <c r="U8" s="29" t="s">
        <v>337</v>
      </c>
      <c r="V8" s="29" t="s">
        <v>1084</v>
      </c>
      <c r="W8" s="29" t="s">
        <v>339</v>
      </c>
    </row>
    <row r="9" s="26" customFormat="1" ht="16.5" customHeight="1" spans="1:23">
      <c r="A9" s="33" t="s">
        <v>1081</v>
      </c>
      <c r="B9" s="33" t="s">
        <v>330</v>
      </c>
      <c r="C9" s="33" t="s">
        <v>1082</v>
      </c>
      <c r="D9" s="34">
        <v>1</v>
      </c>
      <c r="E9" s="33" t="s">
        <v>1083</v>
      </c>
      <c r="F9" s="35">
        <v>45559</v>
      </c>
      <c r="G9" s="35">
        <v>45559</v>
      </c>
      <c r="H9" s="36" t="s">
        <v>99</v>
      </c>
      <c r="I9" s="33" t="s">
        <v>100</v>
      </c>
      <c r="J9" s="36" t="s">
        <v>97</v>
      </c>
      <c r="K9" s="33" t="s">
        <v>333</v>
      </c>
      <c r="L9" s="36" t="s">
        <v>97</v>
      </c>
      <c r="M9" s="33" t="s">
        <v>101</v>
      </c>
      <c r="N9" s="36" t="s">
        <v>97</v>
      </c>
      <c r="O9" s="33" t="s">
        <v>389</v>
      </c>
      <c r="P9" s="38">
        <v>0</v>
      </c>
      <c r="Q9" s="38">
        <v>80682.27</v>
      </c>
      <c r="R9" s="33" t="s">
        <v>390</v>
      </c>
      <c r="S9" s="33" t="s">
        <v>48</v>
      </c>
      <c r="T9" s="33" t="s">
        <v>336</v>
      </c>
      <c r="U9" s="33" t="s">
        <v>337</v>
      </c>
      <c r="V9" s="33" t="s">
        <v>1084</v>
      </c>
      <c r="W9" s="33" t="s">
        <v>339</v>
      </c>
    </row>
    <row r="10" s="26" customFormat="1" ht="16.5" customHeight="1" spans="1:23">
      <c r="A10" s="29" t="s">
        <v>1085</v>
      </c>
      <c r="B10" s="29" t="s">
        <v>330</v>
      </c>
      <c r="C10" s="29" t="s">
        <v>1086</v>
      </c>
      <c r="D10" s="30">
        <v>3</v>
      </c>
      <c r="E10" s="29" t="s">
        <v>1087</v>
      </c>
      <c r="F10" s="31">
        <v>45559</v>
      </c>
      <c r="G10" s="31">
        <v>45559</v>
      </c>
      <c r="H10" s="32" t="s">
        <v>99</v>
      </c>
      <c r="I10" s="29" t="s">
        <v>100</v>
      </c>
      <c r="J10" s="32" t="s">
        <v>97</v>
      </c>
      <c r="K10" s="29" t="s">
        <v>333</v>
      </c>
      <c r="L10" s="32" t="s">
        <v>97</v>
      </c>
      <c r="M10" s="29" t="s">
        <v>101</v>
      </c>
      <c r="N10" s="32" t="s">
        <v>97</v>
      </c>
      <c r="O10" s="29" t="s">
        <v>1088</v>
      </c>
      <c r="P10" s="37">
        <v>143331.66</v>
      </c>
      <c r="Q10" s="37">
        <v>0</v>
      </c>
      <c r="R10" s="29" t="s">
        <v>536</v>
      </c>
      <c r="S10" s="29" t="s">
        <v>60</v>
      </c>
      <c r="T10" s="29" t="s">
        <v>336</v>
      </c>
      <c r="U10" s="29" t="s">
        <v>337</v>
      </c>
      <c r="V10" s="29" t="s">
        <v>1089</v>
      </c>
      <c r="W10" s="29" t="s">
        <v>339</v>
      </c>
    </row>
    <row r="11" s="26" customFormat="1" ht="16.5" customHeight="1" spans="1:23">
      <c r="A11" s="33" t="s">
        <v>1085</v>
      </c>
      <c r="B11" s="33" t="s">
        <v>330</v>
      </c>
      <c r="C11" s="33" t="s">
        <v>1086</v>
      </c>
      <c r="D11" s="34">
        <v>1</v>
      </c>
      <c r="E11" s="33" t="s">
        <v>1087</v>
      </c>
      <c r="F11" s="35">
        <v>45559</v>
      </c>
      <c r="G11" s="35">
        <v>45559</v>
      </c>
      <c r="H11" s="36" t="s">
        <v>99</v>
      </c>
      <c r="I11" s="33" t="s">
        <v>100</v>
      </c>
      <c r="J11" s="36" t="s">
        <v>97</v>
      </c>
      <c r="K11" s="33" t="s">
        <v>333</v>
      </c>
      <c r="L11" s="36" t="s">
        <v>97</v>
      </c>
      <c r="M11" s="33" t="s">
        <v>101</v>
      </c>
      <c r="N11" s="36" t="s">
        <v>97</v>
      </c>
      <c r="O11" s="33" t="s">
        <v>1088</v>
      </c>
      <c r="P11" s="38">
        <v>0</v>
      </c>
      <c r="Q11" s="38">
        <v>529197.66</v>
      </c>
      <c r="R11" s="33" t="s">
        <v>536</v>
      </c>
      <c r="S11" s="33" t="s">
        <v>60</v>
      </c>
      <c r="T11" s="33" t="s">
        <v>336</v>
      </c>
      <c r="U11" s="33" t="s">
        <v>337</v>
      </c>
      <c r="V11" s="33" t="s">
        <v>1089</v>
      </c>
      <c r="W11" s="33" t="s">
        <v>339</v>
      </c>
    </row>
    <row r="12" s="26" customFormat="1" ht="16.5" customHeight="1" spans="1:23">
      <c r="A12" s="29" t="s">
        <v>1090</v>
      </c>
      <c r="B12" s="29" t="s">
        <v>330</v>
      </c>
      <c r="C12" s="29" t="s">
        <v>1091</v>
      </c>
      <c r="D12" s="30">
        <v>1</v>
      </c>
      <c r="E12" s="29" t="s">
        <v>1092</v>
      </c>
      <c r="F12" s="31">
        <v>45559</v>
      </c>
      <c r="G12" s="31">
        <v>45559</v>
      </c>
      <c r="H12" s="32" t="s">
        <v>99</v>
      </c>
      <c r="I12" s="29" t="s">
        <v>100</v>
      </c>
      <c r="J12" s="32" t="s">
        <v>97</v>
      </c>
      <c r="K12" s="29" t="s">
        <v>333</v>
      </c>
      <c r="L12" s="32" t="s">
        <v>97</v>
      </c>
      <c r="M12" s="29" t="s">
        <v>101</v>
      </c>
      <c r="N12" s="32" t="s">
        <v>97</v>
      </c>
      <c r="O12" s="29" t="s">
        <v>343</v>
      </c>
      <c r="P12" s="37">
        <v>0</v>
      </c>
      <c r="Q12" s="37">
        <v>124412.28</v>
      </c>
      <c r="R12" s="29" t="s">
        <v>344</v>
      </c>
      <c r="S12" s="29" t="s">
        <v>40</v>
      </c>
      <c r="T12" s="29" t="s">
        <v>336</v>
      </c>
      <c r="U12" s="29" t="s">
        <v>337</v>
      </c>
      <c r="V12" s="29" t="s">
        <v>1093</v>
      </c>
      <c r="W12" s="29" t="s">
        <v>339</v>
      </c>
    </row>
    <row r="13" s="26" customFormat="1" ht="16.5" customHeight="1" spans="1:23">
      <c r="A13" s="33" t="s">
        <v>1090</v>
      </c>
      <c r="B13" s="33" t="s">
        <v>330</v>
      </c>
      <c r="C13" s="33" t="s">
        <v>1091</v>
      </c>
      <c r="D13" s="34">
        <v>4</v>
      </c>
      <c r="E13" s="33" t="s">
        <v>1092</v>
      </c>
      <c r="F13" s="35">
        <v>45559</v>
      </c>
      <c r="G13" s="35">
        <v>45559</v>
      </c>
      <c r="H13" s="36" t="s">
        <v>99</v>
      </c>
      <c r="I13" s="33" t="s">
        <v>100</v>
      </c>
      <c r="J13" s="36" t="s">
        <v>97</v>
      </c>
      <c r="K13" s="33" t="s">
        <v>333</v>
      </c>
      <c r="L13" s="36" t="s">
        <v>97</v>
      </c>
      <c r="M13" s="33" t="s">
        <v>101</v>
      </c>
      <c r="N13" s="36" t="s">
        <v>97</v>
      </c>
      <c r="O13" s="33" t="s">
        <v>343</v>
      </c>
      <c r="P13" s="38">
        <v>5404.68</v>
      </c>
      <c r="Q13" s="38">
        <v>0</v>
      </c>
      <c r="R13" s="33" t="s">
        <v>344</v>
      </c>
      <c r="S13" s="33" t="s">
        <v>40</v>
      </c>
      <c r="T13" s="33" t="s">
        <v>336</v>
      </c>
      <c r="U13" s="33" t="s">
        <v>337</v>
      </c>
      <c r="V13" s="33" t="s">
        <v>1093</v>
      </c>
      <c r="W13" s="33" t="s">
        <v>339</v>
      </c>
    </row>
    <row r="14" s="26" customFormat="1" ht="16.5" customHeight="1" spans="1:23">
      <c r="A14" s="29" t="s">
        <v>1094</v>
      </c>
      <c r="B14" s="29" t="s">
        <v>330</v>
      </c>
      <c r="C14" s="29" t="s">
        <v>1095</v>
      </c>
      <c r="D14" s="30">
        <v>1</v>
      </c>
      <c r="E14" s="29" t="s">
        <v>1096</v>
      </c>
      <c r="F14" s="31">
        <v>45559</v>
      </c>
      <c r="G14" s="31">
        <v>45559</v>
      </c>
      <c r="H14" s="32" t="s">
        <v>99</v>
      </c>
      <c r="I14" s="29" t="s">
        <v>100</v>
      </c>
      <c r="J14" s="32" t="s">
        <v>97</v>
      </c>
      <c r="K14" s="29" t="s">
        <v>333</v>
      </c>
      <c r="L14" s="32" t="s">
        <v>97</v>
      </c>
      <c r="M14" s="29" t="s">
        <v>101</v>
      </c>
      <c r="N14" s="32" t="s">
        <v>97</v>
      </c>
      <c r="O14" s="29" t="s">
        <v>343</v>
      </c>
      <c r="P14" s="37">
        <v>0</v>
      </c>
      <c r="Q14" s="37">
        <v>0.04</v>
      </c>
      <c r="R14" s="29" t="s">
        <v>344</v>
      </c>
      <c r="S14" s="29" t="s">
        <v>40</v>
      </c>
      <c r="T14" s="29" t="s">
        <v>336</v>
      </c>
      <c r="U14" s="29" t="s">
        <v>337</v>
      </c>
      <c r="V14" s="29" t="s">
        <v>1097</v>
      </c>
      <c r="W14" s="29" t="s">
        <v>339</v>
      </c>
    </row>
    <row r="15" s="26" customFormat="1" ht="16.5" customHeight="1" spans="1:23">
      <c r="A15" s="33" t="s">
        <v>1098</v>
      </c>
      <c r="B15" s="33" t="s">
        <v>330</v>
      </c>
      <c r="C15" s="33" t="s">
        <v>1099</v>
      </c>
      <c r="D15" s="34">
        <v>1</v>
      </c>
      <c r="E15" s="33" t="s">
        <v>1100</v>
      </c>
      <c r="F15" s="35">
        <v>45559</v>
      </c>
      <c r="G15" s="35">
        <v>45559</v>
      </c>
      <c r="H15" s="36" t="s">
        <v>99</v>
      </c>
      <c r="I15" s="33" t="s">
        <v>100</v>
      </c>
      <c r="J15" s="36" t="s">
        <v>97</v>
      </c>
      <c r="K15" s="33" t="s">
        <v>333</v>
      </c>
      <c r="L15" s="36" t="s">
        <v>97</v>
      </c>
      <c r="M15" s="33" t="s">
        <v>101</v>
      </c>
      <c r="N15" s="36" t="s">
        <v>97</v>
      </c>
      <c r="O15" s="33" t="s">
        <v>1101</v>
      </c>
      <c r="P15" s="38">
        <v>0</v>
      </c>
      <c r="Q15" s="38">
        <v>30476.61</v>
      </c>
      <c r="R15" s="33" t="s">
        <v>580</v>
      </c>
      <c r="S15" s="33" t="s">
        <v>21</v>
      </c>
      <c r="T15" s="33" t="s">
        <v>336</v>
      </c>
      <c r="U15" s="33" t="s">
        <v>337</v>
      </c>
      <c r="V15" s="33" t="s">
        <v>1102</v>
      </c>
      <c r="W15" s="33" t="s">
        <v>339</v>
      </c>
    </row>
    <row r="16" s="26" customFormat="1" ht="16.5" customHeight="1" spans="1:23">
      <c r="A16" s="29" t="s">
        <v>1103</v>
      </c>
      <c r="B16" s="29" t="s">
        <v>330</v>
      </c>
      <c r="C16" s="29" t="s">
        <v>1104</v>
      </c>
      <c r="D16" s="30">
        <v>1</v>
      </c>
      <c r="E16" s="29" t="s">
        <v>1105</v>
      </c>
      <c r="F16" s="31">
        <v>45559</v>
      </c>
      <c r="G16" s="31">
        <v>45559</v>
      </c>
      <c r="H16" s="32" t="s">
        <v>99</v>
      </c>
      <c r="I16" s="29" t="s">
        <v>100</v>
      </c>
      <c r="J16" s="32" t="s">
        <v>97</v>
      </c>
      <c r="K16" s="29" t="s">
        <v>333</v>
      </c>
      <c r="L16" s="32" t="s">
        <v>97</v>
      </c>
      <c r="M16" s="29" t="s">
        <v>101</v>
      </c>
      <c r="N16" s="32" t="s">
        <v>97</v>
      </c>
      <c r="O16" s="29" t="s">
        <v>1106</v>
      </c>
      <c r="P16" s="37">
        <v>0</v>
      </c>
      <c r="Q16" s="37">
        <v>0.02</v>
      </c>
      <c r="R16" s="29" t="s">
        <v>580</v>
      </c>
      <c r="S16" s="29" t="s">
        <v>21</v>
      </c>
      <c r="T16" s="29" t="s">
        <v>336</v>
      </c>
      <c r="U16" s="29" t="s">
        <v>337</v>
      </c>
      <c r="V16" s="29" t="s">
        <v>1107</v>
      </c>
      <c r="W16" s="29" t="s">
        <v>339</v>
      </c>
    </row>
    <row r="17" s="26" customFormat="1" ht="16.5" customHeight="1" spans="1:23">
      <c r="A17" s="33" t="s">
        <v>1108</v>
      </c>
      <c r="B17" s="33" t="s">
        <v>330</v>
      </c>
      <c r="C17" s="33" t="s">
        <v>1109</v>
      </c>
      <c r="D17" s="34">
        <v>3</v>
      </c>
      <c r="E17" s="33" t="s">
        <v>1110</v>
      </c>
      <c r="F17" s="35">
        <v>45559</v>
      </c>
      <c r="G17" s="35">
        <v>45559</v>
      </c>
      <c r="H17" s="36" t="s">
        <v>99</v>
      </c>
      <c r="I17" s="33" t="s">
        <v>100</v>
      </c>
      <c r="J17" s="36" t="s">
        <v>97</v>
      </c>
      <c r="K17" s="33" t="s">
        <v>333</v>
      </c>
      <c r="L17" s="36" t="s">
        <v>97</v>
      </c>
      <c r="M17" s="33" t="s">
        <v>101</v>
      </c>
      <c r="N17" s="36" t="s">
        <v>97</v>
      </c>
      <c r="O17" s="33" t="s">
        <v>1111</v>
      </c>
      <c r="P17" s="38">
        <v>2687.19</v>
      </c>
      <c r="Q17" s="38">
        <v>0</v>
      </c>
      <c r="R17" s="33" t="s">
        <v>568</v>
      </c>
      <c r="S17" s="33" t="s">
        <v>38</v>
      </c>
      <c r="T17" s="33" t="s">
        <v>336</v>
      </c>
      <c r="U17" s="33" t="s">
        <v>337</v>
      </c>
      <c r="V17" s="33" t="s">
        <v>1112</v>
      </c>
      <c r="W17" s="33" t="s">
        <v>339</v>
      </c>
    </row>
    <row r="18" s="26" customFormat="1" ht="16.5" customHeight="1" spans="1:23">
      <c r="A18" s="29" t="s">
        <v>1108</v>
      </c>
      <c r="B18" s="29" t="s">
        <v>330</v>
      </c>
      <c r="C18" s="29" t="s">
        <v>1109</v>
      </c>
      <c r="D18" s="30">
        <v>1</v>
      </c>
      <c r="E18" s="29" t="s">
        <v>1110</v>
      </c>
      <c r="F18" s="31">
        <v>45559</v>
      </c>
      <c r="G18" s="31">
        <v>45559</v>
      </c>
      <c r="H18" s="32" t="s">
        <v>99</v>
      </c>
      <c r="I18" s="29" t="s">
        <v>100</v>
      </c>
      <c r="J18" s="32" t="s">
        <v>97</v>
      </c>
      <c r="K18" s="29" t="s">
        <v>333</v>
      </c>
      <c r="L18" s="32" t="s">
        <v>97</v>
      </c>
      <c r="M18" s="29" t="s">
        <v>101</v>
      </c>
      <c r="N18" s="32" t="s">
        <v>97</v>
      </c>
      <c r="O18" s="29" t="s">
        <v>1111</v>
      </c>
      <c r="P18" s="37">
        <v>0</v>
      </c>
      <c r="Q18" s="37">
        <v>69544.08</v>
      </c>
      <c r="R18" s="29" t="s">
        <v>568</v>
      </c>
      <c r="S18" s="29" t="s">
        <v>38</v>
      </c>
      <c r="T18" s="29" t="s">
        <v>336</v>
      </c>
      <c r="U18" s="29" t="s">
        <v>337</v>
      </c>
      <c r="V18" s="29" t="s">
        <v>1112</v>
      </c>
      <c r="W18" s="29" t="s">
        <v>339</v>
      </c>
    </row>
    <row r="19" s="26" customFormat="1" ht="16.5" customHeight="1" spans="1:23">
      <c r="A19" s="33" t="s">
        <v>1113</v>
      </c>
      <c r="B19" s="33" t="s">
        <v>330</v>
      </c>
      <c r="C19" s="33" t="s">
        <v>1114</v>
      </c>
      <c r="D19" s="34">
        <v>1</v>
      </c>
      <c r="E19" s="33" t="s">
        <v>1115</v>
      </c>
      <c r="F19" s="35">
        <v>45559</v>
      </c>
      <c r="G19" s="35">
        <v>45559</v>
      </c>
      <c r="H19" s="36" t="s">
        <v>99</v>
      </c>
      <c r="I19" s="33" t="s">
        <v>100</v>
      </c>
      <c r="J19" s="36" t="s">
        <v>97</v>
      </c>
      <c r="K19" s="33" t="s">
        <v>333</v>
      </c>
      <c r="L19" s="36" t="s">
        <v>97</v>
      </c>
      <c r="M19" s="33" t="s">
        <v>101</v>
      </c>
      <c r="N19" s="36" t="s">
        <v>97</v>
      </c>
      <c r="O19" s="33" t="s">
        <v>1116</v>
      </c>
      <c r="P19" s="38">
        <v>0.01</v>
      </c>
      <c r="Q19" s="38">
        <v>0</v>
      </c>
      <c r="R19" s="33" t="s">
        <v>568</v>
      </c>
      <c r="S19" s="33" t="s">
        <v>38</v>
      </c>
      <c r="T19" s="33" t="s">
        <v>336</v>
      </c>
      <c r="U19" s="33" t="s">
        <v>337</v>
      </c>
      <c r="V19" s="33" t="s">
        <v>1117</v>
      </c>
      <c r="W19" s="33" t="s">
        <v>339</v>
      </c>
    </row>
    <row r="20" s="26" customFormat="1" ht="16.5" customHeight="1" spans="1:23">
      <c r="A20" s="29" t="s">
        <v>1118</v>
      </c>
      <c r="B20" s="29" t="s">
        <v>330</v>
      </c>
      <c r="C20" s="29" t="s">
        <v>1119</v>
      </c>
      <c r="D20" s="30">
        <v>1</v>
      </c>
      <c r="E20" s="29" t="s">
        <v>1120</v>
      </c>
      <c r="F20" s="31">
        <v>45560</v>
      </c>
      <c r="G20" s="31">
        <v>45560</v>
      </c>
      <c r="H20" s="32" t="s">
        <v>99</v>
      </c>
      <c r="I20" s="29" t="s">
        <v>100</v>
      </c>
      <c r="J20" s="32" t="s">
        <v>97</v>
      </c>
      <c r="K20" s="29" t="s">
        <v>333</v>
      </c>
      <c r="L20" s="32" t="s">
        <v>97</v>
      </c>
      <c r="M20" s="29" t="s">
        <v>101</v>
      </c>
      <c r="N20" s="32" t="s">
        <v>97</v>
      </c>
      <c r="O20" s="29" t="s">
        <v>1121</v>
      </c>
      <c r="P20" s="37">
        <v>0</v>
      </c>
      <c r="Q20" s="37">
        <v>49975.87</v>
      </c>
      <c r="R20" s="29" t="s">
        <v>466</v>
      </c>
      <c r="S20" s="29" t="s">
        <v>29</v>
      </c>
      <c r="T20" s="29" t="s">
        <v>336</v>
      </c>
      <c r="U20" s="29" t="s">
        <v>337</v>
      </c>
      <c r="V20" s="29" t="s">
        <v>1122</v>
      </c>
      <c r="W20" s="29" t="s">
        <v>339</v>
      </c>
    </row>
    <row r="21" s="26" customFormat="1" ht="16.5" customHeight="1" spans="1:23">
      <c r="A21" s="33" t="s">
        <v>1118</v>
      </c>
      <c r="B21" s="33" t="s">
        <v>330</v>
      </c>
      <c r="C21" s="33" t="s">
        <v>1119</v>
      </c>
      <c r="D21" s="34">
        <v>3</v>
      </c>
      <c r="E21" s="33" t="s">
        <v>1120</v>
      </c>
      <c r="F21" s="35">
        <v>45560</v>
      </c>
      <c r="G21" s="35">
        <v>45560</v>
      </c>
      <c r="H21" s="36" t="s">
        <v>99</v>
      </c>
      <c r="I21" s="33" t="s">
        <v>100</v>
      </c>
      <c r="J21" s="36" t="s">
        <v>97</v>
      </c>
      <c r="K21" s="33" t="s">
        <v>333</v>
      </c>
      <c r="L21" s="36" t="s">
        <v>97</v>
      </c>
      <c r="M21" s="33" t="s">
        <v>101</v>
      </c>
      <c r="N21" s="36" t="s">
        <v>97</v>
      </c>
      <c r="O21" s="33" t="s">
        <v>1121</v>
      </c>
      <c r="P21" s="38">
        <v>1.4</v>
      </c>
      <c r="Q21" s="38">
        <v>0</v>
      </c>
      <c r="R21" s="33" t="s">
        <v>466</v>
      </c>
      <c r="S21" s="33" t="s">
        <v>29</v>
      </c>
      <c r="T21" s="33" t="s">
        <v>336</v>
      </c>
      <c r="U21" s="33" t="s">
        <v>337</v>
      </c>
      <c r="V21" s="33" t="s">
        <v>1122</v>
      </c>
      <c r="W21" s="33" t="s">
        <v>339</v>
      </c>
    </row>
    <row r="22" s="26" customFormat="1" ht="16.5" customHeight="1" spans="1:23">
      <c r="A22" s="29" t="s">
        <v>1123</v>
      </c>
      <c r="B22" s="29" t="s">
        <v>330</v>
      </c>
      <c r="C22" s="29" t="s">
        <v>1124</v>
      </c>
      <c r="D22" s="30">
        <v>3</v>
      </c>
      <c r="E22" s="29" t="s">
        <v>1125</v>
      </c>
      <c r="F22" s="31">
        <v>45560</v>
      </c>
      <c r="G22" s="31">
        <v>45560</v>
      </c>
      <c r="H22" s="32" t="s">
        <v>99</v>
      </c>
      <c r="I22" s="29" t="s">
        <v>100</v>
      </c>
      <c r="J22" s="32" t="s">
        <v>97</v>
      </c>
      <c r="K22" s="29" t="s">
        <v>333</v>
      </c>
      <c r="L22" s="32" t="s">
        <v>97</v>
      </c>
      <c r="M22" s="29" t="s">
        <v>101</v>
      </c>
      <c r="N22" s="32" t="s">
        <v>97</v>
      </c>
      <c r="O22" s="29" t="s">
        <v>494</v>
      </c>
      <c r="P22" s="37">
        <v>5640.4</v>
      </c>
      <c r="Q22" s="37">
        <v>0</v>
      </c>
      <c r="R22" s="29" t="s">
        <v>495</v>
      </c>
      <c r="S22" s="29" t="s">
        <v>36</v>
      </c>
      <c r="T22" s="29" t="s">
        <v>336</v>
      </c>
      <c r="U22" s="29" t="s">
        <v>337</v>
      </c>
      <c r="V22" s="29" t="s">
        <v>1126</v>
      </c>
      <c r="W22" s="29" t="s">
        <v>339</v>
      </c>
    </row>
    <row r="23" s="26" customFormat="1" ht="16.5" customHeight="1" spans="1:23">
      <c r="A23" s="33" t="s">
        <v>1123</v>
      </c>
      <c r="B23" s="33" t="s">
        <v>330</v>
      </c>
      <c r="C23" s="33" t="s">
        <v>1124</v>
      </c>
      <c r="D23" s="34">
        <v>1</v>
      </c>
      <c r="E23" s="33" t="s">
        <v>1125</v>
      </c>
      <c r="F23" s="35">
        <v>45560</v>
      </c>
      <c r="G23" s="35">
        <v>45560</v>
      </c>
      <c r="H23" s="36" t="s">
        <v>99</v>
      </c>
      <c r="I23" s="33" t="s">
        <v>100</v>
      </c>
      <c r="J23" s="36" t="s">
        <v>97</v>
      </c>
      <c r="K23" s="33" t="s">
        <v>333</v>
      </c>
      <c r="L23" s="36" t="s">
        <v>97</v>
      </c>
      <c r="M23" s="33" t="s">
        <v>101</v>
      </c>
      <c r="N23" s="36" t="s">
        <v>97</v>
      </c>
      <c r="O23" s="33" t="s">
        <v>494</v>
      </c>
      <c r="P23" s="38">
        <v>0</v>
      </c>
      <c r="Q23" s="38">
        <v>56707.59</v>
      </c>
      <c r="R23" s="33" t="s">
        <v>495</v>
      </c>
      <c r="S23" s="33" t="s">
        <v>36</v>
      </c>
      <c r="T23" s="33" t="s">
        <v>336</v>
      </c>
      <c r="U23" s="33" t="s">
        <v>337</v>
      </c>
      <c r="V23" s="33" t="s">
        <v>1126</v>
      </c>
      <c r="W23" s="33" t="s">
        <v>339</v>
      </c>
    </row>
    <row r="24" s="26" customFormat="1" ht="16.5" customHeight="1" spans="1:23">
      <c r="A24" s="29" t="s">
        <v>1127</v>
      </c>
      <c r="B24" s="29" t="s">
        <v>330</v>
      </c>
      <c r="C24" s="29" t="s">
        <v>1128</v>
      </c>
      <c r="D24" s="30">
        <v>1</v>
      </c>
      <c r="E24" s="29" t="s">
        <v>1129</v>
      </c>
      <c r="F24" s="31">
        <v>45560</v>
      </c>
      <c r="G24" s="31">
        <v>45560</v>
      </c>
      <c r="H24" s="32" t="s">
        <v>99</v>
      </c>
      <c r="I24" s="29" t="s">
        <v>100</v>
      </c>
      <c r="J24" s="32" t="s">
        <v>97</v>
      </c>
      <c r="K24" s="29" t="s">
        <v>333</v>
      </c>
      <c r="L24" s="32" t="s">
        <v>97</v>
      </c>
      <c r="M24" s="29" t="s">
        <v>101</v>
      </c>
      <c r="N24" s="32" t="s">
        <v>97</v>
      </c>
      <c r="O24" s="29" t="s">
        <v>1034</v>
      </c>
      <c r="P24" s="37">
        <v>0</v>
      </c>
      <c r="Q24" s="37">
        <v>72657.82</v>
      </c>
      <c r="R24" s="29" t="s">
        <v>640</v>
      </c>
      <c r="S24" s="29" t="s">
        <v>53</v>
      </c>
      <c r="T24" s="29" t="s">
        <v>336</v>
      </c>
      <c r="U24" s="29" t="s">
        <v>337</v>
      </c>
      <c r="V24" s="29" t="s">
        <v>1130</v>
      </c>
      <c r="W24" s="29" t="s">
        <v>339</v>
      </c>
    </row>
    <row r="25" s="26" customFormat="1" ht="16.5" customHeight="1" spans="1:23">
      <c r="A25" s="33" t="s">
        <v>1131</v>
      </c>
      <c r="B25" s="33" t="s">
        <v>330</v>
      </c>
      <c r="C25" s="33" t="s">
        <v>1132</v>
      </c>
      <c r="D25" s="34">
        <v>1</v>
      </c>
      <c r="E25" s="33" t="s">
        <v>1133</v>
      </c>
      <c r="F25" s="35">
        <v>45560</v>
      </c>
      <c r="G25" s="35">
        <v>45560</v>
      </c>
      <c r="H25" s="36" t="s">
        <v>99</v>
      </c>
      <c r="I25" s="33" t="s">
        <v>100</v>
      </c>
      <c r="J25" s="36" t="s">
        <v>97</v>
      </c>
      <c r="K25" s="33" t="s">
        <v>333</v>
      </c>
      <c r="L25" s="36" t="s">
        <v>97</v>
      </c>
      <c r="M25" s="33" t="s">
        <v>101</v>
      </c>
      <c r="N25" s="36" t="s">
        <v>97</v>
      </c>
      <c r="O25" s="33" t="s">
        <v>1134</v>
      </c>
      <c r="P25" s="38">
        <v>0.04</v>
      </c>
      <c r="Q25" s="38">
        <v>0</v>
      </c>
      <c r="R25" s="33" t="s">
        <v>640</v>
      </c>
      <c r="S25" s="33" t="s">
        <v>53</v>
      </c>
      <c r="T25" s="33" t="s">
        <v>336</v>
      </c>
      <c r="U25" s="33" t="s">
        <v>337</v>
      </c>
      <c r="V25" s="33" t="s">
        <v>1135</v>
      </c>
      <c r="W25" s="33" t="s">
        <v>339</v>
      </c>
    </row>
    <row r="26" s="26" customFormat="1" ht="16.5" customHeight="1" spans="1:23">
      <c r="A26" s="29" t="s">
        <v>1136</v>
      </c>
      <c r="B26" s="29" t="s">
        <v>330</v>
      </c>
      <c r="C26" s="29" t="s">
        <v>1137</v>
      </c>
      <c r="D26" s="30">
        <v>1</v>
      </c>
      <c r="E26" s="29" t="s">
        <v>1138</v>
      </c>
      <c r="F26" s="31">
        <v>45560</v>
      </c>
      <c r="G26" s="31">
        <v>45560</v>
      </c>
      <c r="H26" s="32" t="s">
        <v>99</v>
      </c>
      <c r="I26" s="29" t="s">
        <v>100</v>
      </c>
      <c r="J26" s="32" t="s">
        <v>97</v>
      </c>
      <c r="K26" s="29" t="s">
        <v>333</v>
      </c>
      <c r="L26" s="32" t="s">
        <v>97</v>
      </c>
      <c r="M26" s="29" t="s">
        <v>101</v>
      </c>
      <c r="N26" s="32" t="s">
        <v>97</v>
      </c>
      <c r="O26" s="29" t="s">
        <v>1139</v>
      </c>
      <c r="P26" s="37">
        <v>0</v>
      </c>
      <c r="Q26" s="37">
        <v>213828.93</v>
      </c>
      <c r="R26" s="29" t="s">
        <v>624</v>
      </c>
      <c r="S26" s="29" t="s">
        <v>35</v>
      </c>
      <c r="T26" s="29" t="s">
        <v>336</v>
      </c>
      <c r="U26" s="29" t="s">
        <v>337</v>
      </c>
      <c r="V26" s="29" t="s">
        <v>1140</v>
      </c>
      <c r="W26" s="29" t="s">
        <v>339</v>
      </c>
    </row>
    <row r="27" s="26" customFormat="1" ht="16.5" customHeight="1" spans="1:23">
      <c r="A27" s="33" t="s">
        <v>1141</v>
      </c>
      <c r="B27" s="33" t="s">
        <v>330</v>
      </c>
      <c r="C27" s="33" t="s">
        <v>1142</v>
      </c>
      <c r="D27" s="34">
        <v>1</v>
      </c>
      <c r="E27" s="33" t="s">
        <v>1143</v>
      </c>
      <c r="F27" s="35">
        <v>45560</v>
      </c>
      <c r="G27" s="35">
        <v>45560</v>
      </c>
      <c r="H27" s="36" t="s">
        <v>99</v>
      </c>
      <c r="I27" s="33" t="s">
        <v>100</v>
      </c>
      <c r="J27" s="36" t="s">
        <v>97</v>
      </c>
      <c r="K27" s="33" t="s">
        <v>333</v>
      </c>
      <c r="L27" s="36" t="s">
        <v>97</v>
      </c>
      <c r="M27" s="33" t="s">
        <v>101</v>
      </c>
      <c r="N27" s="36" t="s">
        <v>97</v>
      </c>
      <c r="O27" s="33" t="s">
        <v>1144</v>
      </c>
      <c r="P27" s="38">
        <v>0</v>
      </c>
      <c r="Q27" s="38">
        <v>0.02</v>
      </c>
      <c r="R27" s="33" t="s">
        <v>1145</v>
      </c>
      <c r="S27" s="33" t="s">
        <v>35</v>
      </c>
      <c r="T27" s="33" t="s">
        <v>336</v>
      </c>
      <c r="U27" s="33" t="s">
        <v>337</v>
      </c>
      <c r="V27" s="33" t="s">
        <v>1146</v>
      </c>
      <c r="W27" s="33" t="s">
        <v>339</v>
      </c>
    </row>
    <row r="28" s="26" customFormat="1" ht="16.5" customHeight="1" spans="1:23">
      <c r="A28" s="29" t="s">
        <v>1147</v>
      </c>
      <c r="B28" s="29" t="s">
        <v>330</v>
      </c>
      <c r="C28" s="29" t="s">
        <v>1148</v>
      </c>
      <c r="D28" s="30">
        <v>1</v>
      </c>
      <c r="E28" s="29" t="s">
        <v>1149</v>
      </c>
      <c r="F28" s="31">
        <v>45560</v>
      </c>
      <c r="G28" s="31">
        <v>45560</v>
      </c>
      <c r="H28" s="32" t="s">
        <v>99</v>
      </c>
      <c r="I28" s="29" t="s">
        <v>100</v>
      </c>
      <c r="J28" s="32" t="s">
        <v>97</v>
      </c>
      <c r="K28" s="29" t="s">
        <v>333</v>
      </c>
      <c r="L28" s="32" t="s">
        <v>97</v>
      </c>
      <c r="M28" s="29" t="s">
        <v>101</v>
      </c>
      <c r="N28" s="32" t="s">
        <v>97</v>
      </c>
      <c r="O28" s="29" t="s">
        <v>1150</v>
      </c>
      <c r="P28" s="37">
        <v>0</v>
      </c>
      <c r="Q28" s="37">
        <v>47751.32</v>
      </c>
      <c r="R28" s="29" t="s">
        <v>432</v>
      </c>
      <c r="S28" s="29" t="s">
        <v>32</v>
      </c>
      <c r="T28" s="29" t="s">
        <v>336</v>
      </c>
      <c r="U28" s="29" t="s">
        <v>337</v>
      </c>
      <c r="V28" s="29" t="s">
        <v>1151</v>
      </c>
      <c r="W28" s="29" t="s">
        <v>339</v>
      </c>
    </row>
    <row r="29" s="26" customFormat="1" ht="16.5" customHeight="1" spans="1:23">
      <c r="A29" s="33" t="s">
        <v>1152</v>
      </c>
      <c r="B29" s="33" t="s">
        <v>330</v>
      </c>
      <c r="C29" s="33" t="s">
        <v>1153</v>
      </c>
      <c r="D29" s="34">
        <v>1</v>
      </c>
      <c r="E29" s="33" t="s">
        <v>1154</v>
      </c>
      <c r="F29" s="35">
        <v>45560</v>
      </c>
      <c r="G29" s="35">
        <v>45560</v>
      </c>
      <c r="H29" s="36" t="s">
        <v>99</v>
      </c>
      <c r="I29" s="33" t="s">
        <v>100</v>
      </c>
      <c r="J29" s="36" t="s">
        <v>97</v>
      </c>
      <c r="K29" s="33" t="s">
        <v>333</v>
      </c>
      <c r="L29" s="36" t="s">
        <v>97</v>
      </c>
      <c r="M29" s="33" t="s">
        <v>101</v>
      </c>
      <c r="N29" s="36" t="s">
        <v>97</v>
      </c>
      <c r="O29" s="33" t="s">
        <v>1155</v>
      </c>
      <c r="P29" s="38">
        <v>0.01</v>
      </c>
      <c r="Q29" s="38">
        <v>0</v>
      </c>
      <c r="R29" s="33" t="s">
        <v>432</v>
      </c>
      <c r="S29" s="33" t="s">
        <v>32</v>
      </c>
      <c r="T29" s="33" t="s">
        <v>336</v>
      </c>
      <c r="U29" s="33" t="s">
        <v>337</v>
      </c>
      <c r="V29" s="33" t="s">
        <v>1156</v>
      </c>
      <c r="W29" s="33" t="s">
        <v>339</v>
      </c>
    </row>
    <row r="30" s="26" customFormat="1" ht="16.5" customHeight="1" spans="1:23">
      <c r="A30" s="29" t="s">
        <v>1157</v>
      </c>
      <c r="B30" s="29" t="s">
        <v>330</v>
      </c>
      <c r="C30" s="29" t="s">
        <v>1158</v>
      </c>
      <c r="D30" s="30">
        <v>1</v>
      </c>
      <c r="E30" s="29" t="s">
        <v>1159</v>
      </c>
      <c r="F30" s="31">
        <v>45560</v>
      </c>
      <c r="G30" s="31">
        <v>45560</v>
      </c>
      <c r="H30" s="32" t="s">
        <v>99</v>
      </c>
      <c r="I30" s="29" t="s">
        <v>100</v>
      </c>
      <c r="J30" s="32" t="s">
        <v>97</v>
      </c>
      <c r="K30" s="29" t="s">
        <v>333</v>
      </c>
      <c r="L30" s="32" t="s">
        <v>97</v>
      </c>
      <c r="M30" s="29" t="s">
        <v>101</v>
      </c>
      <c r="N30" s="32" t="s">
        <v>97</v>
      </c>
      <c r="O30" s="29" t="s">
        <v>413</v>
      </c>
      <c r="P30" s="37">
        <v>0</v>
      </c>
      <c r="Q30" s="37">
        <v>10170</v>
      </c>
      <c r="R30" s="29" t="s">
        <v>414</v>
      </c>
      <c r="S30" s="29" t="s">
        <v>77</v>
      </c>
      <c r="T30" s="29" t="s">
        <v>336</v>
      </c>
      <c r="U30" s="29" t="s">
        <v>337</v>
      </c>
      <c r="V30" s="29" t="s">
        <v>1160</v>
      </c>
      <c r="W30" s="29" t="s">
        <v>339</v>
      </c>
    </row>
    <row r="31" s="26" customFormat="1" ht="16.5" customHeight="1" spans="1:23">
      <c r="A31" s="33" t="s">
        <v>1161</v>
      </c>
      <c r="B31" s="33" t="s">
        <v>330</v>
      </c>
      <c r="C31" s="33" t="s">
        <v>1162</v>
      </c>
      <c r="D31" s="34">
        <v>1</v>
      </c>
      <c r="E31" s="33" t="s">
        <v>1163</v>
      </c>
      <c r="F31" s="35">
        <v>45560</v>
      </c>
      <c r="G31" s="35">
        <v>45560</v>
      </c>
      <c r="H31" s="36" t="s">
        <v>99</v>
      </c>
      <c r="I31" s="33" t="s">
        <v>100</v>
      </c>
      <c r="J31" s="36" t="s">
        <v>97</v>
      </c>
      <c r="K31" s="33" t="s">
        <v>333</v>
      </c>
      <c r="L31" s="36" t="s">
        <v>97</v>
      </c>
      <c r="M31" s="33" t="s">
        <v>101</v>
      </c>
      <c r="N31" s="36" t="s">
        <v>97</v>
      </c>
      <c r="O31" s="33" t="s">
        <v>529</v>
      </c>
      <c r="P31" s="38">
        <v>0</v>
      </c>
      <c r="Q31" s="38">
        <v>2034</v>
      </c>
      <c r="R31" s="33" t="s">
        <v>530</v>
      </c>
      <c r="S31" s="33" t="s">
        <v>63</v>
      </c>
      <c r="T31" s="33" t="s">
        <v>336</v>
      </c>
      <c r="U31" s="33" t="s">
        <v>337</v>
      </c>
      <c r="V31" s="33" t="s">
        <v>1164</v>
      </c>
      <c r="W31" s="33" t="s">
        <v>339</v>
      </c>
    </row>
    <row r="32" s="26" customFormat="1" ht="16.5" customHeight="1" spans="1:23">
      <c r="A32" s="29" t="s">
        <v>1165</v>
      </c>
      <c r="B32" s="29" t="s">
        <v>330</v>
      </c>
      <c r="C32" s="29" t="s">
        <v>1166</v>
      </c>
      <c r="D32" s="30">
        <v>1</v>
      </c>
      <c r="E32" s="29" t="s">
        <v>1167</v>
      </c>
      <c r="F32" s="31">
        <v>45560</v>
      </c>
      <c r="G32" s="31">
        <v>45560</v>
      </c>
      <c r="H32" s="32" t="s">
        <v>99</v>
      </c>
      <c r="I32" s="29" t="s">
        <v>100</v>
      </c>
      <c r="J32" s="32" t="s">
        <v>97</v>
      </c>
      <c r="K32" s="29" t="s">
        <v>333</v>
      </c>
      <c r="L32" s="32" t="s">
        <v>97</v>
      </c>
      <c r="M32" s="29" t="s">
        <v>101</v>
      </c>
      <c r="N32" s="32" t="s">
        <v>97</v>
      </c>
      <c r="O32" s="29" t="s">
        <v>1168</v>
      </c>
      <c r="P32" s="37">
        <v>0</v>
      </c>
      <c r="Q32" s="37">
        <v>14422.65</v>
      </c>
      <c r="R32" s="29" t="s">
        <v>390</v>
      </c>
      <c r="S32" s="29" t="s">
        <v>48</v>
      </c>
      <c r="T32" s="29" t="s">
        <v>336</v>
      </c>
      <c r="U32" s="29" t="s">
        <v>337</v>
      </c>
      <c r="V32" s="29" t="s">
        <v>1169</v>
      </c>
      <c r="W32" s="29" t="s">
        <v>339</v>
      </c>
    </row>
    <row r="33" s="26" customFormat="1" ht="16.5" customHeight="1" spans="1:23">
      <c r="A33" s="33" t="s">
        <v>1165</v>
      </c>
      <c r="B33" s="33" t="s">
        <v>330</v>
      </c>
      <c r="C33" s="33" t="s">
        <v>1166</v>
      </c>
      <c r="D33" s="34">
        <v>3</v>
      </c>
      <c r="E33" s="33" t="s">
        <v>1167</v>
      </c>
      <c r="F33" s="35">
        <v>45560</v>
      </c>
      <c r="G33" s="35">
        <v>45560</v>
      </c>
      <c r="H33" s="36" t="s">
        <v>99</v>
      </c>
      <c r="I33" s="33" t="s">
        <v>100</v>
      </c>
      <c r="J33" s="36" t="s">
        <v>97</v>
      </c>
      <c r="K33" s="33" t="s">
        <v>333</v>
      </c>
      <c r="L33" s="36" t="s">
        <v>97</v>
      </c>
      <c r="M33" s="33" t="s">
        <v>101</v>
      </c>
      <c r="N33" s="36" t="s">
        <v>97</v>
      </c>
      <c r="O33" s="33" t="s">
        <v>1168</v>
      </c>
      <c r="P33" s="38">
        <v>3795</v>
      </c>
      <c r="Q33" s="38">
        <v>0</v>
      </c>
      <c r="R33" s="33" t="s">
        <v>390</v>
      </c>
      <c r="S33" s="33" t="s">
        <v>48</v>
      </c>
      <c r="T33" s="33" t="s">
        <v>336</v>
      </c>
      <c r="U33" s="33" t="s">
        <v>337</v>
      </c>
      <c r="V33" s="33" t="s">
        <v>1169</v>
      </c>
      <c r="W33" s="33" t="s">
        <v>339</v>
      </c>
    </row>
    <row r="34" s="26" customFormat="1" ht="16.5" customHeight="1" spans="1:23">
      <c r="A34" s="29" t="s">
        <v>1170</v>
      </c>
      <c r="B34" s="29" t="s">
        <v>330</v>
      </c>
      <c r="C34" s="29" t="s">
        <v>1171</v>
      </c>
      <c r="D34" s="30">
        <v>1</v>
      </c>
      <c r="E34" s="29" t="s">
        <v>1172</v>
      </c>
      <c r="F34" s="31">
        <v>45560</v>
      </c>
      <c r="G34" s="31">
        <v>45560</v>
      </c>
      <c r="H34" s="32" t="s">
        <v>99</v>
      </c>
      <c r="I34" s="29" t="s">
        <v>100</v>
      </c>
      <c r="J34" s="32" t="s">
        <v>97</v>
      </c>
      <c r="K34" s="29" t="s">
        <v>333</v>
      </c>
      <c r="L34" s="32" t="s">
        <v>97</v>
      </c>
      <c r="M34" s="29" t="s">
        <v>101</v>
      </c>
      <c r="N34" s="32" t="s">
        <v>97</v>
      </c>
      <c r="O34" s="29" t="s">
        <v>1173</v>
      </c>
      <c r="P34" s="37">
        <v>0</v>
      </c>
      <c r="Q34" s="37">
        <v>1198097.79</v>
      </c>
      <c r="R34" s="29" t="s">
        <v>651</v>
      </c>
      <c r="S34" s="29" t="s">
        <v>33</v>
      </c>
      <c r="T34" s="29" t="s">
        <v>336</v>
      </c>
      <c r="U34" s="29" t="s">
        <v>337</v>
      </c>
      <c r="V34" s="29" t="s">
        <v>1174</v>
      </c>
      <c r="W34" s="29" t="s">
        <v>339</v>
      </c>
    </row>
    <row r="35" s="26" customFormat="1" ht="16.5" customHeight="1" spans="1:23">
      <c r="A35" s="33" t="s">
        <v>1175</v>
      </c>
      <c r="B35" s="33" t="s">
        <v>330</v>
      </c>
      <c r="C35" s="33" t="s">
        <v>1176</v>
      </c>
      <c r="D35" s="34">
        <v>1</v>
      </c>
      <c r="E35" s="33" t="s">
        <v>1177</v>
      </c>
      <c r="F35" s="35">
        <v>45560</v>
      </c>
      <c r="G35" s="35">
        <v>45560</v>
      </c>
      <c r="H35" s="36" t="s">
        <v>99</v>
      </c>
      <c r="I35" s="33" t="s">
        <v>100</v>
      </c>
      <c r="J35" s="36" t="s">
        <v>97</v>
      </c>
      <c r="K35" s="33" t="s">
        <v>333</v>
      </c>
      <c r="L35" s="36" t="s">
        <v>97</v>
      </c>
      <c r="M35" s="33" t="s">
        <v>101</v>
      </c>
      <c r="N35" s="36" t="s">
        <v>97</v>
      </c>
      <c r="O35" s="33" t="s">
        <v>1178</v>
      </c>
      <c r="P35" s="38">
        <v>3700</v>
      </c>
      <c r="Q35" s="38">
        <v>0</v>
      </c>
      <c r="R35" s="33" t="s">
        <v>651</v>
      </c>
      <c r="S35" s="33" t="s">
        <v>33</v>
      </c>
      <c r="T35" s="33" t="s">
        <v>336</v>
      </c>
      <c r="U35" s="33" t="s">
        <v>337</v>
      </c>
      <c r="V35" s="33" t="s">
        <v>1179</v>
      </c>
      <c r="W35" s="33" t="s">
        <v>339</v>
      </c>
    </row>
    <row r="36" s="26" customFormat="1" ht="16.5" customHeight="1" spans="1:23">
      <c r="A36" s="29" t="s">
        <v>1180</v>
      </c>
      <c r="B36" s="29" t="s">
        <v>330</v>
      </c>
      <c r="C36" s="29" t="s">
        <v>1181</v>
      </c>
      <c r="D36" s="30">
        <v>1</v>
      </c>
      <c r="E36" s="29" t="s">
        <v>1182</v>
      </c>
      <c r="F36" s="31">
        <v>45560</v>
      </c>
      <c r="G36" s="31">
        <v>45560</v>
      </c>
      <c r="H36" s="32" t="s">
        <v>99</v>
      </c>
      <c r="I36" s="29" t="s">
        <v>100</v>
      </c>
      <c r="J36" s="32" t="s">
        <v>97</v>
      </c>
      <c r="K36" s="29" t="s">
        <v>333</v>
      </c>
      <c r="L36" s="32" t="s">
        <v>97</v>
      </c>
      <c r="M36" s="29" t="s">
        <v>101</v>
      </c>
      <c r="N36" s="32" t="s">
        <v>97</v>
      </c>
      <c r="O36" s="29" t="s">
        <v>1183</v>
      </c>
      <c r="P36" s="37">
        <v>0</v>
      </c>
      <c r="Q36" s="37">
        <v>3959.52</v>
      </c>
      <c r="R36" s="29" t="s">
        <v>420</v>
      </c>
      <c r="S36" s="29" t="s">
        <v>67</v>
      </c>
      <c r="T36" s="29" t="s">
        <v>336</v>
      </c>
      <c r="U36" s="29" t="s">
        <v>337</v>
      </c>
      <c r="V36" s="29" t="s">
        <v>1184</v>
      </c>
      <c r="W36" s="29" t="s">
        <v>339</v>
      </c>
    </row>
    <row r="37" s="26" customFormat="1" ht="16.5" customHeight="1" spans="1:23">
      <c r="A37" s="33" t="s">
        <v>1185</v>
      </c>
      <c r="B37" s="33" t="s">
        <v>330</v>
      </c>
      <c r="C37" s="33" t="s">
        <v>1186</v>
      </c>
      <c r="D37" s="34">
        <v>3</v>
      </c>
      <c r="E37" s="33" t="s">
        <v>1187</v>
      </c>
      <c r="F37" s="35">
        <v>45560</v>
      </c>
      <c r="G37" s="35">
        <v>45560</v>
      </c>
      <c r="H37" s="36" t="s">
        <v>99</v>
      </c>
      <c r="I37" s="33" t="s">
        <v>100</v>
      </c>
      <c r="J37" s="36" t="s">
        <v>97</v>
      </c>
      <c r="K37" s="33" t="s">
        <v>333</v>
      </c>
      <c r="L37" s="36" t="s">
        <v>97</v>
      </c>
      <c r="M37" s="33" t="s">
        <v>101</v>
      </c>
      <c r="N37" s="36" t="s">
        <v>97</v>
      </c>
      <c r="O37" s="33" t="s">
        <v>372</v>
      </c>
      <c r="P37" s="38">
        <v>702.97</v>
      </c>
      <c r="Q37" s="38">
        <v>0</v>
      </c>
      <c r="R37" s="33" t="s">
        <v>373</v>
      </c>
      <c r="S37" s="33" t="s">
        <v>31</v>
      </c>
      <c r="T37" s="33" t="s">
        <v>336</v>
      </c>
      <c r="U37" s="33" t="s">
        <v>337</v>
      </c>
      <c r="V37" s="33" t="s">
        <v>1188</v>
      </c>
      <c r="W37" s="33" t="s">
        <v>339</v>
      </c>
    </row>
    <row r="38" s="26" customFormat="1" ht="16.5" customHeight="1" spans="1:23">
      <c r="A38" s="29" t="s">
        <v>1185</v>
      </c>
      <c r="B38" s="29" t="s">
        <v>330</v>
      </c>
      <c r="C38" s="29" t="s">
        <v>1186</v>
      </c>
      <c r="D38" s="30">
        <v>1</v>
      </c>
      <c r="E38" s="29" t="s">
        <v>1187</v>
      </c>
      <c r="F38" s="31">
        <v>45560</v>
      </c>
      <c r="G38" s="31">
        <v>45560</v>
      </c>
      <c r="H38" s="32" t="s">
        <v>99</v>
      </c>
      <c r="I38" s="29" t="s">
        <v>100</v>
      </c>
      <c r="J38" s="32" t="s">
        <v>97</v>
      </c>
      <c r="K38" s="29" t="s">
        <v>333</v>
      </c>
      <c r="L38" s="32" t="s">
        <v>97</v>
      </c>
      <c r="M38" s="29" t="s">
        <v>101</v>
      </c>
      <c r="N38" s="32" t="s">
        <v>97</v>
      </c>
      <c r="O38" s="29" t="s">
        <v>372</v>
      </c>
      <c r="P38" s="37">
        <v>0</v>
      </c>
      <c r="Q38" s="37">
        <v>191705.22</v>
      </c>
      <c r="R38" s="29" t="s">
        <v>373</v>
      </c>
      <c r="S38" s="29" t="s">
        <v>31</v>
      </c>
      <c r="T38" s="29" t="s">
        <v>336</v>
      </c>
      <c r="U38" s="29" t="s">
        <v>337</v>
      </c>
      <c r="V38" s="29" t="s">
        <v>1188</v>
      </c>
      <c r="W38" s="29" t="s">
        <v>339</v>
      </c>
    </row>
    <row r="39" s="26" customFormat="1" ht="16.5" customHeight="1" spans="1:23">
      <c r="A39" s="33" t="s">
        <v>1189</v>
      </c>
      <c r="B39" s="33" t="s">
        <v>330</v>
      </c>
      <c r="C39" s="33" t="s">
        <v>1190</v>
      </c>
      <c r="D39" s="34">
        <v>1</v>
      </c>
      <c r="E39" s="33" t="s">
        <v>1191</v>
      </c>
      <c r="F39" s="35">
        <v>45560</v>
      </c>
      <c r="G39" s="35">
        <v>45560</v>
      </c>
      <c r="H39" s="36" t="s">
        <v>99</v>
      </c>
      <c r="I39" s="33" t="s">
        <v>100</v>
      </c>
      <c r="J39" s="36" t="s">
        <v>97</v>
      </c>
      <c r="K39" s="33" t="s">
        <v>333</v>
      </c>
      <c r="L39" s="36" t="s">
        <v>97</v>
      </c>
      <c r="M39" s="33" t="s">
        <v>101</v>
      </c>
      <c r="N39" s="36" t="s">
        <v>97</v>
      </c>
      <c r="O39" s="33" t="s">
        <v>1192</v>
      </c>
      <c r="P39" s="38">
        <v>0.06</v>
      </c>
      <c r="Q39" s="38">
        <v>0</v>
      </c>
      <c r="R39" s="33" t="s">
        <v>373</v>
      </c>
      <c r="S39" s="33" t="s">
        <v>31</v>
      </c>
      <c r="T39" s="33" t="s">
        <v>336</v>
      </c>
      <c r="U39" s="33" t="s">
        <v>337</v>
      </c>
      <c r="V39" s="33" t="s">
        <v>1193</v>
      </c>
      <c r="W39" s="33" t="s">
        <v>339</v>
      </c>
    </row>
    <row r="40" s="26" customFormat="1" ht="16.5" customHeight="1" spans="1:23">
      <c r="A40" s="29" t="s">
        <v>1194</v>
      </c>
      <c r="B40" s="29" t="s">
        <v>330</v>
      </c>
      <c r="C40" s="29" t="s">
        <v>1195</v>
      </c>
      <c r="D40" s="30">
        <v>1</v>
      </c>
      <c r="E40" s="29" t="s">
        <v>1196</v>
      </c>
      <c r="F40" s="31">
        <v>45560</v>
      </c>
      <c r="G40" s="31">
        <v>45560</v>
      </c>
      <c r="H40" s="32" t="s">
        <v>99</v>
      </c>
      <c r="I40" s="29" t="s">
        <v>100</v>
      </c>
      <c r="J40" s="32" t="s">
        <v>97</v>
      </c>
      <c r="K40" s="29" t="s">
        <v>333</v>
      </c>
      <c r="L40" s="32" t="s">
        <v>97</v>
      </c>
      <c r="M40" s="29" t="s">
        <v>101</v>
      </c>
      <c r="N40" s="32" t="s">
        <v>97</v>
      </c>
      <c r="O40" s="29" t="s">
        <v>1197</v>
      </c>
      <c r="P40" s="37">
        <v>0</v>
      </c>
      <c r="Q40" s="37">
        <v>17780.6</v>
      </c>
      <c r="R40" s="29" t="s">
        <v>426</v>
      </c>
      <c r="S40" s="29" t="s">
        <v>15</v>
      </c>
      <c r="T40" s="29" t="s">
        <v>336</v>
      </c>
      <c r="U40" s="29" t="s">
        <v>337</v>
      </c>
      <c r="V40" s="29" t="s">
        <v>1198</v>
      </c>
      <c r="W40" s="29" t="s">
        <v>339</v>
      </c>
    </row>
    <row r="41" s="26" customFormat="1" ht="16.5" customHeight="1" spans="1:23">
      <c r="A41" s="33" t="s">
        <v>1194</v>
      </c>
      <c r="B41" s="33" t="s">
        <v>330</v>
      </c>
      <c r="C41" s="33" t="s">
        <v>1195</v>
      </c>
      <c r="D41" s="34">
        <v>3</v>
      </c>
      <c r="E41" s="33" t="s">
        <v>1196</v>
      </c>
      <c r="F41" s="35">
        <v>45560</v>
      </c>
      <c r="G41" s="35">
        <v>45560</v>
      </c>
      <c r="H41" s="36" t="s">
        <v>99</v>
      </c>
      <c r="I41" s="33" t="s">
        <v>100</v>
      </c>
      <c r="J41" s="36" t="s">
        <v>97</v>
      </c>
      <c r="K41" s="33" t="s">
        <v>333</v>
      </c>
      <c r="L41" s="36" t="s">
        <v>97</v>
      </c>
      <c r="M41" s="33" t="s">
        <v>101</v>
      </c>
      <c r="N41" s="36" t="s">
        <v>97</v>
      </c>
      <c r="O41" s="33" t="s">
        <v>1197</v>
      </c>
      <c r="P41" s="38">
        <v>3520</v>
      </c>
      <c r="Q41" s="38">
        <v>0</v>
      </c>
      <c r="R41" s="33" t="s">
        <v>426</v>
      </c>
      <c r="S41" s="33" t="s">
        <v>15</v>
      </c>
      <c r="T41" s="33" t="s">
        <v>336</v>
      </c>
      <c r="U41" s="33" t="s">
        <v>337</v>
      </c>
      <c r="V41" s="33" t="s">
        <v>1198</v>
      </c>
      <c r="W41" s="33" t="s">
        <v>339</v>
      </c>
    </row>
    <row r="42" s="26" customFormat="1" ht="16.5" customHeight="1" spans="1:23">
      <c r="A42" s="29" t="s">
        <v>1199</v>
      </c>
      <c r="B42" s="29" t="s">
        <v>330</v>
      </c>
      <c r="C42" s="29" t="s">
        <v>1200</v>
      </c>
      <c r="D42" s="30">
        <v>3</v>
      </c>
      <c r="E42" s="29" t="s">
        <v>1201</v>
      </c>
      <c r="F42" s="31">
        <v>45560</v>
      </c>
      <c r="G42" s="31">
        <v>45560</v>
      </c>
      <c r="H42" s="32" t="s">
        <v>99</v>
      </c>
      <c r="I42" s="29" t="s">
        <v>100</v>
      </c>
      <c r="J42" s="32" t="s">
        <v>97</v>
      </c>
      <c r="K42" s="29" t="s">
        <v>333</v>
      </c>
      <c r="L42" s="32" t="s">
        <v>97</v>
      </c>
      <c r="M42" s="29" t="s">
        <v>101</v>
      </c>
      <c r="N42" s="32" t="s">
        <v>97</v>
      </c>
      <c r="O42" s="29" t="s">
        <v>437</v>
      </c>
      <c r="P42" s="37">
        <v>9.02</v>
      </c>
      <c r="Q42" s="37">
        <v>0</v>
      </c>
      <c r="R42" s="29" t="s">
        <v>438</v>
      </c>
      <c r="S42" s="29" t="s">
        <v>43</v>
      </c>
      <c r="T42" s="29" t="s">
        <v>336</v>
      </c>
      <c r="U42" s="29" t="s">
        <v>337</v>
      </c>
      <c r="V42" s="29" t="s">
        <v>1202</v>
      </c>
      <c r="W42" s="29" t="s">
        <v>339</v>
      </c>
    </row>
    <row r="43" s="26" customFormat="1" ht="16.5" customHeight="1" spans="1:23">
      <c r="A43" s="33" t="s">
        <v>1199</v>
      </c>
      <c r="B43" s="33" t="s">
        <v>330</v>
      </c>
      <c r="C43" s="33" t="s">
        <v>1200</v>
      </c>
      <c r="D43" s="34">
        <v>1</v>
      </c>
      <c r="E43" s="33" t="s">
        <v>1201</v>
      </c>
      <c r="F43" s="35">
        <v>45560</v>
      </c>
      <c r="G43" s="35">
        <v>45560</v>
      </c>
      <c r="H43" s="36" t="s">
        <v>99</v>
      </c>
      <c r="I43" s="33" t="s">
        <v>100</v>
      </c>
      <c r="J43" s="36" t="s">
        <v>97</v>
      </c>
      <c r="K43" s="33" t="s">
        <v>333</v>
      </c>
      <c r="L43" s="36" t="s">
        <v>97</v>
      </c>
      <c r="M43" s="33" t="s">
        <v>101</v>
      </c>
      <c r="N43" s="36" t="s">
        <v>97</v>
      </c>
      <c r="O43" s="33" t="s">
        <v>437</v>
      </c>
      <c r="P43" s="38">
        <v>0</v>
      </c>
      <c r="Q43" s="38">
        <v>429427.21</v>
      </c>
      <c r="R43" s="33" t="s">
        <v>438</v>
      </c>
      <c r="S43" s="33" t="s">
        <v>43</v>
      </c>
      <c r="T43" s="33" t="s">
        <v>336</v>
      </c>
      <c r="U43" s="33" t="s">
        <v>337</v>
      </c>
      <c r="V43" s="33" t="s">
        <v>1202</v>
      </c>
      <c r="W43" s="33" t="s">
        <v>339</v>
      </c>
    </row>
    <row r="44" s="26" customFormat="1" ht="16.5" customHeight="1" spans="1:23">
      <c r="A44" s="29" t="s">
        <v>1203</v>
      </c>
      <c r="B44" s="29" t="s">
        <v>330</v>
      </c>
      <c r="C44" s="29" t="s">
        <v>1204</v>
      </c>
      <c r="D44" s="30">
        <v>1</v>
      </c>
      <c r="E44" s="29" t="s">
        <v>1205</v>
      </c>
      <c r="F44" s="31">
        <v>45560</v>
      </c>
      <c r="G44" s="31">
        <v>45560</v>
      </c>
      <c r="H44" s="32" t="s">
        <v>99</v>
      </c>
      <c r="I44" s="29" t="s">
        <v>100</v>
      </c>
      <c r="J44" s="32" t="s">
        <v>97</v>
      </c>
      <c r="K44" s="29" t="s">
        <v>333</v>
      </c>
      <c r="L44" s="32" t="s">
        <v>97</v>
      </c>
      <c r="M44" s="29" t="s">
        <v>101</v>
      </c>
      <c r="N44" s="32" t="s">
        <v>97</v>
      </c>
      <c r="O44" s="29" t="s">
        <v>1206</v>
      </c>
      <c r="P44" s="37">
        <v>0</v>
      </c>
      <c r="Q44" s="37">
        <v>0.05</v>
      </c>
      <c r="R44" s="29" t="s">
        <v>438</v>
      </c>
      <c r="S44" s="29" t="s">
        <v>43</v>
      </c>
      <c r="T44" s="29" t="s">
        <v>336</v>
      </c>
      <c r="U44" s="29" t="s">
        <v>337</v>
      </c>
      <c r="V44" s="29" t="s">
        <v>1207</v>
      </c>
      <c r="W44" s="29" t="s">
        <v>339</v>
      </c>
    </row>
    <row r="45" s="26" customFormat="1" ht="16.5" customHeight="1" spans="1:23">
      <c r="A45" s="33" t="s">
        <v>1208</v>
      </c>
      <c r="B45" s="33" t="s">
        <v>330</v>
      </c>
      <c r="C45" s="33" t="s">
        <v>1209</v>
      </c>
      <c r="D45" s="34">
        <v>3</v>
      </c>
      <c r="E45" s="33" t="s">
        <v>1210</v>
      </c>
      <c r="F45" s="35">
        <v>45560</v>
      </c>
      <c r="G45" s="35">
        <v>45560</v>
      </c>
      <c r="H45" s="36" t="s">
        <v>99</v>
      </c>
      <c r="I45" s="33" t="s">
        <v>100</v>
      </c>
      <c r="J45" s="36" t="s">
        <v>97</v>
      </c>
      <c r="K45" s="33" t="s">
        <v>333</v>
      </c>
      <c r="L45" s="36" t="s">
        <v>97</v>
      </c>
      <c r="M45" s="33" t="s">
        <v>101</v>
      </c>
      <c r="N45" s="36" t="s">
        <v>97</v>
      </c>
      <c r="O45" s="33" t="s">
        <v>459</v>
      </c>
      <c r="P45" s="38">
        <v>2268.2</v>
      </c>
      <c r="Q45" s="38">
        <v>0</v>
      </c>
      <c r="R45" s="33" t="s">
        <v>460</v>
      </c>
      <c r="S45" s="33" t="s">
        <v>26</v>
      </c>
      <c r="T45" s="33" t="s">
        <v>336</v>
      </c>
      <c r="U45" s="33" t="s">
        <v>337</v>
      </c>
      <c r="V45" s="33" t="s">
        <v>1211</v>
      </c>
      <c r="W45" s="33" t="s">
        <v>339</v>
      </c>
    </row>
    <row r="46" s="26" customFormat="1" ht="16.5" customHeight="1" spans="1:23">
      <c r="A46" s="29" t="s">
        <v>1208</v>
      </c>
      <c r="B46" s="29" t="s">
        <v>330</v>
      </c>
      <c r="C46" s="29" t="s">
        <v>1209</v>
      </c>
      <c r="D46" s="30">
        <v>1</v>
      </c>
      <c r="E46" s="29" t="s">
        <v>1210</v>
      </c>
      <c r="F46" s="31">
        <v>45560</v>
      </c>
      <c r="G46" s="31">
        <v>45560</v>
      </c>
      <c r="H46" s="32" t="s">
        <v>99</v>
      </c>
      <c r="I46" s="29" t="s">
        <v>100</v>
      </c>
      <c r="J46" s="32" t="s">
        <v>97</v>
      </c>
      <c r="K46" s="29" t="s">
        <v>333</v>
      </c>
      <c r="L46" s="32" t="s">
        <v>97</v>
      </c>
      <c r="M46" s="29" t="s">
        <v>101</v>
      </c>
      <c r="N46" s="32" t="s">
        <v>97</v>
      </c>
      <c r="O46" s="29" t="s">
        <v>459</v>
      </c>
      <c r="P46" s="37">
        <v>0</v>
      </c>
      <c r="Q46" s="37">
        <v>128095</v>
      </c>
      <c r="R46" s="29" t="s">
        <v>460</v>
      </c>
      <c r="S46" s="29" t="s">
        <v>26</v>
      </c>
      <c r="T46" s="29" t="s">
        <v>336</v>
      </c>
      <c r="U46" s="29" t="s">
        <v>337</v>
      </c>
      <c r="V46" s="29" t="s">
        <v>1211</v>
      </c>
      <c r="W46" s="29" t="s">
        <v>339</v>
      </c>
    </row>
    <row r="47" s="26" customFormat="1" ht="16.5" customHeight="1" spans="1:23">
      <c r="A47" s="33" t="s">
        <v>1212</v>
      </c>
      <c r="B47" s="33" t="s">
        <v>330</v>
      </c>
      <c r="C47" s="33" t="s">
        <v>1213</v>
      </c>
      <c r="D47" s="34">
        <v>1</v>
      </c>
      <c r="E47" s="33" t="s">
        <v>1214</v>
      </c>
      <c r="F47" s="35">
        <v>45560</v>
      </c>
      <c r="G47" s="35">
        <v>45560</v>
      </c>
      <c r="H47" s="36" t="s">
        <v>99</v>
      </c>
      <c r="I47" s="33" t="s">
        <v>100</v>
      </c>
      <c r="J47" s="36" t="s">
        <v>97</v>
      </c>
      <c r="K47" s="33" t="s">
        <v>333</v>
      </c>
      <c r="L47" s="36" t="s">
        <v>97</v>
      </c>
      <c r="M47" s="33" t="s">
        <v>101</v>
      </c>
      <c r="N47" s="36" t="s">
        <v>97</v>
      </c>
      <c r="O47" s="33" t="s">
        <v>1215</v>
      </c>
      <c r="P47" s="38">
        <v>0.01</v>
      </c>
      <c r="Q47" s="38">
        <v>0</v>
      </c>
      <c r="R47" s="33" t="s">
        <v>460</v>
      </c>
      <c r="S47" s="33" t="s">
        <v>26</v>
      </c>
      <c r="T47" s="33" t="s">
        <v>336</v>
      </c>
      <c r="U47" s="33" t="s">
        <v>337</v>
      </c>
      <c r="V47" s="33" t="s">
        <v>1216</v>
      </c>
      <c r="W47" s="33" t="s">
        <v>339</v>
      </c>
    </row>
    <row r="48" s="26" customFormat="1" ht="16.5" customHeight="1" spans="1:23">
      <c r="A48" s="29" t="s">
        <v>1217</v>
      </c>
      <c r="B48" s="29" t="s">
        <v>330</v>
      </c>
      <c r="C48" s="29" t="s">
        <v>1218</v>
      </c>
      <c r="D48" s="30">
        <v>1</v>
      </c>
      <c r="E48" s="29" t="s">
        <v>1219</v>
      </c>
      <c r="F48" s="31">
        <v>45560</v>
      </c>
      <c r="G48" s="31">
        <v>45560</v>
      </c>
      <c r="H48" s="32" t="s">
        <v>99</v>
      </c>
      <c r="I48" s="29" t="s">
        <v>100</v>
      </c>
      <c r="J48" s="32" t="s">
        <v>97</v>
      </c>
      <c r="K48" s="29" t="s">
        <v>333</v>
      </c>
      <c r="L48" s="32" t="s">
        <v>97</v>
      </c>
      <c r="M48" s="29" t="s">
        <v>101</v>
      </c>
      <c r="N48" s="32" t="s">
        <v>97</v>
      </c>
      <c r="O48" s="29" t="s">
        <v>366</v>
      </c>
      <c r="P48" s="37">
        <v>0</v>
      </c>
      <c r="Q48" s="37">
        <v>37742.96</v>
      </c>
      <c r="R48" s="29" t="s">
        <v>367</v>
      </c>
      <c r="S48" s="29" t="s">
        <v>16</v>
      </c>
      <c r="T48" s="29" t="s">
        <v>336</v>
      </c>
      <c r="U48" s="29" t="s">
        <v>337</v>
      </c>
      <c r="V48" s="29" t="s">
        <v>1220</v>
      </c>
      <c r="W48" s="29" t="s">
        <v>339</v>
      </c>
    </row>
    <row r="49" s="26" customFormat="1" ht="16.5" customHeight="1" spans="1:23">
      <c r="A49" s="33" t="s">
        <v>1221</v>
      </c>
      <c r="B49" s="33" t="s">
        <v>330</v>
      </c>
      <c r="C49" s="33" t="s">
        <v>1222</v>
      </c>
      <c r="D49" s="34">
        <v>1</v>
      </c>
      <c r="E49" s="33" t="s">
        <v>1223</v>
      </c>
      <c r="F49" s="35">
        <v>45560</v>
      </c>
      <c r="G49" s="35">
        <v>45560</v>
      </c>
      <c r="H49" s="36" t="s">
        <v>99</v>
      </c>
      <c r="I49" s="33" t="s">
        <v>100</v>
      </c>
      <c r="J49" s="36" t="s">
        <v>97</v>
      </c>
      <c r="K49" s="33" t="s">
        <v>333</v>
      </c>
      <c r="L49" s="36" t="s">
        <v>97</v>
      </c>
      <c r="M49" s="33" t="s">
        <v>101</v>
      </c>
      <c r="N49" s="36" t="s">
        <v>97</v>
      </c>
      <c r="O49" s="33" t="s">
        <v>1224</v>
      </c>
      <c r="P49" s="38">
        <v>0.02</v>
      </c>
      <c r="Q49" s="38">
        <v>0</v>
      </c>
      <c r="R49" s="33" t="s">
        <v>367</v>
      </c>
      <c r="S49" s="33" t="s">
        <v>16</v>
      </c>
      <c r="T49" s="33" t="s">
        <v>336</v>
      </c>
      <c r="U49" s="33" t="s">
        <v>337</v>
      </c>
      <c r="V49" s="33" t="s">
        <v>1225</v>
      </c>
      <c r="W49" s="33" t="s">
        <v>339</v>
      </c>
    </row>
    <row r="50" s="26" customFormat="1" ht="16.5" customHeight="1" spans="1:23">
      <c r="A50" s="29" t="s">
        <v>1226</v>
      </c>
      <c r="B50" s="29" t="s">
        <v>330</v>
      </c>
      <c r="C50" s="29" t="s">
        <v>1227</v>
      </c>
      <c r="D50" s="30">
        <v>1</v>
      </c>
      <c r="E50" s="29" t="s">
        <v>1228</v>
      </c>
      <c r="F50" s="31">
        <v>45560</v>
      </c>
      <c r="G50" s="31">
        <v>45560</v>
      </c>
      <c r="H50" s="32" t="s">
        <v>99</v>
      </c>
      <c r="I50" s="29" t="s">
        <v>100</v>
      </c>
      <c r="J50" s="32" t="s">
        <v>97</v>
      </c>
      <c r="K50" s="29" t="s">
        <v>333</v>
      </c>
      <c r="L50" s="32" t="s">
        <v>97</v>
      </c>
      <c r="M50" s="29" t="s">
        <v>101</v>
      </c>
      <c r="N50" s="32" t="s">
        <v>97</v>
      </c>
      <c r="O50" s="29" t="s">
        <v>354</v>
      </c>
      <c r="P50" s="37">
        <v>0</v>
      </c>
      <c r="Q50" s="37">
        <v>25474.16</v>
      </c>
      <c r="R50" s="29" t="s">
        <v>355</v>
      </c>
      <c r="S50" s="29" t="s">
        <v>20</v>
      </c>
      <c r="T50" s="29" t="s">
        <v>336</v>
      </c>
      <c r="U50" s="29" t="s">
        <v>337</v>
      </c>
      <c r="V50" s="29" t="s">
        <v>1229</v>
      </c>
      <c r="W50" s="29" t="s">
        <v>339</v>
      </c>
    </row>
    <row r="51" s="26" customFormat="1" ht="16.5" customHeight="1" spans="1:23">
      <c r="A51" s="33" t="s">
        <v>1230</v>
      </c>
      <c r="B51" s="33" t="s">
        <v>330</v>
      </c>
      <c r="C51" s="33" t="s">
        <v>1231</v>
      </c>
      <c r="D51" s="34">
        <v>1</v>
      </c>
      <c r="E51" s="33" t="s">
        <v>1232</v>
      </c>
      <c r="F51" s="35">
        <v>45560</v>
      </c>
      <c r="G51" s="35">
        <v>45560</v>
      </c>
      <c r="H51" s="36" t="s">
        <v>99</v>
      </c>
      <c r="I51" s="33" t="s">
        <v>100</v>
      </c>
      <c r="J51" s="36" t="s">
        <v>97</v>
      </c>
      <c r="K51" s="33" t="s">
        <v>333</v>
      </c>
      <c r="L51" s="36" t="s">
        <v>97</v>
      </c>
      <c r="M51" s="33" t="s">
        <v>101</v>
      </c>
      <c r="N51" s="36" t="s">
        <v>97</v>
      </c>
      <c r="O51" s="33" t="s">
        <v>512</v>
      </c>
      <c r="P51" s="38">
        <v>0</v>
      </c>
      <c r="Q51" s="38">
        <v>57329.16</v>
      </c>
      <c r="R51" s="33" t="s">
        <v>513</v>
      </c>
      <c r="S51" s="33" t="s">
        <v>30</v>
      </c>
      <c r="T51" s="33" t="s">
        <v>336</v>
      </c>
      <c r="U51" s="33" t="s">
        <v>337</v>
      </c>
      <c r="V51" s="33" t="s">
        <v>1233</v>
      </c>
      <c r="W51" s="33" t="s">
        <v>339</v>
      </c>
    </row>
    <row r="52" s="26" customFormat="1" ht="16.5" customHeight="1" spans="1:23">
      <c r="A52" s="29" t="s">
        <v>1230</v>
      </c>
      <c r="B52" s="29" t="s">
        <v>330</v>
      </c>
      <c r="C52" s="29" t="s">
        <v>1231</v>
      </c>
      <c r="D52" s="30">
        <v>3</v>
      </c>
      <c r="E52" s="29" t="s">
        <v>1232</v>
      </c>
      <c r="F52" s="31">
        <v>45560</v>
      </c>
      <c r="G52" s="31">
        <v>45560</v>
      </c>
      <c r="H52" s="32" t="s">
        <v>99</v>
      </c>
      <c r="I52" s="29" t="s">
        <v>100</v>
      </c>
      <c r="J52" s="32" t="s">
        <v>97</v>
      </c>
      <c r="K52" s="29" t="s">
        <v>333</v>
      </c>
      <c r="L52" s="32" t="s">
        <v>97</v>
      </c>
      <c r="M52" s="29" t="s">
        <v>101</v>
      </c>
      <c r="N52" s="32" t="s">
        <v>97</v>
      </c>
      <c r="O52" s="29" t="s">
        <v>512</v>
      </c>
      <c r="P52" s="37">
        <v>1005.02</v>
      </c>
      <c r="Q52" s="37">
        <v>0</v>
      </c>
      <c r="R52" s="29" t="s">
        <v>513</v>
      </c>
      <c r="S52" s="29" t="s">
        <v>30</v>
      </c>
      <c r="T52" s="29" t="s">
        <v>336</v>
      </c>
      <c r="U52" s="29" t="s">
        <v>337</v>
      </c>
      <c r="V52" s="29" t="s">
        <v>1233</v>
      </c>
      <c r="W52" s="29" t="s">
        <v>339</v>
      </c>
    </row>
    <row r="53" s="26" customFormat="1" ht="16.5" customHeight="1" spans="1:23">
      <c r="A53" s="33" t="s">
        <v>1234</v>
      </c>
      <c r="B53" s="33" t="s">
        <v>330</v>
      </c>
      <c r="C53" s="33" t="s">
        <v>1235</v>
      </c>
      <c r="D53" s="34">
        <v>1</v>
      </c>
      <c r="E53" s="33" t="s">
        <v>1236</v>
      </c>
      <c r="F53" s="35">
        <v>45560</v>
      </c>
      <c r="G53" s="35">
        <v>45560</v>
      </c>
      <c r="H53" s="36" t="s">
        <v>99</v>
      </c>
      <c r="I53" s="33" t="s">
        <v>100</v>
      </c>
      <c r="J53" s="36" t="s">
        <v>97</v>
      </c>
      <c r="K53" s="33" t="s">
        <v>333</v>
      </c>
      <c r="L53" s="36" t="s">
        <v>97</v>
      </c>
      <c r="M53" s="33" t="s">
        <v>101</v>
      </c>
      <c r="N53" s="36" t="s">
        <v>97</v>
      </c>
      <c r="O53" s="33" t="s">
        <v>1237</v>
      </c>
      <c r="P53" s="38">
        <v>0.1</v>
      </c>
      <c r="Q53" s="38">
        <v>0</v>
      </c>
      <c r="R53" s="33" t="s">
        <v>513</v>
      </c>
      <c r="S53" s="33" t="s">
        <v>30</v>
      </c>
      <c r="T53" s="33" t="s">
        <v>336</v>
      </c>
      <c r="U53" s="33" t="s">
        <v>337</v>
      </c>
      <c r="V53" s="33" t="s">
        <v>1238</v>
      </c>
      <c r="W53" s="33" t="s">
        <v>339</v>
      </c>
    </row>
    <row r="54" s="26" customFormat="1" ht="16.5" customHeight="1" spans="1:23">
      <c r="A54" s="29" t="s">
        <v>1239</v>
      </c>
      <c r="B54" s="29" t="s">
        <v>330</v>
      </c>
      <c r="C54" s="29" t="s">
        <v>1240</v>
      </c>
      <c r="D54" s="30">
        <v>3</v>
      </c>
      <c r="E54" s="29" t="s">
        <v>1241</v>
      </c>
      <c r="F54" s="31">
        <v>45560</v>
      </c>
      <c r="G54" s="31">
        <v>45560</v>
      </c>
      <c r="H54" s="32" t="s">
        <v>99</v>
      </c>
      <c r="I54" s="29" t="s">
        <v>100</v>
      </c>
      <c r="J54" s="32" t="s">
        <v>97</v>
      </c>
      <c r="K54" s="29" t="s">
        <v>333</v>
      </c>
      <c r="L54" s="32" t="s">
        <v>97</v>
      </c>
      <c r="M54" s="29" t="s">
        <v>101</v>
      </c>
      <c r="N54" s="32" t="s">
        <v>97</v>
      </c>
      <c r="O54" s="29" t="s">
        <v>488</v>
      </c>
      <c r="P54" s="37">
        <v>0.2</v>
      </c>
      <c r="Q54" s="37">
        <v>0</v>
      </c>
      <c r="R54" s="29" t="s">
        <v>489</v>
      </c>
      <c r="S54" s="29" t="s">
        <v>51</v>
      </c>
      <c r="T54" s="29" t="s">
        <v>336</v>
      </c>
      <c r="U54" s="29" t="s">
        <v>337</v>
      </c>
      <c r="V54" s="29" t="s">
        <v>1242</v>
      </c>
      <c r="W54" s="29" t="s">
        <v>339</v>
      </c>
    </row>
    <row r="55" s="26" customFormat="1" ht="16.5" customHeight="1" spans="1:23">
      <c r="A55" s="33" t="s">
        <v>1239</v>
      </c>
      <c r="B55" s="33" t="s">
        <v>330</v>
      </c>
      <c r="C55" s="33" t="s">
        <v>1240</v>
      </c>
      <c r="D55" s="34">
        <v>1</v>
      </c>
      <c r="E55" s="33" t="s">
        <v>1241</v>
      </c>
      <c r="F55" s="35">
        <v>45560</v>
      </c>
      <c r="G55" s="35">
        <v>45560</v>
      </c>
      <c r="H55" s="36" t="s">
        <v>99</v>
      </c>
      <c r="I55" s="33" t="s">
        <v>100</v>
      </c>
      <c r="J55" s="36" t="s">
        <v>97</v>
      </c>
      <c r="K55" s="33" t="s">
        <v>333</v>
      </c>
      <c r="L55" s="36" t="s">
        <v>97</v>
      </c>
      <c r="M55" s="33" t="s">
        <v>101</v>
      </c>
      <c r="N55" s="36" t="s">
        <v>97</v>
      </c>
      <c r="O55" s="33" t="s">
        <v>488</v>
      </c>
      <c r="P55" s="38">
        <v>0</v>
      </c>
      <c r="Q55" s="38">
        <v>3306.58</v>
      </c>
      <c r="R55" s="33" t="s">
        <v>489</v>
      </c>
      <c r="S55" s="33" t="s">
        <v>51</v>
      </c>
      <c r="T55" s="33" t="s">
        <v>336</v>
      </c>
      <c r="U55" s="33" t="s">
        <v>337</v>
      </c>
      <c r="V55" s="33" t="s">
        <v>1242</v>
      </c>
      <c r="W55" s="33" t="s">
        <v>339</v>
      </c>
    </row>
    <row r="56" s="26" customFormat="1" ht="16.5" customHeight="1" spans="1:23">
      <c r="A56" s="29" t="s">
        <v>1243</v>
      </c>
      <c r="B56" s="29" t="s">
        <v>330</v>
      </c>
      <c r="C56" s="29" t="s">
        <v>1244</v>
      </c>
      <c r="D56" s="30">
        <v>3</v>
      </c>
      <c r="E56" s="29" t="s">
        <v>1245</v>
      </c>
      <c r="F56" s="31">
        <v>45560</v>
      </c>
      <c r="G56" s="31">
        <v>45560</v>
      </c>
      <c r="H56" s="32" t="s">
        <v>99</v>
      </c>
      <c r="I56" s="29" t="s">
        <v>100</v>
      </c>
      <c r="J56" s="32" t="s">
        <v>97</v>
      </c>
      <c r="K56" s="29" t="s">
        <v>333</v>
      </c>
      <c r="L56" s="32" t="s">
        <v>97</v>
      </c>
      <c r="M56" s="29" t="s">
        <v>101</v>
      </c>
      <c r="N56" s="32" t="s">
        <v>97</v>
      </c>
      <c r="O56" s="29" t="s">
        <v>925</v>
      </c>
      <c r="P56" s="37">
        <v>1214.5</v>
      </c>
      <c r="Q56" s="37">
        <v>0</v>
      </c>
      <c r="R56" s="29" t="s">
        <v>697</v>
      </c>
      <c r="S56" s="29" t="s">
        <v>42</v>
      </c>
      <c r="T56" s="29" t="s">
        <v>336</v>
      </c>
      <c r="U56" s="29" t="s">
        <v>337</v>
      </c>
      <c r="V56" s="29" t="s">
        <v>1246</v>
      </c>
      <c r="W56" s="29" t="s">
        <v>339</v>
      </c>
    </row>
    <row r="57" s="26" customFormat="1" ht="16.5" customHeight="1" spans="1:23">
      <c r="A57" s="33" t="s">
        <v>1243</v>
      </c>
      <c r="B57" s="33" t="s">
        <v>330</v>
      </c>
      <c r="C57" s="33" t="s">
        <v>1244</v>
      </c>
      <c r="D57" s="34">
        <v>1</v>
      </c>
      <c r="E57" s="33" t="s">
        <v>1245</v>
      </c>
      <c r="F57" s="35">
        <v>45560</v>
      </c>
      <c r="G57" s="35">
        <v>45560</v>
      </c>
      <c r="H57" s="36" t="s">
        <v>99</v>
      </c>
      <c r="I57" s="33" t="s">
        <v>100</v>
      </c>
      <c r="J57" s="36" t="s">
        <v>97</v>
      </c>
      <c r="K57" s="33" t="s">
        <v>333</v>
      </c>
      <c r="L57" s="36" t="s">
        <v>97</v>
      </c>
      <c r="M57" s="33" t="s">
        <v>101</v>
      </c>
      <c r="N57" s="36" t="s">
        <v>97</v>
      </c>
      <c r="O57" s="33" t="s">
        <v>925</v>
      </c>
      <c r="P57" s="38">
        <v>0</v>
      </c>
      <c r="Q57" s="38">
        <v>470965.03</v>
      </c>
      <c r="R57" s="33" t="s">
        <v>697</v>
      </c>
      <c r="S57" s="33" t="s">
        <v>42</v>
      </c>
      <c r="T57" s="33" t="s">
        <v>336</v>
      </c>
      <c r="U57" s="33" t="s">
        <v>337</v>
      </c>
      <c r="V57" s="33" t="s">
        <v>1246</v>
      </c>
      <c r="W57" s="33" t="s">
        <v>339</v>
      </c>
    </row>
    <row r="58" s="26" customFormat="1" ht="16.5" customHeight="1" spans="1:23">
      <c r="A58" s="29" t="s">
        <v>1247</v>
      </c>
      <c r="B58" s="29" t="s">
        <v>330</v>
      </c>
      <c r="C58" s="29" t="s">
        <v>1248</v>
      </c>
      <c r="D58" s="30">
        <v>1</v>
      </c>
      <c r="E58" s="29" t="s">
        <v>1249</v>
      </c>
      <c r="F58" s="31">
        <v>45560</v>
      </c>
      <c r="G58" s="31">
        <v>45560</v>
      </c>
      <c r="H58" s="32" t="s">
        <v>99</v>
      </c>
      <c r="I58" s="29" t="s">
        <v>100</v>
      </c>
      <c r="J58" s="32" t="s">
        <v>97</v>
      </c>
      <c r="K58" s="29" t="s">
        <v>333</v>
      </c>
      <c r="L58" s="32" t="s">
        <v>97</v>
      </c>
      <c r="M58" s="29" t="s">
        <v>101</v>
      </c>
      <c r="N58" s="32" t="s">
        <v>97</v>
      </c>
      <c r="O58" s="29" t="s">
        <v>1250</v>
      </c>
      <c r="P58" s="37">
        <v>0.04</v>
      </c>
      <c r="Q58" s="37">
        <v>0</v>
      </c>
      <c r="R58" s="29" t="s">
        <v>697</v>
      </c>
      <c r="S58" s="29" t="s">
        <v>42</v>
      </c>
      <c r="T58" s="29" t="s">
        <v>336</v>
      </c>
      <c r="U58" s="29" t="s">
        <v>337</v>
      </c>
      <c r="V58" s="29" t="s">
        <v>1251</v>
      </c>
      <c r="W58" s="29" t="s">
        <v>339</v>
      </c>
    </row>
    <row r="59" s="26" customFormat="1" ht="16.5" customHeight="1" spans="1:23">
      <c r="A59" s="33" t="s">
        <v>1252</v>
      </c>
      <c r="B59" s="33" t="s">
        <v>330</v>
      </c>
      <c r="C59" s="33" t="s">
        <v>1253</v>
      </c>
      <c r="D59" s="34">
        <v>1</v>
      </c>
      <c r="E59" s="33" t="s">
        <v>1254</v>
      </c>
      <c r="F59" s="35">
        <v>45560</v>
      </c>
      <c r="G59" s="35">
        <v>45560</v>
      </c>
      <c r="H59" s="36" t="s">
        <v>99</v>
      </c>
      <c r="I59" s="33" t="s">
        <v>100</v>
      </c>
      <c r="J59" s="36" t="s">
        <v>97</v>
      </c>
      <c r="K59" s="33" t="s">
        <v>333</v>
      </c>
      <c r="L59" s="36" t="s">
        <v>97</v>
      </c>
      <c r="M59" s="33" t="s">
        <v>101</v>
      </c>
      <c r="N59" s="36" t="s">
        <v>97</v>
      </c>
      <c r="O59" s="33" t="s">
        <v>1255</v>
      </c>
      <c r="P59" s="38">
        <v>0</v>
      </c>
      <c r="Q59" s="38">
        <v>17309.14</v>
      </c>
      <c r="R59" s="33" t="s">
        <v>507</v>
      </c>
      <c r="S59" s="33" t="s">
        <v>61</v>
      </c>
      <c r="T59" s="33" t="s">
        <v>336</v>
      </c>
      <c r="U59" s="33" t="s">
        <v>337</v>
      </c>
      <c r="V59" s="33" t="s">
        <v>1256</v>
      </c>
      <c r="W59" s="33" t="s">
        <v>339</v>
      </c>
    </row>
    <row r="60" s="26" customFormat="1" ht="16.5" customHeight="1" spans="1:23">
      <c r="A60" s="29" t="s">
        <v>1252</v>
      </c>
      <c r="B60" s="29" t="s">
        <v>330</v>
      </c>
      <c r="C60" s="29" t="s">
        <v>1253</v>
      </c>
      <c r="D60" s="30">
        <v>3</v>
      </c>
      <c r="E60" s="29" t="s">
        <v>1254</v>
      </c>
      <c r="F60" s="31">
        <v>45560</v>
      </c>
      <c r="G60" s="31">
        <v>45560</v>
      </c>
      <c r="H60" s="32" t="s">
        <v>99</v>
      </c>
      <c r="I60" s="29" t="s">
        <v>100</v>
      </c>
      <c r="J60" s="32" t="s">
        <v>97</v>
      </c>
      <c r="K60" s="29" t="s">
        <v>333</v>
      </c>
      <c r="L60" s="32" t="s">
        <v>97</v>
      </c>
      <c r="M60" s="29" t="s">
        <v>101</v>
      </c>
      <c r="N60" s="32" t="s">
        <v>97</v>
      </c>
      <c r="O60" s="29" t="s">
        <v>1255</v>
      </c>
      <c r="P60" s="37">
        <v>733.44</v>
      </c>
      <c r="Q60" s="37">
        <v>0</v>
      </c>
      <c r="R60" s="29" t="s">
        <v>507</v>
      </c>
      <c r="S60" s="29" t="s">
        <v>61</v>
      </c>
      <c r="T60" s="29" t="s">
        <v>336</v>
      </c>
      <c r="U60" s="29" t="s">
        <v>337</v>
      </c>
      <c r="V60" s="29" t="s">
        <v>1256</v>
      </c>
      <c r="W60" s="29" t="s">
        <v>339</v>
      </c>
    </row>
    <row r="61" s="26" customFormat="1" ht="16.5" customHeight="1" spans="1:23">
      <c r="A61" s="33" t="s">
        <v>1257</v>
      </c>
      <c r="B61" s="33" t="s">
        <v>330</v>
      </c>
      <c r="C61" s="33" t="s">
        <v>1258</v>
      </c>
      <c r="D61" s="34">
        <v>3</v>
      </c>
      <c r="E61" s="33" t="s">
        <v>1259</v>
      </c>
      <c r="F61" s="35">
        <v>45560</v>
      </c>
      <c r="G61" s="35">
        <v>45560</v>
      </c>
      <c r="H61" s="36" t="s">
        <v>99</v>
      </c>
      <c r="I61" s="33" t="s">
        <v>100</v>
      </c>
      <c r="J61" s="36" t="s">
        <v>97</v>
      </c>
      <c r="K61" s="33" t="s">
        <v>333</v>
      </c>
      <c r="L61" s="36" t="s">
        <v>97</v>
      </c>
      <c r="M61" s="33" t="s">
        <v>101</v>
      </c>
      <c r="N61" s="36" t="s">
        <v>97</v>
      </c>
      <c r="O61" s="33" t="s">
        <v>844</v>
      </c>
      <c r="P61" s="38">
        <v>993.65</v>
      </c>
      <c r="Q61" s="38">
        <v>0</v>
      </c>
      <c r="R61" s="33" t="s">
        <v>718</v>
      </c>
      <c r="S61" s="33" t="s">
        <v>56</v>
      </c>
      <c r="T61" s="33" t="s">
        <v>336</v>
      </c>
      <c r="U61" s="33" t="s">
        <v>337</v>
      </c>
      <c r="V61" s="33" t="s">
        <v>1260</v>
      </c>
      <c r="W61" s="33" t="s">
        <v>339</v>
      </c>
    </row>
    <row r="62" s="26" customFormat="1" ht="16.5" customHeight="1" spans="1:23">
      <c r="A62" s="29" t="s">
        <v>1257</v>
      </c>
      <c r="B62" s="29" t="s">
        <v>330</v>
      </c>
      <c r="C62" s="29" t="s">
        <v>1258</v>
      </c>
      <c r="D62" s="30">
        <v>1</v>
      </c>
      <c r="E62" s="29" t="s">
        <v>1259</v>
      </c>
      <c r="F62" s="31">
        <v>45560</v>
      </c>
      <c r="G62" s="31">
        <v>45560</v>
      </c>
      <c r="H62" s="32" t="s">
        <v>99</v>
      </c>
      <c r="I62" s="29" t="s">
        <v>100</v>
      </c>
      <c r="J62" s="32" t="s">
        <v>97</v>
      </c>
      <c r="K62" s="29" t="s">
        <v>333</v>
      </c>
      <c r="L62" s="32" t="s">
        <v>97</v>
      </c>
      <c r="M62" s="29" t="s">
        <v>101</v>
      </c>
      <c r="N62" s="32" t="s">
        <v>97</v>
      </c>
      <c r="O62" s="29" t="s">
        <v>844</v>
      </c>
      <c r="P62" s="37">
        <v>0</v>
      </c>
      <c r="Q62" s="37">
        <v>33200.01</v>
      </c>
      <c r="R62" s="29" t="s">
        <v>718</v>
      </c>
      <c r="S62" s="29" t="s">
        <v>56</v>
      </c>
      <c r="T62" s="29" t="s">
        <v>336</v>
      </c>
      <c r="U62" s="29" t="s">
        <v>337</v>
      </c>
      <c r="V62" s="29" t="s">
        <v>1260</v>
      </c>
      <c r="W62" s="29" t="s">
        <v>339</v>
      </c>
    </row>
    <row r="63" s="26" customFormat="1" ht="16.5" customHeight="1" spans="1:23">
      <c r="A63" s="33" t="s">
        <v>1261</v>
      </c>
      <c r="B63" s="33" t="s">
        <v>330</v>
      </c>
      <c r="C63" s="33" t="s">
        <v>1262</v>
      </c>
      <c r="D63" s="34">
        <v>1</v>
      </c>
      <c r="E63" s="33" t="s">
        <v>1263</v>
      </c>
      <c r="F63" s="35">
        <v>45560</v>
      </c>
      <c r="G63" s="35">
        <v>45560</v>
      </c>
      <c r="H63" s="36" t="s">
        <v>99</v>
      </c>
      <c r="I63" s="33" t="s">
        <v>100</v>
      </c>
      <c r="J63" s="36" t="s">
        <v>97</v>
      </c>
      <c r="K63" s="33" t="s">
        <v>333</v>
      </c>
      <c r="L63" s="36" t="s">
        <v>97</v>
      </c>
      <c r="M63" s="33" t="s">
        <v>101</v>
      </c>
      <c r="N63" s="36" t="s">
        <v>97</v>
      </c>
      <c r="O63" s="33" t="s">
        <v>1264</v>
      </c>
      <c r="P63" s="38">
        <v>0</v>
      </c>
      <c r="Q63" s="38">
        <v>0.01</v>
      </c>
      <c r="R63" s="33" t="s">
        <v>718</v>
      </c>
      <c r="S63" s="33" t="s">
        <v>56</v>
      </c>
      <c r="T63" s="33" t="s">
        <v>336</v>
      </c>
      <c r="U63" s="33" t="s">
        <v>337</v>
      </c>
      <c r="V63" s="33" t="s">
        <v>1265</v>
      </c>
      <c r="W63" s="33" t="s">
        <v>339</v>
      </c>
    </row>
    <row r="64" s="26" customFormat="1" ht="16.5" customHeight="1" spans="1:23">
      <c r="A64" s="29" t="s">
        <v>1266</v>
      </c>
      <c r="B64" s="29" t="s">
        <v>330</v>
      </c>
      <c r="C64" s="29" t="s">
        <v>1267</v>
      </c>
      <c r="D64" s="30">
        <v>1</v>
      </c>
      <c r="E64" s="29" t="s">
        <v>1268</v>
      </c>
      <c r="F64" s="31">
        <v>45561</v>
      </c>
      <c r="G64" s="31">
        <v>45561</v>
      </c>
      <c r="H64" s="32" t="s">
        <v>99</v>
      </c>
      <c r="I64" s="29" t="s">
        <v>100</v>
      </c>
      <c r="J64" s="32" t="s">
        <v>97</v>
      </c>
      <c r="K64" s="29" t="s">
        <v>333</v>
      </c>
      <c r="L64" s="32" t="s">
        <v>97</v>
      </c>
      <c r="M64" s="29" t="s">
        <v>101</v>
      </c>
      <c r="N64" s="32" t="s">
        <v>97</v>
      </c>
      <c r="O64" s="29" t="s">
        <v>1269</v>
      </c>
      <c r="P64" s="37">
        <v>0</v>
      </c>
      <c r="Q64" s="37">
        <v>50378.45</v>
      </c>
      <c r="R64" s="29" t="s">
        <v>396</v>
      </c>
      <c r="S64" s="29" t="s">
        <v>28</v>
      </c>
      <c r="T64" s="29" t="s">
        <v>336</v>
      </c>
      <c r="U64" s="29" t="s">
        <v>337</v>
      </c>
      <c r="V64" s="29" t="s">
        <v>1270</v>
      </c>
      <c r="W64" s="29" t="s">
        <v>339</v>
      </c>
    </row>
    <row r="65" s="26" customFormat="1" ht="16.5" customHeight="1" spans="1:23">
      <c r="A65" s="33" t="s">
        <v>1266</v>
      </c>
      <c r="B65" s="33" t="s">
        <v>330</v>
      </c>
      <c r="C65" s="33" t="s">
        <v>1267</v>
      </c>
      <c r="D65" s="34">
        <v>3</v>
      </c>
      <c r="E65" s="33" t="s">
        <v>1268</v>
      </c>
      <c r="F65" s="35">
        <v>45561</v>
      </c>
      <c r="G65" s="35">
        <v>45561</v>
      </c>
      <c r="H65" s="36" t="s">
        <v>99</v>
      </c>
      <c r="I65" s="33" t="s">
        <v>100</v>
      </c>
      <c r="J65" s="36" t="s">
        <v>97</v>
      </c>
      <c r="K65" s="33" t="s">
        <v>333</v>
      </c>
      <c r="L65" s="36" t="s">
        <v>97</v>
      </c>
      <c r="M65" s="33" t="s">
        <v>101</v>
      </c>
      <c r="N65" s="36" t="s">
        <v>97</v>
      </c>
      <c r="O65" s="33" t="s">
        <v>1269</v>
      </c>
      <c r="P65" s="38">
        <v>512</v>
      </c>
      <c r="Q65" s="38">
        <v>0</v>
      </c>
      <c r="R65" s="33" t="s">
        <v>396</v>
      </c>
      <c r="S65" s="33" t="s">
        <v>28</v>
      </c>
      <c r="T65" s="33" t="s">
        <v>336</v>
      </c>
      <c r="U65" s="33" t="s">
        <v>337</v>
      </c>
      <c r="V65" s="33" t="s">
        <v>1270</v>
      </c>
      <c r="W65" s="33" t="s">
        <v>339</v>
      </c>
    </row>
    <row r="66" s="26" customFormat="1" ht="16.5" customHeight="1" spans="1:23">
      <c r="A66" s="29" t="s">
        <v>1271</v>
      </c>
      <c r="B66" s="29" t="s">
        <v>330</v>
      </c>
      <c r="C66" s="29" t="s">
        <v>1272</v>
      </c>
      <c r="D66" s="30">
        <v>1</v>
      </c>
      <c r="E66" s="29" t="s">
        <v>1273</v>
      </c>
      <c r="F66" s="31">
        <v>45561</v>
      </c>
      <c r="G66" s="31">
        <v>45561</v>
      </c>
      <c r="H66" s="32" t="s">
        <v>99</v>
      </c>
      <c r="I66" s="29" t="s">
        <v>100</v>
      </c>
      <c r="J66" s="32" t="s">
        <v>97</v>
      </c>
      <c r="K66" s="29" t="s">
        <v>333</v>
      </c>
      <c r="L66" s="32" t="s">
        <v>97</v>
      </c>
      <c r="M66" s="29" t="s">
        <v>101</v>
      </c>
      <c r="N66" s="32" t="s">
        <v>97</v>
      </c>
      <c r="O66" s="29" t="s">
        <v>1274</v>
      </c>
      <c r="P66" s="37">
        <v>0</v>
      </c>
      <c r="Q66" s="37">
        <v>38863.18</v>
      </c>
      <c r="R66" s="29" t="s">
        <v>686</v>
      </c>
      <c r="S66" s="29" t="s">
        <v>49</v>
      </c>
      <c r="T66" s="29" t="s">
        <v>336</v>
      </c>
      <c r="U66" s="29" t="s">
        <v>337</v>
      </c>
      <c r="V66" s="29" t="s">
        <v>1275</v>
      </c>
      <c r="W66" s="29" t="s">
        <v>339</v>
      </c>
    </row>
    <row r="67" s="26" customFormat="1" ht="16.5" customHeight="1" spans="1:23">
      <c r="A67" s="33" t="s">
        <v>1276</v>
      </c>
      <c r="B67" s="33" t="s">
        <v>330</v>
      </c>
      <c r="C67" s="33" t="s">
        <v>1277</v>
      </c>
      <c r="D67" s="34">
        <v>1</v>
      </c>
      <c r="E67" s="33" t="s">
        <v>1278</v>
      </c>
      <c r="F67" s="35">
        <v>45561</v>
      </c>
      <c r="G67" s="35">
        <v>45561</v>
      </c>
      <c r="H67" s="36" t="s">
        <v>99</v>
      </c>
      <c r="I67" s="33" t="s">
        <v>100</v>
      </c>
      <c r="J67" s="36" t="s">
        <v>97</v>
      </c>
      <c r="K67" s="33" t="s">
        <v>333</v>
      </c>
      <c r="L67" s="36" t="s">
        <v>97</v>
      </c>
      <c r="M67" s="33" t="s">
        <v>101</v>
      </c>
      <c r="N67" s="36" t="s">
        <v>97</v>
      </c>
      <c r="O67" s="33" t="s">
        <v>1279</v>
      </c>
      <c r="P67" s="38">
        <v>0</v>
      </c>
      <c r="Q67" s="38">
        <v>36526.79</v>
      </c>
      <c r="R67" s="33" t="s">
        <v>607</v>
      </c>
      <c r="S67" s="33" t="s">
        <v>41</v>
      </c>
      <c r="T67" s="33" t="s">
        <v>336</v>
      </c>
      <c r="U67" s="33" t="s">
        <v>337</v>
      </c>
      <c r="V67" s="33" t="s">
        <v>1280</v>
      </c>
      <c r="W67" s="33" t="s">
        <v>339</v>
      </c>
    </row>
    <row r="68" s="26" customFormat="1" ht="16.5" customHeight="1" spans="1:23">
      <c r="A68" s="29" t="s">
        <v>1276</v>
      </c>
      <c r="B68" s="29" t="s">
        <v>330</v>
      </c>
      <c r="C68" s="29" t="s">
        <v>1277</v>
      </c>
      <c r="D68" s="30">
        <v>3</v>
      </c>
      <c r="E68" s="29" t="s">
        <v>1278</v>
      </c>
      <c r="F68" s="31">
        <v>45561</v>
      </c>
      <c r="G68" s="31">
        <v>45561</v>
      </c>
      <c r="H68" s="32" t="s">
        <v>99</v>
      </c>
      <c r="I68" s="29" t="s">
        <v>100</v>
      </c>
      <c r="J68" s="32" t="s">
        <v>97</v>
      </c>
      <c r="K68" s="29" t="s">
        <v>333</v>
      </c>
      <c r="L68" s="32" t="s">
        <v>97</v>
      </c>
      <c r="M68" s="29" t="s">
        <v>101</v>
      </c>
      <c r="N68" s="32" t="s">
        <v>97</v>
      </c>
      <c r="O68" s="29" t="s">
        <v>1279</v>
      </c>
      <c r="P68" s="37">
        <v>49.43</v>
      </c>
      <c r="Q68" s="37">
        <v>0</v>
      </c>
      <c r="R68" s="29" t="s">
        <v>607</v>
      </c>
      <c r="S68" s="29" t="s">
        <v>41</v>
      </c>
      <c r="T68" s="29" t="s">
        <v>336</v>
      </c>
      <c r="U68" s="29" t="s">
        <v>337</v>
      </c>
      <c r="V68" s="29" t="s">
        <v>1280</v>
      </c>
      <c r="W68" s="29" t="s">
        <v>339</v>
      </c>
    </row>
    <row r="69" s="26" customFormat="1" ht="16.5" customHeight="1" spans="1:23">
      <c r="A69" s="33" t="s">
        <v>1281</v>
      </c>
      <c r="B69" s="33" t="s">
        <v>330</v>
      </c>
      <c r="C69" s="33" t="s">
        <v>1282</v>
      </c>
      <c r="D69" s="34">
        <v>1</v>
      </c>
      <c r="E69" s="33" t="s">
        <v>1283</v>
      </c>
      <c r="F69" s="35">
        <v>45561</v>
      </c>
      <c r="G69" s="35">
        <v>45561</v>
      </c>
      <c r="H69" s="36" t="s">
        <v>99</v>
      </c>
      <c r="I69" s="33" t="s">
        <v>100</v>
      </c>
      <c r="J69" s="36" t="s">
        <v>97</v>
      </c>
      <c r="K69" s="33" t="s">
        <v>333</v>
      </c>
      <c r="L69" s="36" t="s">
        <v>97</v>
      </c>
      <c r="M69" s="33" t="s">
        <v>101</v>
      </c>
      <c r="N69" s="36" t="s">
        <v>97</v>
      </c>
      <c r="O69" s="33" t="s">
        <v>1284</v>
      </c>
      <c r="P69" s="38">
        <v>0.06</v>
      </c>
      <c r="Q69" s="38">
        <v>0</v>
      </c>
      <c r="R69" s="33" t="s">
        <v>607</v>
      </c>
      <c r="S69" s="33" t="s">
        <v>41</v>
      </c>
      <c r="T69" s="33" t="s">
        <v>336</v>
      </c>
      <c r="U69" s="33" t="s">
        <v>337</v>
      </c>
      <c r="V69" s="33" t="s">
        <v>1285</v>
      </c>
      <c r="W69" s="33" t="s">
        <v>339</v>
      </c>
    </row>
    <row r="70" s="26" customFormat="1" ht="16.5" customHeight="1" spans="1:23">
      <c r="A70" s="29" t="s">
        <v>1286</v>
      </c>
      <c r="B70" s="29" t="s">
        <v>330</v>
      </c>
      <c r="C70" s="29" t="s">
        <v>1287</v>
      </c>
      <c r="D70" s="30">
        <v>1</v>
      </c>
      <c r="E70" s="29" t="s">
        <v>1288</v>
      </c>
      <c r="F70" s="31">
        <v>45561</v>
      </c>
      <c r="G70" s="31">
        <v>45561</v>
      </c>
      <c r="H70" s="32" t="s">
        <v>99</v>
      </c>
      <c r="I70" s="29" t="s">
        <v>100</v>
      </c>
      <c r="J70" s="32" t="s">
        <v>97</v>
      </c>
      <c r="K70" s="29" t="s">
        <v>333</v>
      </c>
      <c r="L70" s="32" t="s">
        <v>97</v>
      </c>
      <c r="M70" s="29" t="s">
        <v>101</v>
      </c>
      <c r="N70" s="32" t="s">
        <v>97</v>
      </c>
      <c r="O70" s="29" t="s">
        <v>1289</v>
      </c>
      <c r="P70" s="37">
        <v>0</v>
      </c>
      <c r="Q70" s="37">
        <v>35672.09</v>
      </c>
      <c r="R70" s="29" t="s">
        <v>686</v>
      </c>
      <c r="S70" s="29" t="s">
        <v>49</v>
      </c>
      <c r="T70" s="29" t="s">
        <v>336</v>
      </c>
      <c r="U70" s="29" t="s">
        <v>337</v>
      </c>
      <c r="V70" s="29" t="s">
        <v>1290</v>
      </c>
      <c r="W70" s="29" t="s">
        <v>339</v>
      </c>
    </row>
    <row r="71" s="26" customFormat="1" ht="16.5" customHeight="1" spans="1:23">
      <c r="A71" s="33" t="s">
        <v>1291</v>
      </c>
      <c r="B71" s="33" t="s">
        <v>330</v>
      </c>
      <c r="C71" s="33" t="s">
        <v>1292</v>
      </c>
      <c r="D71" s="34">
        <v>1</v>
      </c>
      <c r="E71" s="33" t="s">
        <v>1293</v>
      </c>
      <c r="F71" s="35">
        <v>45561</v>
      </c>
      <c r="G71" s="35">
        <v>45561</v>
      </c>
      <c r="H71" s="36" t="s">
        <v>99</v>
      </c>
      <c r="I71" s="33" t="s">
        <v>100</v>
      </c>
      <c r="J71" s="36" t="s">
        <v>97</v>
      </c>
      <c r="K71" s="33" t="s">
        <v>333</v>
      </c>
      <c r="L71" s="36" t="s">
        <v>97</v>
      </c>
      <c r="M71" s="33" t="s">
        <v>101</v>
      </c>
      <c r="N71" s="36" t="s">
        <v>97</v>
      </c>
      <c r="O71" s="33" t="s">
        <v>561</v>
      </c>
      <c r="P71" s="38">
        <v>0</v>
      </c>
      <c r="Q71" s="38">
        <v>3493.36</v>
      </c>
      <c r="R71" s="33" t="s">
        <v>562</v>
      </c>
      <c r="S71" s="33" t="s">
        <v>75</v>
      </c>
      <c r="T71" s="33" t="s">
        <v>336</v>
      </c>
      <c r="U71" s="33" t="s">
        <v>337</v>
      </c>
      <c r="V71" s="33" t="s">
        <v>1294</v>
      </c>
      <c r="W71" s="33" t="s">
        <v>339</v>
      </c>
    </row>
    <row r="72" s="26" customFormat="1" ht="16.5" customHeight="1" spans="1:23">
      <c r="A72" s="29" t="s">
        <v>1291</v>
      </c>
      <c r="B72" s="29" t="s">
        <v>330</v>
      </c>
      <c r="C72" s="29" t="s">
        <v>1292</v>
      </c>
      <c r="D72" s="30">
        <v>3</v>
      </c>
      <c r="E72" s="29" t="s">
        <v>1293</v>
      </c>
      <c r="F72" s="31">
        <v>45561</v>
      </c>
      <c r="G72" s="31">
        <v>45561</v>
      </c>
      <c r="H72" s="32" t="s">
        <v>99</v>
      </c>
      <c r="I72" s="29" t="s">
        <v>100</v>
      </c>
      <c r="J72" s="32" t="s">
        <v>97</v>
      </c>
      <c r="K72" s="29" t="s">
        <v>333</v>
      </c>
      <c r="L72" s="32" t="s">
        <v>97</v>
      </c>
      <c r="M72" s="29" t="s">
        <v>101</v>
      </c>
      <c r="N72" s="32" t="s">
        <v>97</v>
      </c>
      <c r="O72" s="29" t="s">
        <v>561</v>
      </c>
      <c r="P72" s="37">
        <v>248</v>
      </c>
      <c r="Q72" s="37">
        <v>0</v>
      </c>
      <c r="R72" s="29" t="s">
        <v>562</v>
      </c>
      <c r="S72" s="29" t="s">
        <v>75</v>
      </c>
      <c r="T72" s="29" t="s">
        <v>336</v>
      </c>
      <c r="U72" s="29" t="s">
        <v>337</v>
      </c>
      <c r="V72" s="29" t="s">
        <v>1294</v>
      </c>
      <c r="W72" s="29" t="s">
        <v>339</v>
      </c>
    </row>
    <row r="73" s="26" customFormat="1" ht="16.5" customHeight="1" spans="1:23">
      <c r="A73" s="33" t="s">
        <v>1295</v>
      </c>
      <c r="B73" s="33" t="s">
        <v>330</v>
      </c>
      <c r="C73" s="33" t="s">
        <v>1296</v>
      </c>
      <c r="D73" s="34">
        <v>1</v>
      </c>
      <c r="E73" s="33" t="s">
        <v>1297</v>
      </c>
      <c r="F73" s="35">
        <v>45561</v>
      </c>
      <c r="G73" s="35">
        <v>45561</v>
      </c>
      <c r="H73" s="36" t="s">
        <v>99</v>
      </c>
      <c r="I73" s="33" t="s">
        <v>100</v>
      </c>
      <c r="J73" s="36" t="s">
        <v>97</v>
      </c>
      <c r="K73" s="33" t="s">
        <v>333</v>
      </c>
      <c r="L73" s="36" t="s">
        <v>97</v>
      </c>
      <c r="M73" s="33" t="s">
        <v>101</v>
      </c>
      <c r="N73" s="36" t="s">
        <v>97</v>
      </c>
      <c r="O73" s="33" t="s">
        <v>477</v>
      </c>
      <c r="P73" s="38">
        <v>0</v>
      </c>
      <c r="Q73" s="38">
        <v>19712.85</v>
      </c>
      <c r="R73" s="33" t="s">
        <v>478</v>
      </c>
      <c r="S73" s="33" t="s">
        <v>25</v>
      </c>
      <c r="T73" s="33" t="s">
        <v>336</v>
      </c>
      <c r="U73" s="33" t="s">
        <v>337</v>
      </c>
      <c r="V73" s="33" t="s">
        <v>1298</v>
      </c>
      <c r="W73" s="33" t="s">
        <v>339</v>
      </c>
    </row>
    <row r="74" s="26" customFormat="1" ht="16.5" customHeight="1" spans="1:23">
      <c r="A74" s="29" t="s">
        <v>1299</v>
      </c>
      <c r="B74" s="29" t="s">
        <v>330</v>
      </c>
      <c r="C74" s="29" t="s">
        <v>1300</v>
      </c>
      <c r="D74" s="30">
        <v>1</v>
      </c>
      <c r="E74" s="29" t="s">
        <v>1301</v>
      </c>
      <c r="F74" s="31">
        <v>45561</v>
      </c>
      <c r="G74" s="31">
        <v>45561</v>
      </c>
      <c r="H74" s="32" t="s">
        <v>99</v>
      </c>
      <c r="I74" s="29" t="s">
        <v>100</v>
      </c>
      <c r="J74" s="32" t="s">
        <v>97</v>
      </c>
      <c r="K74" s="29" t="s">
        <v>333</v>
      </c>
      <c r="L74" s="32" t="s">
        <v>97</v>
      </c>
      <c r="M74" s="29" t="s">
        <v>101</v>
      </c>
      <c r="N74" s="32" t="s">
        <v>97</v>
      </c>
      <c r="O74" s="29" t="s">
        <v>541</v>
      </c>
      <c r="P74" s="37">
        <v>0</v>
      </c>
      <c r="Q74" s="37">
        <v>138203.52</v>
      </c>
      <c r="R74" s="29" t="s">
        <v>542</v>
      </c>
      <c r="S74" s="29" t="s">
        <v>34</v>
      </c>
      <c r="T74" s="29" t="s">
        <v>336</v>
      </c>
      <c r="U74" s="29" t="s">
        <v>337</v>
      </c>
      <c r="V74" s="29" t="s">
        <v>1302</v>
      </c>
      <c r="W74" s="29" t="s">
        <v>339</v>
      </c>
    </row>
    <row r="75" s="26" customFormat="1" ht="16.5" customHeight="1" spans="1:23">
      <c r="A75" s="33" t="s">
        <v>1303</v>
      </c>
      <c r="B75" s="33" t="s">
        <v>330</v>
      </c>
      <c r="C75" s="33" t="s">
        <v>1304</v>
      </c>
      <c r="D75" s="34">
        <v>1</v>
      </c>
      <c r="E75" s="33" t="s">
        <v>1305</v>
      </c>
      <c r="F75" s="35">
        <v>45561</v>
      </c>
      <c r="G75" s="35">
        <v>45561</v>
      </c>
      <c r="H75" s="36" t="s">
        <v>99</v>
      </c>
      <c r="I75" s="33" t="s">
        <v>100</v>
      </c>
      <c r="J75" s="36" t="s">
        <v>97</v>
      </c>
      <c r="K75" s="33" t="s">
        <v>333</v>
      </c>
      <c r="L75" s="36" t="s">
        <v>97</v>
      </c>
      <c r="M75" s="33" t="s">
        <v>101</v>
      </c>
      <c r="N75" s="36" t="s">
        <v>97</v>
      </c>
      <c r="O75" s="33" t="s">
        <v>601</v>
      </c>
      <c r="P75" s="38">
        <v>0</v>
      </c>
      <c r="Q75" s="38">
        <v>5409.72</v>
      </c>
      <c r="R75" s="33" t="s">
        <v>596</v>
      </c>
      <c r="S75" s="33" t="s">
        <v>19</v>
      </c>
      <c r="T75" s="33" t="s">
        <v>336</v>
      </c>
      <c r="U75" s="33" t="s">
        <v>337</v>
      </c>
      <c r="V75" s="33" t="s">
        <v>1306</v>
      </c>
      <c r="W75" s="33" t="s">
        <v>339</v>
      </c>
    </row>
    <row r="76" s="26" customFormat="1" ht="16.5" customHeight="1" spans="1:23">
      <c r="A76" s="29" t="s">
        <v>1307</v>
      </c>
      <c r="B76" s="29" t="s">
        <v>330</v>
      </c>
      <c r="C76" s="29" t="s">
        <v>1308</v>
      </c>
      <c r="D76" s="30">
        <v>1</v>
      </c>
      <c r="E76" s="29" t="s">
        <v>1309</v>
      </c>
      <c r="F76" s="31">
        <v>45561</v>
      </c>
      <c r="G76" s="31">
        <v>45561</v>
      </c>
      <c r="H76" s="32" t="s">
        <v>99</v>
      </c>
      <c r="I76" s="29" t="s">
        <v>100</v>
      </c>
      <c r="J76" s="32" t="s">
        <v>97</v>
      </c>
      <c r="K76" s="29" t="s">
        <v>333</v>
      </c>
      <c r="L76" s="32" t="s">
        <v>97</v>
      </c>
      <c r="M76" s="29" t="s">
        <v>101</v>
      </c>
      <c r="N76" s="32" t="s">
        <v>97</v>
      </c>
      <c r="O76" s="29" t="s">
        <v>1310</v>
      </c>
      <c r="P76" s="37">
        <v>0</v>
      </c>
      <c r="Q76" s="37">
        <v>88818</v>
      </c>
      <c r="R76" s="29" t="s">
        <v>1311</v>
      </c>
      <c r="S76" s="29" t="s">
        <v>79</v>
      </c>
      <c r="T76" s="29" t="s">
        <v>336</v>
      </c>
      <c r="U76" s="29" t="s">
        <v>337</v>
      </c>
      <c r="V76" s="29" t="s">
        <v>1312</v>
      </c>
      <c r="W76" s="29" t="s">
        <v>339</v>
      </c>
    </row>
    <row r="77" s="26" customFormat="1" ht="16.5" customHeight="1" spans="1:23">
      <c r="A77" s="33" t="s">
        <v>1313</v>
      </c>
      <c r="B77" s="33" t="s">
        <v>330</v>
      </c>
      <c r="C77" s="33" t="s">
        <v>1314</v>
      </c>
      <c r="D77" s="34">
        <v>1</v>
      </c>
      <c r="E77" s="33" t="s">
        <v>1315</v>
      </c>
      <c r="F77" s="35">
        <v>45561</v>
      </c>
      <c r="G77" s="35">
        <v>45561</v>
      </c>
      <c r="H77" s="36" t="s">
        <v>99</v>
      </c>
      <c r="I77" s="33" t="s">
        <v>100</v>
      </c>
      <c r="J77" s="36" t="s">
        <v>97</v>
      </c>
      <c r="K77" s="33" t="s">
        <v>333</v>
      </c>
      <c r="L77" s="36" t="s">
        <v>97</v>
      </c>
      <c r="M77" s="33" t="s">
        <v>101</v>
      </c>
      <c r="N77" s="36" t="s">
        <v>97</v>
      </c>
      <c r="O77" s="33" t="s">
        <v>1316</v>
      </c>
      <c r="P77" s="38">
        <v>0</v>
      </c>
      <c r="Q77" s="38">
        <v>22780.8</v>
      </c>
      <c r="R77" s="33" t="s">
        <v>1317</v>
      </c>
      <c r="S77" s="33" t="s">
        <v>70</v>
      </c>
      <c r="T77" s="33" t="s">
        <v>336</v>
      </c>
      <c r="U77" s="33" t="s">
        <v>337</v>
      </c>
      <c r="V77" s="33" t="s">
        <v>1318</v>
      </c>
      <c r="W77" s="33" t="s">
        <v>339</v>
      </c>
    </row>
    <row r="78" s="26" customFormat="1" ht="16.5" customHeight="1" spans="1:23">
      <c r="A78" s="29" t="s">
        <v>1319</v>
      </c>
      <c r="B78" s="29" t="s">
        <v>330</v>
      </c>
      <c r="C78" s="29" t="s">
        <v>1320</v>
      </c>
      <c r="D78" s="30">
        <v>1</v>
      </c>
      <c r="E78" s="29" t="s">
        <v>1321</v>
      </c>
      <c r="F78" s="31">
        <v>45561</v>
      </c>
      <c r="G78" s="31">
        <v>45561</v>
      </c>
      <c r="H78" s="32" t="s">
        <v>99</v>
      </c>
      <c r="I78" s="29" t="s">
        <v>100</v>
      </c>
      <c r="J78" s="32" t="s">
        <v>97</v>
      </c>
      <c r="K78" s="29" t="s">
        <v>333</v>
      </c>
      <c r="L78" s="32" t="s">
        <v>97</v>
      </c>
      <c r="M78" s="29" t="s">
        <v>101</v>
      </c>
      <c r="N78" s="32" t="s">
        <v>97</v>
      </c>
      <c r="O78" s="29" t="s">
        <v>1274</v>
      </c>
      <c r="P78" s="37">
        <v>0</v>
      </c>
      <c r="Q78" s="37">
        <v>48719</v>
      </c>
      <c r="R78" s="29" t="s">
        <v>870</v>
      </c>
      <c r="S78" s="29" t="s">
        <v>50</v>
      </c>
      <c r="T78" s="29" t="s">
        <v>336</v>
      </c>
      <c r="U78" s="29" t="s">
        <v>337</v>
      </c>
      <c r="V78" s="29" t="s">
        <v>1322</v>
      </c>
      <c r="W78" s="29" t="s">
        <v>339</v>
      </c>
    </row>
    <row r="79" s="26" customFormat="1" ht="16.5" customHeight="1" spans="1:23">
      <c r="A79" s="33" t="s">
        <v>1323</v>
      </c>
      <c r="B79" s="33" t="s">
        <v>330</v>
      </c>
      <c r="C79" s="33" t="s">
        <v>1324</v>
      </c>
      <c r="D79" s="34">
        <v>1</v>
      </c>
      <c r="E79" s="33" t="s">
        <v>1325</v>
      </c>
      <c r="F79" s="35">
        <v>45561</v>
      </c>
      <c r="G79" s="35">
        <v>45561</v>
      </c>
      <c r="H79" s="36" t="s">
        <v>99</v>
      </c>
      <c r="I79" s="33" t="s">
        <v>100</v>
      </c>
      <c r="J79" s="36" t="s">
        <v>97</v>
      </c>
      <c r="K79" s="33" t="s">
        <v>333</v>
      </c>
      <c r="L79" s="36" t="s">
        <v>97</v>
      </c>
      <c r="M79" s="33" t="s">
        <v>101</v>
      </c>
      <c r="N79" s="36" t="s">
        <v>97</v>
      </c>
      <c r="O79" s="33" t="s">
        <v>471</v>
      </c>
      <c r="P79" s="38">
        <v>0</v>
      </c>
      <c r="Q79" s="38">
        <v>52013.44</v>
      </c>
      <c r="R79" s="33" t="s">
        <v>472</v>
      </c>
      <c r="S79" s="33" t="s">
        <v>24</v>
      </c>
      <c r="T79" s="33" t="s">
        <v>336</v>
      </c>
      <c r="U79" s="33" t="s">
        <v>337</v>
      </c>
      <c r="V79" s="33" t="s">
        <v>1326</v>
      </c>
      <c r="W79" s="33" t="s">
        <v>339</v>
      </c>
    </row>
    <row r="80" s="26" customFormat="1" ht="16.5" customHeight="1" spans="1:23">
      <c r="A80" s="29" t="s">
        <v>1327</v>
      </c>
      <c r="B80" s="29" t="s">
        <v>330</v>
      </c>
      <c r="C80" s="29" t="s">
        <v>1328</v>
      </c>
      <c r="D80" s="30">
        <v>1</v>
      </c>
      <c r="E80" s="29" t="s">
        <v>1329</v>
      </c>
      <c r="F80" s="31">
        <v>45562</v>
      </c>
      <c r="G80" s="31">
        <v>45562</v>
      </c>
      <c r="H80" s="32" t="s">
        <v>99</v>
      </c>
      <c r="I80" s="29" t="s">
        <v>100</v>
      </c>
      <c r="J80" s="32" t="s">
        <v>97</v>
      </c>
      <c r="K80" s="29" t="s">
        <v>333</v>
      </c>
      <c r="L80" s="32" t="s">
        <v>97</v>
      </c>
      <c r="M80" s="29" t="s">
        <v>101</v>
      </c>
      <c r="N80" s="32" t="s">
        <v>97</v>
      </c>
      <c r="O80" s="29" t="s">
        <v>1330</v>
      </c>
      <c r="P80" s="37">
        <v>0</v>
      </c>
      <c r="Q80" s="37">
        <v>106912.01</v>
      </c>
      <c r="R80" s="29" t="s">
        <v>478</v>
      </c>
      <c r="S80" s="29" t="s">
        <v>25</v>
      </c>
      <c r="T80" s="29" t="s">
        <v>336</v>
      </c>
      <c r="U80" s="29" t="s">
        <v>337</v>
      </c>
      <c r="V80" s="29" t="s">
        <v>1331</v>
      </c>
      <c r="W80" s="29" t="s">
        <v>339</v>
      </c>
    </row>
    <row r="81" s="26" customFormat="1" ht="16.5" customHeight="1" spans="1:23">
      <c r="A81" s="33" t="s">
        <v>1332</v>
      </c>
      <c r="B81" s="33" t="s">
        <v>330</v>
      </c>
      <c r="C81" s="33" t="s">
        <v>1333</v>
      </c>
      <c r="D81" s="34">
        <v>1</v>
      </c>
      <c r="E81" s="33" t="s">
        <v>1334</v>
      </c>
      <c r="F81" s="35">
        <v>45562</v>
      </c>
      <c r="G81" s="35">
        <v>45562</v>
      </c>
      <c r="H81" s="36" t="s">
        <v>99</v>
      </c>
      <c r="I81" s="33" t="s">
        <v>100</v>
      </c>
      <c r="J81" s="36" t="s">
        <v>97</v>
      </c>
      <c r="K81" s="33" t="s">
        <v>333</v>
      </c>
      <c r="L81" s="36" t="s">
        <v>97</v>
      </c>
      <c r="M81" s="33" t="s">
        <v>101</v>
      </c>
      <c r="N81" s="36" t="s">
        <v>97</v>
      </c>
      <c r="O81" s="33" t="s">
        <v>1335</v>
      </c>
      <c r="P81" s="38">
        <v>0</v>
      </c>
      <c r="Q81" s="38">
        <v>4420.5</v>
      </c>
      <c r="R81" s="33" t="s">
        <v>1045</v>
      </c>
      <c r="S81" s="33" t="s">
        <v>116</v>
      </c>
      <c r="T81" s="33" t="s">
        <v>336</v>
      </c>
      <c r="U81" s="33" t="s">
        <v>337</v>
      </c>
      <c r="V81" s="33" t="s">
        <v>1336</v>
      </c>
      <c r="W81" s="33" t="s">
        <v>339</v>
      </c>
    </row>
    <row r="82" s="26" customFormat="1" ht="16.5" customHeight="1" spans="1:23">
      <c r="A82" s="29" t="s">
        <v>1332</v>
      </c>
      <c r="B82" s="29" t="s">
        <v>330</v>
      </c>
      <c r="C82" s="29" t="s">
        <v>1333</v>
      </c>
      <c r="D82" s="30">
        <v>3</v>
      </c>
      <c r="E82" s="29" t="s">
        <v>1334</v>
      </c>
      <c r="F82" s="31">
        <v>45562</v>
      </c>
      <c r="G82" s="31">
        <v>45562</v>
      </c>
      <c r="H82" s="32" t="s">
        <v>99</v>
      </c>
      <c r="I82" s="29" t="s">
        <v>100</v>
      </c>
      <c r="J82" s="32" t="s">
        <v>97</v>
      </c>
      <c r="K82" s="29" t="s">
        <v>333</v>
      </c>
      <c r="L82" s="32" t="s">
        <v>97</v>
      </c>
      <c r="M82" s="29" t="s">
        <v>101</v>
      </c>
      <c r="N82" s="32" t="s">
        <v>97</v>
      </c>
      <c r="O82" s="29" t="s">
        <v>1335</v>
      </c>
      <c r="P82" s="37">
        <v>312.09</v>
      </c>
      <c r="Q82" s="37">
        <v>0</v>
      </c>
      <c r="R82" s="29" t="s">
        <v>1045</v>
      </c>
      <c r="S82" s="29" t="s">
        <v>116</v>
      </c>
      <c r="T82" s="29" t="s">
        <v>336</v>
      </c>
      <c r="U82" s="29" t="s">
        <v>337</v>
      </c>
      <c r="V82" s="29" t="s">
        <v>1336</v>
      </c>
      <c r="W82" s="29" t="s">
        <v>339</v>
      </c>
    </row>
    <row r="83" s="26" customFormat="1" ht="16.5" customHeight="1" spans="1:23">
      <c r="A83" s="33" t="s">
        <v>1337</v>
      </c>
      <c r="B83" s="33" t="s">
        <v>330</v>
      </c>
      <c r="C83" s="33" t="s">
        <v>1338</v>
      </c>
      <c r="D83" s="34">
        <v>1</v>
      </c>
      <c r="E83" s="33" t="s">
        <v>1339</v>
      </c>
      <c r="F83" s="35">
        <v>45562</v>
      </c>
      <c r="G83" s="35">
        <v>45562</v>
      </c>
      <c r="H83" s="36" t="s">
        <v>99</v>
      </c>
      <c r="I83" s="33" t="s">
        <v>100</v>
      </c>
      <c r="J83" s="36" t="s">
        <v>97</v>
      </c>
      <c r="K83" s="33" t="s">
        <v>333</v>
      </c>
      <c r="L83" s="36" t="s">
        <v>97</v>
      </c>
      <c r="M83" s="33" t="s">
        <v>101</v>
      </c>
      <c r="N83" s="36" t="s">
        <v>97</v>
      </c>
      <c r="O83" s="33" t="s">
        <v>1340</v>
      </c>
      <c r="P83" s="38">
        <v>0</v>
      </c>
      <c r="Q83" s="38">
        <v>528207.96</v>
      </c>
      <c r="R83" s="33" t="s">
        <v>507</v>
      </c>
      <c r="S83" s="33" t="s">
        <v>61</v>
      </c>
      <c r="T83" s="33" t="s">
        <v>336</v>
      </c>
      <c r="U83" s="33" t="s">
        <v>337</v>
      </c>
      <c r="V83" s="33" t="s">
        <v>1341</v>
      </c>
      <c r="W83" s="33" t="s">
        <v>339</v>
      </c>
    </row>
    <row r="84" s="26" customFormat="1" ht="16.5" customHeight="1" spans="1:23">
      <c r="A84" s="29" t="s">
        <v>1337</v>
      </c>
      <c r="B84" s="29" t="s">
        <v>330</v>
      </c>
      <c r="C84" s="29" t="s">
        <v>1338</v>
      </c>
      <c r="D84" s="30">
        <v>3</v>
      </c>
      <c r="E84" s="29" t="s">
        <v>1339</v>
      </c>
      <c r="F84" s="31">
        <v>45562</v>
      </c>
      <c r="G84" s="31">
        <v>45562</v>
      </c>
      <c r="H84" s="32" t="s">
        <v>99</v>
      </c>
      <c r="I84" s="29" t="s">
        <v>100</v>
      </c>
      <c r="J84" s="32" t="s">
        <v>97</v>
      </c>
      <c r="K84" s="29" t="s">
        <v>333</v>
      </c>
      <c r="L84" s="32" t="s">
        <v>97</v>
      </c>
      <c r="M84" s="29" t="s">
        <v>101</v>
      </c>
      <c r="N84" s="32" t="s">
        <v>97</v>
      </c>
      <c r="O84" s="29" t="s">
        <v>1340</v>
      </c>
      <c r="P84" s="37">
        <v>65707.96</v>
      </c>
      <c r="Q84" s="37">
        <v>0</v>
      </c>
      <c r="R84" s="29" t="s">
        <v>507</v>
      </c>
      <c r="S84" s="29" t="s">
        <v>61</v>
      </c>
      <c r="T84" s="29" t="s">
        <v>336</v>
      </c>
      <c r="U84" s="29" t="s">
        <v>337</v>
      </c>
      <c r="V84" s="29" t="s">
        <v>1341</v>
      </c>
      <c r="W84" s="29" t="s">
        <v>339</v>
      </c>
    </row>
    <row r="85" s="26" customFormat="1" ht="16.5" customHeight="1" spans="1:23">
      <c r="A85" s="33" t="s">
        <v>1342</v>
      </c>
      <c r="B85" s="33" t="s">
        <v>330</v>
      </c>
      <c r="C85" s="33" t="s">
        <v>1343</v>
      </c>
      <c r="D85" s="34">
        <v>1</v>
      </c>
      <c r="E85" s="33" t="s">
        <v>1344</v>
      </c>
      <c r="F85" s="35">
        <v>45562</v>
      </c>
      <c r="G85" s="35">
        <v>45562</v>
      </c>
      <c r="H85" s="36" t="s">
        <v>99</v>
      </c>
      <c r="I85" s="33" t="s">
        <v>100</v>
      </c>
      <c r="J85" s="36" t="s">
        <v>97</v>
      </c>
      <c r="K85" s="33" t="s">
        <v>333</v>
      </c>
      <c r="L85" s="36" t="s">
        <v>97</v>
      </c>
      <c r="M85" s="33" t="s">
        <v>101</v>
      </c>
      <c r="N85" s="36" t="s">
        <v>97</v>
      </c>
      <c r="O85" s="33" t="s">
        <v>1345</v>
      </c>
      <c r="P85" s="38">
        <v>0</v>
      </c>
      <c r="Q85" s="38">
        <v>223422.21</v>
      </c>
      <c r="R85" s="33" t="s">
        <v>634</v>
      </c>
      <c r="S85" s="33" t="s">
        <v>37</v>
      </c>
      <c r="T85" s="33" t="s">
        <v>336</v>
      </c>
      <c r="U85" s="33" t="s">
        <v>337</v>
      </c>
      <c r="V85" s="33" t="s">
        <v>1346</v>
      </c>
      <c r="W85" s="33" t="s">
        <v>339</v>
      </c>
    </row>
    <row r="86" s="26" customFormat="1" ht="16.5" customHeight="1" spans="1:23">
      <c r="A86" s="29" t="s">
        <v>1342</v>
      </c>
      <c r="B86" s="29" t="s">
        <v>330</v>
      </c>
      <c r="C86" s="29" t="s">
        <v>1343</v>
      </c>
      <c r="D86" s="30">
        <v>3</v>
      </c>
      <c r="E86" s="29" t="s">
        <v>1344</v>
      </c>
      <c r="F86" s="31">
        <v>45562</v>
      </c>
      <c r="G86" s="31">
        <v>45562</v>
      </c>
      <c r="H86" s="32" t="s">
        <v>99</v>
      </c>
      <c r="I86" s="29" t="s">
        <v>100</v>
      </c>
      <c r="J86" s="32" t="s">
        <v>97</v>
      </c>
      <c r="K86" s="29" t="s">
        <v>333</v>
      </c>
      <c r="L86" s="32" t="s">
        <v>97</v>
      </c>
      <c r="M86" s="29" t="s">
        <v>101</v>
      </c>
      <c r="N86" s="32" t="s">
        <v>97</v>
      </c>
      <c r="O86" s="29" t="s">
        <v>1345</v>
      </c>
      <c r="P86" s="37">
        <v>11245.5</v>
      </c>
      <c r="Q86" s="37">
        <v>0</v>
      </c>
      <c r="R86" s="29" t="s">
        <v>634</v>
      </c>
      <c r="S86" s="29" t="s">
        <v>37</v>
      </c>
      <c r="T86" s="29" t="s">
        <v>336</v>
      </c>
      <c r="U86" s="29" t="s">
        <v>337</v>
      </c>
      <c r="V86" s="29" t="s">
        <v>1346</v>
      </c>
      <c r="W86" s="29" t="s">
        <v>339</v>
      </c>
    </row>
    <row r="87" s="26" customFormat="1" ht="16.5" customHeight="1" spans="1:23">
      <c r="A87" s="33" t="s">
        <v>1347</v>
      </c>
      <c r="B87" s="33" t="s">
        <v>330</v>
      </c>
      <c r="C87" s="33" t="s">
        <v>1348</v>
      </c>
      <c r="D87" s="34">
        <v>1</v>
      </c>
      <c r="E87" s="33" t="s">
        <v>1349</v>
      </c>
      <c r="F87" s="35">
        <v>45562</v>
      </c>
      <c r="G87" s="35">
        <v>45562</v>
      </c>
      <c r="H87" s="36" t="s">
        <v>99</v>
      </c>
      <c r="I87" s="33" t="s">
        <v>100</v>
      </c>
      <c r="J87" s="36" t="s">
        <v>97</v>
      </c>
      <c r="K87" s="33" t="s">
        <v>333</v>
      </c>
      <c r="L87" s="36" t="s">
        <v>97</v>
      </c>
      <c r="M87" s="33" t="s">
        <v>101</v>
      </c>
      <c r="N87" s="36" t="s">
        <v>97</v>
      </c>
      <c r="O87" s="33" t="s">
        <v>1350</v>
      </c>
      <c r="P87" s="38">
        <v>0</v>
      </c>
      <c r="Q87" s="38">
        <v>16011.93</v>
      </c>
      <c r="R87" s="33" t="s">
        <v>618</v>
      </c>
      <c r="S87" s="33" t="s">
        <v>18</v>
      </c>
      <c r="T87" s="33" t="s">
        <v>336</v>
      </c>
      <c r="U87" s="33" t="s">
        <v>337</v>
      </c>
      <c r="V87" s="33" t="s">
        <v>1351</v>
      </c>
      <c r="W87" s="33" t="s">
        <v>339</v>
      </c>
    </row>
    <row r="88" s="26" customFormat="1" ht="16.5" customHeight="1" spans="1:23">
      <c r="A88" s="29" t="s">
        <v>1352</v>
      </c>
      <c r="B88" s="29" t="s">
        <v>330</v>
      </c>
      <c r="C88" s="29" t="s">
        <v>1353</v>
      </c>
      <c r="D88" s="30">
        <v>1</v>
      </c>
      <c r="E88" s="29" t="s">
        <v>1354</v>
      </c>
      <c r="F88" s="31">
        <v>45562</v>
      </c>
      <c r="G88" s="31">
        <v>45562</v>
      </c>
      <c r="H88" s="32" t="s">
        <v>99</v>
      </c>
      <c r="I88" s="29" t="s">
        <v>100</v>
      </c>
      <c r="J88" s="32" t="s">
        <v>97</v>
      </c>
      <c r="K88" s="29" t="s">
        <v>333</v>
      </c>
      <c r="L88" s="32" t="s">
        <v>97</v>
      </c>
      <c r="M88" s="29" t="s">
        <v>101</v>
      </c>
      <c r="N88" s="32" t="s">
        <v>97</v>
      </c>
      <c r="O88" s="29" t="s">
        <v>494</v>
      </c>
      <c r="P88" s="37">
        <v>0</v>
      </c>
      <c r="Q88" s="37">
        <v>302.39</v>
      </c>
      <c r="R88" s="29" t="s">
        <v>495</v>
      </c>
      <c r="S88" s="29" t="s">
        <v>36</v>
      </c>
      <c r="T88" s="29" t="s">
        <v>336</v>
      </c>
      <c r="U88" s="29" t="s">
        <v>337</v>
      </c>
      <c r="V88" s="29" t="s">
        <v>1355</v>
      </c>
      <c r="W88" s="29" t="s">
        <v>339</v>
      </c>
    </row>
    <row r="89" s="26" customFormat="1" ht="16.5" customHeight="1" spans="1:23">
      <c r="A89" s="33" t="s">
        <v>1356</v>
      </c>
      <c r="B89" s="33" t="s">
        <v>330</v>
      </c>
      <c r="C89" s="33" t="s">
        <v>1357</v>
      </c>
      <c r="D89" s="34">
        <v>1</v>
      </c>
      <c r="E89" s="33" t="s">
        <v>1358</v>
      </c>
      <c r="F89" s="35">
        <v>45562</v>
      </c>
      <c r="G89" s="35">
        <v>45562</v>
      </c>
      <c r="H89" s="36" t="s">
        <v>99</v>
      </c>
      <c r="I89" s="33" t="s">
        <v>100</v>
      </c>
      <c r="J89" s="36" t="s">
        <v>97</v>
      </c>
      <c r="K89" s="33" t="s">
        <v>333</v>
      </c>
      <c r="L89" s="36" t="s">
        <v>97</v>
      </c>
      <c r="M89" s="33" t="s">
        <v>101</v>
      </c>
      <c r="N89" s="36" t="s">
        <v>97</v>
      </c>
      <c r="O89" s="33" t="s">
        <v>547</v>
      </c>
      <c r="P89" s="38">
        <v>0</v>
      </c>
      <c r="Q89" s="38">
        <v>13383.37</v>
      </c>
      <c r="R89" s="33" t="s">
        <v>548</v>
      </c>
      <c r="S89" s="33" t="s">
        <v>73</v>
      </c>
      <c r="T89" s="33" t="s">
        <v>336</v>
      </c>
      <c r="U89" s="33" t="s">
        <v>337</v>
      </c>
      <c r="V89" s="33" t="s">
        <v>1359</v>
      </c>
      <c r="W89" s="33" t="s">
        <v>339</v>
      </c>
    </row>
    <row r="90" s="26" customFormat="1" ht="16.5" customHeight="1" spans="1:23">
      <c r="A90" s="29" t="s">
        <v>1356</v>
      </c>
      <c r="B90" s="29" t="s">
        <v>330</v>
      </c>
      <c r="C90" s="29" t="s">
        <v>1357</v>
      </c>
      <c r="D90" s="30">
        <v>3</v>
      </c>
      <c r="E90" s="29" t="s">
        <v>1358</v>
      </c>
      <c r="F90" s="31">
        <v>45562</v>
      </c>
      <c r="G90" s="31">
        <v>45562</v>
      </c>
      <c r="H90" s="32" t="s">
        <v>99</v>
      </c>
      <c r="I90" s="29" t="s">
        <v>100</v>
      </c>
      <c r="J90" s="32" t="s">
        <v>97</v>
      </c>
      <c r="K90" s="29" t="s">
        <v>333</v>
      </c>
      <c r="L90" s="32" t="s">
        <v>97</v>
      </c>
      <c r="M90" s="29" t="s">
        <v>101</v>
      </c>
      <c r="N90" s="32" t="s">
        <v>97</v>
      </c>
      <c r="O90" s="29" t="s">
        <v>547</v>
      </c>
      <c r="P90" s="37">
        <v>1011</v>
      </c>
      <c r="Q90" s="37">
        <v>0</v>
      </c>
      <c r="R90" s="29" t="s">
        <v>548</v>
      </c>
      <c r="S90" s="29" t="s">
        <v>73</v>
      </c>
      <c r="T90" s="29" t="s">
        <v>336</v>
      </c>
      <c r="U90" s="29" t="s">
        <v>337</v>
      </c>
      <c r="V90" s="29" t="s">
        <v>1359</v>
      </c>
      <c r="W90" s="29" t="s">
        <v>339</v>
      </c>
    </row>
    <row r="91" s="26" customFormat="1" ht="16.5" customHeight="1" spans="1:23">
      <c r="A91" s="33" t="s">
        <v>1360</v>
      </c>
      <c r="B91" s="33" t="s">
        <v>330</v>
      </c>
      <c r="C91" s="33" t="s">
        <v>1361</v>
      </c>
      <c r="D91" s="34">
        <v>1</v>
      </c>
      <c r="E91" s="33" t="s">
        <v>1362</v>
      </c>
      <c r="F91" s="35">
        <v>45575</v>
      </c>
      <c r="G91" s="35">
        <v>45565</v>
      </c>
      <c r="H91" s="36" t="s">
        <v>99</v>
      </c>
      <c r="I91" s="33" t="s">
        <v>100</v>
      </c>
      <c r="J91" s="36" t="s">
        <v>97</v>
      </c>
      <c r="K91" s="33" t="s">
        <v>333</v>
      </c>
      <c r="L91" s="36" t="s">
        <v>97</v>
      </c>
      <c r="M91" s="33" t="s">
        <v>101</v>
      </c>
      <c r="N91" s="36" t="s">
        <v>97</v>
      </c>
      <c r="O91" s="33" t="s">
        <v>1335</v>
      </c>
      <c r="P91" s="38">
        <v>0</v>
      </c>
      <c r="Q91" s="38">
        <v>991746.11</v>
      </c>
      <c r="R91" s="33" t="s">
        <v>1045</v>
      </c>
      <c r="S91" s="33" t="s">
        <v>116</v>
      </c>
      <c r="T91" s="33" t="s">
        <v>336</v>
      </c>
      <c r="U91" s="33" t="s">
        <v>337</v>
      </c>
      <c r="V91" s="33" t="s">
        <v>1363</v>
      </c>
      <c r="W91" s="33" t="s">
        <v>339</v>
      </c>
    </row>
    <row r="92" s="26" customFormat="1" ht="16.5" customHeight="1" spans="1:23">
      <c r="A92" s="29" t="s">
        <v>1364</v>
      </c>
      <c r="B92" s="29" t="s">
        <v>330</v>
      </c>
      <c r="C92" s="29" t="s">
        <v>1365</v>
      </c>
      <c r="D92" s="30">
        <v>1</v>
      </c>
      <c r="E92" s="29" t="s">
        <v>1366</v>
      </c>
      <c r="F92" s="31">
        <v>45575</v>
      </c>
      <c r="G92" s="31">
        <v>45565</v>
      </c>
      <c r="H92" s="32" t="s">
        <v>99</v>
      </c>
      <c r="I92" s="29" t="s">
        <v>100</v>
      </c>
      <c r="J92" s="32" t="s">
        <v>97</v>
      </c>
      <c r="K92" s="29" t="s">
        <v>333</v>
      </c>
      <c r="L92" s="32" t="s">
        <v>97</v>
      </c>
      <c r="M92" s="29" t="s">
        <v>101</v>
      </c>
      <c r="N92" s="32" t="s">
        <v>97</v>
      </c>
      <c r="O92" s="29" t="s">
        <v>1367</v>
      </c>
      <c r="P92" s="37">
        <v>0.01</v>
      </c>
      <c r="Q92" s="37">
        <v>0</v>
      </c>
      <c r="R92" s="29" t="s">
        <v>1045</v>
      </c>
      <c r="S92" s="29" t="s">
        <v>116</v>
      </c>
      <c r="T92" s="29" t="s">
        <v>336</v>
      </c>
      <c r="U92" s="29" t="s">
        <v>337</v>
      </c>
      <c r="V92" s="29" t="s">
        <v>1368</v>
      </c>
      <c r="W92" s="29" t="s">
        <v>339</v>
      </c>
    </row>
    <row r="93" s="26" customFormat="1" ht="16.5" customHeight="1" spans="1:23">
      <c r="A93" s="33"/>
      <c r="B93" s="33"/>
      <c r="C93" s="33"/>
      <c r="D93" s="34"/>
      <c r="E93" s="33"/>
      <c r="F93" s="35"/>
      <c r="G93" s="35"/>
      <c r="H93" s="36"/>
      <c r="I93" s="33"/>
      <c r="J93" s="36"/>
      <c r="K93" s="33"/>
      <c r="L93" s="36"/>
      <c r="M93" s="33"/>
      <c r="N93" s="36"/>
      <c r="O93" s="33"/>
      <c r="P93" s="38"/>
      <c r="Q93" s="38"/>
      <c r="R93" s="33"/>
      <c r="S93" s="33"/>
      <c r="T93" s="33"/>
      <c r="U93" s="33"/>
      <c r="V93" s="33"/>
      <c r="W93" s="33"/>
    </row>
    <row r="94" s="26" customFormat="1" ht="16.5" customHeight="1" spans="1:23">
      <c r="A94" s="29"/>
      <c r="B94" s="29"/>
      <c r="C94" s="29"/>
      <c r="D94" s="30"/>
      <c r="E94" s="29"/>
      <c r="F94" s="31"/>
      <c r="G94" s="31"/>
      <c r="H94" s="32"/>
      <c r="I94" s="29"/>
      <c r="J94" s="32"/>
      <c r="K94" s="29"/>
      <c r="L94" s="32"/>
      <c r="M94" s="29"/>
      <c r="N94" s="32"/>
      <c r="O94" s="29"/>
      <c r="P94" s="37"/>
      <c r="Q94" s="37"/>
      <c r="R94" s="29"/>
      <c r="S94" s="29"/>
      <c r="T94" s="29"/>
      <c r="U94" s="29"/>
      <c r="V94" s="29"/>
      <c r="W94" s="29"/>
    </row>
    <row r="95" s="26" customFormat="1" ht="16.5" customHeight="1" spans="1:23">
      <c r="A95" s="33"/>
      <c r="B95" s="33"/>
      <c r="C95" s="33"/>
      <c r="D95" s="34"/>
      <c r="E95" s="33"/>
      <c r="F95" s="35"/>
      <c r="G95" s="35"/>
      <c r="H95" s="36"/>
      <c r="I95" s="33"/>
      <c r="J95" s="36"/>
      <c r="K95" s="33"/>
      <c r="L95" s="36"/>
      <c r="M95" s="33"/>
      <c r="N95" s="36"/>
      <c r="O95" s="33"/>
      <c r="P95" s="38"/>
      <c r="Q95" s="38"/>
      <c r="R95" s="33"/>
      <c r="S95" s="33"/>
      <c r="T95" s="33"/>
      <c r="U95" s="33"/>
      <c r="V95" s="33"/>
      <c r="W95" s="33"/>
    </row>
    <row r="96" s="26" customFormat="1" ht="16.5" customHeight="1" spans="1:23">
      <c r="A96" s="29"/>
      <c r="B96" s="29"/>
      <c r="C96" s="29"/>
      <c r="D96" s="30"/>
      <c r="E96" s="29"/>
      <c r="F96" s="31"/>
      <c r="G96" s="31"/>
      <c r="H96" s="32"/>
      <c r="I96" s="29"/>
      <c r="J96" s="32"/>
      <c r="K96" s="29"/>
      <c r="L96" s="32"/>
      <c r="M96" s="29"/>
      <c r="N96" s="32"/>
      <c r="O96" s="29"/>
      <c r="P96" s="37"/>
      <c r="Q96" s="37"/>
      <c r="R96" s="29"/>
      <c r="S96" s="29"/>
      <c r="T96" s="29"/>
      <c r="U96" s="29"/>
      <c r="V96" s="29"/>
      <c r="W96" s="29"/>
    </row>
    <row r="97" s="26" customFormat="1" ht="16.5" customHeight="1" spans="1:23">
      <c r="A97" s="33"/>
      <c r="B97" s="33"/>
      <c r="C97" s="33"/>
      <c r="D97" s="34"/>
      <c r="E97" s="33"/>
      <c r="F97" s="35"/>
      <c r="G97" s="35"/>
      <c r="H97" s="36"/>
      <c r="I97" s="33"/>
      <c r="J97" s="36"/>
      <c r="K97" s="33"/>
      <c r="L97" s="36"/>
      <c r="M97" s="33"/>
      <c r="N97" s="36"/>
      <c r="O97" s="33"/>
      <c r="P97" s="38"/>
      <c r="Q97" s="38"/>
      <c r="R97" s="33"/>
      <c r="S97" s="33"/>
      <c r="T97" s="33"/>
      <c r="U97" s="33"/>
      <c r="V97" s="33"/>
      <c r="W97" s="33"/>
    </row>
    <row r="98" s="26" customFormat="1" ht="16.5" customHeight="1" spans="1:23">
      <c r="A98" s="29"/>
      <c r="B98" s="29"/>
      <c r="C98" s="29"/>
      <c r="D98" s="30"/>
      <c r="E98" s="29"/>
      <c r="F98" s="31"/>
      <c r="G98" s="31"/>
      <c r="H98" s="32"/>
      <c r="I98" s="29"/>
      <c r="J98" s="32"/>
      <c r="K98" s="29"/>
      <c r="L98" s="32"/>
      <c r="M98" s="29"/>
      <c r="N98" s="32"/>
      <c r="O98" s="29"/>
      <c r="P98" s="37"/>
      <c r="Q98" s="37"/>
      <c r="R98" s="29"/>
      <c r="S98" s="29"/>
      <c r="T98" s="29"/>
      <c r="U98" s="29"/>
      <c r="V98" s="29"/>
      <c r="W98" s="29"/>
    </row>
    <row r="99" s="26" customFormat="1" ht="16.5" customHeight="1" spans="1:23">
      <c r="A99" s="33"/>
      <c r="B99" s="33"/>
      <c r="C99" s="33"/>
      <c r="D99" s="34"/>
      <c r="E99" s="33"/>
      <c r="F99" s="35"/>
      <c r="G99" s="35"/>
      <c r="H99" s="36"/>
      <c r="I99" s="33"/>
      <c r="J99" s="36"/>
      <c r="K99" s="33"/>
      <c r="L99" s="36"/>
      <c r="M99" s="33"/>
      <c r="N99" s="36"/>
      <c r="O99" s="33"/>
      <c r="P99" s="38"/>
      <c r="Q99" s="38"/>
      <c r="R99" s="33"/>
      <c r="S99" s="33"/>
      <c r="T99" s="33"/>
      <c r="U99" s="33"/>
      <c r="V99" s="33"/>
      <c r="W99" s="33"/>
    </row>
    <row r="100" s="26" customFormat="1" ht="16.5" customHeight="1" spans="1:23">
      <c r="A100" s="29"/>
      <c r="B100" s="29"/>
      <c r="C100" s="29"/>
      <c r="D100" s="30"/>
      <c r="E100" s="29"/>
      <c r="F100" s="31"/>
      <c r="G100" s="31"/>
      <c r="H100" s="32"/>
      <c r="I100" s="29"/>
      <c r="J100" s="32"/>
      <c r="K100" s="29"/>
      <c r="L100" s="32"/>
      <c r="M100" s="29"/>
      <c r="N100" s="32"/>
      <c r="O100" s="29"/>
      <c r="P100" s="37"/>
      <c r="Q100" s="37"/>
      <c r="R100" s="29"/>
      <c r="S100" s="29"/>
      <c r="T100" s="29"/>
      <c r="U100" s="29"/>
      <c r="V100" s="29"/>
      <c r="W100" s="29"/>
    </row>
    <row r="101" s="26" customFormat="1" ht="16.5" customHeight="1" spans="1:23">
      <c r="A101" s="33"/>
      <c r="B101" s="33"/>
      <c r="C101" s="33"/>
      <c r="D101" s="34"/>
      <c r="E101" s="33"/>
      <c r="F101" s="35"/>
      <c r="G101" s="35"/>
      <c r="H101" s="36"/>
      <c r="I101" s="33"/>
      <c r="J101" s="36"/>
      <c r="K101" s="33"/>
      <c r="L101" s="36"/>
      <c r="M101" s="33"/>
      <c r="N101" s="36"/>
      <c r="O101" s="33"/>
      <c r="P101" s="38"/>
      <c r="Q101" s="38"/>
      <c r="R101" s="33"/>
      <c r="S101" s="33"/>
      <c r="T101" s="33"/>
      <c r="U101" s="33"/>
      <c r="V101" s="33"/>
      <c r="W101" s="33"/>
    </row>
    <row r="102" s="26" customFormat="1" ht="16.5" customHeight="1" spans="1:23">
      <c r="A102" s="29"/>
      <c r="B102" s="29"/>
      <c r="C102" s="29"/>
      <c r="D102" s="30"/>
      <c r="E102" s="29"/>
      <c r="F102" s="31"/>
      <c r="G102" s="31"/>
      <c r="H102" s="32"/>
      <c r="I102" s="29"/>
      <c r="J102" s="32"/>
      <c r="K102" s="29"/>
      <c r="L102" s="32"/>
      <c r="M102" s="29"/>
      <c r="N102" s="32"/>
      <c r="O102" s="29"/>
      <c r="P102" s="37"/>
      <c r="Q102" s="37"/>
      <c r="R102" s="29"/>
      <c r="S102" s="29"/>
      <c r="T102" s="29"/>
      <c r="U102" s="29"/>
      <c r="V102" s="29"/>
      <c r="W102" s="29"/>
    </row>
  </sheetData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02"/>
  <sheetViews>
    <sheetView workbookViewId="0">
      <selection activeCell="I21" sqref="I21"/>
    </sheetView>
  </sheetViews>
  <sheetFormatPr defaultColWidth="9.14285714285714" defaultRowHeight="12.75"/>
  <cols>
    <col min="1" max="1" width="14.4285714285714" style="26" customWidth="1"/>
    <col min="2" max="2" width="12.4285714285714" style="26" customWidth="1"/>
    <col min="3" max="3" width="17.7142857142857" style="26" customWidth="1"/>
    <col min="4" max="4" width="7.14285714285714" style="26" customWidth="1"/>
    <col min="5" max="5" width="10.7142857142857" style="26" customWidth="1"/>
    <col min="6" max="7" width="12.4285714285714" style="26" customWidth="1"/>
    <col min="8" max="8" width="8.85714285714286" style="26" customWidth="1"/>
    <col min="9" max="10" width="12.4285714285714" style="26" customWidth="1"/>
    <col min="11" max="11" width="14.1428571428571" style="26" customWidth="1"/>
    <col min="12" max="12" width="12.4285714285714" style="26" customWidth="1"/>
    <col min="13" max="13" width="16" style="26" customWidth="1"/>
    <col min="14" max="14" width="8.85714285714286" style="26" customWidth="1"/>
    <col min="15" max="15" width="19.2857142857143" style="26" customWidth="1"/>
    <col min="16" max="17" width="12.4285714285714" style="26" customWidth="1"/>
    <col min="18" max="18" width="8.85714285714286" style="26" customWidth="1"/>
    <col min="19" max="19" width="26.4285714285714" style="26" customWidth="1"/>
    <col min="20" max="21" width="12.4285714285714" style="26" customWidth="1"/>
    <col min="22" max="22" width="8.85714285714286" style="26" customWidth="1"/>
    <col min="23" max="23" width="10.8571428571429" style="26" customWidth="1"/>
    <col min="24" max="16384" width="9.14285714285714" style="26"/>
  </cols>
  <sheetData>
    <row r="1" s="26" customFormat="1" spans="1:23">
      <c r="A1" s="27" t="s">
        <v>307</v>
      </c>
      <c r="B1" s="27" t="s">
        <v>308</v>
      </c>
      <c r="C1" s="27" t="s">
        <v>309</v>
      </c>
      <c r="D1" s="28" t="s">
        <v>310</v>
      </c>
      <c r="E1" s="27" t="s">
        <v>311</v>
      </c>
      <c r="F1" s="28" t="s">
        <v>312</v>
      </c>
      <c r="G1" s="28" t="s">
        <v>313</v>
      </c>
      <c r="H1" s="27" t="s">
        <v>84</v>
      </c>
      <c r="I1" s="27" t="s">
        <v>314</v>
      </c>
      <c r="J1" s="27" t="s">
        <v>315</v>
      </c>
      <c r="K1" s="27" t="s">
        <v>316</v>
      </c>
      <c r="L1" s="27" t="s">
        <v>317</v>
      </c>
      <c r="M1" s="27" t="s">
        <v>318</v>
      </c>
      <c r="N1" s="27" t="s">
        <v>319</v>
      </c>
      <c r="O1" s="27" t="s">
        <v>320</v>
      </c>
      <c r="P1" s="28" t="s">
        <v>321</v>
      </c>
      <c r="Q1" s="28" t="s">
        <v>322</v>
      </c>
      <c r="R1" s="27" t="s">
        <v>323</v>
      </c>
      <c r="S1" s="27" t="s">
        <v>324</v>
      </c>
      <c r="T1" s="27" t="s">
        <v>325</v>
      </c>
      <c r="U1" s="27" t="s">
        <v>326</v>
      </c>
      <c r="V1" s="27" t="s">
        <v>327</v>
      </c>
      <c r="W1" s="27" t="s">
        <v>328</v>
      </c>
    </row>
    <row r="2" s="26" customFormat="1" ht="16.5" customHeight="1" spans="1:23">
      <c r="A2" s="29" t="s">
        <v>1369</v>
      </c>
      <c r="B2" s="29" t="s">
        <v>330</v>
      </c>
      <c r="C2" s="29" t="s">
        <v>1370</v>
      </c>
      <c r="D2" s="30">
        <v>1</v>
      </c>
      <c r="E2" s="29" t="s">
        <v>1371</v>
      </c>
      <c r="F2" s="31">
        <v>45530</v>
      </c>
      <c r="G2" s="31">
        <v>45530</v>
      </c>
      <c r="H2" s="32" t="s">
        <v>99</v>
      </c>
      <c r="I2" s="29" t="s">
        <v>100</v>
      </c>
      <c r="J2" s="32" t="s">
        <v>97</v>
      </c>
      <c r="K2" s="29" t="s">
        <v>333</v>
      </c>
      <c r="L2" s="32" t="s">
        <v>97</v>
      </c>
      <c r="M2" s="29" t="s">
        <v>101</v>
      </c>
      <c r="N2" s="32" t="s">
        <v>97</v>
      </c>
      <c r="O2" s="29" t="s">
        <v>1372</v>
      </c>
      <c r="P2" s="37">
        <v>0</v>
      </c>
      <c r="Q2" s="37">
        <v>24915.54</v>
      </c>
      <c r="R2" s="29" t="s">
        <v>618</v>
      </c>
      <c r="S2" s="29" t="s">
        <v>18</v>
      </c>
      <c r="T2" s="29" t="s">
        <v>336</v>
      </c>
      <c r="U2" s="29" t="s">
        <v>337</v>
      </c>
      <c r="V2" s="29" t="s">
        <v>1373</v>
      </c>
      <c r="W2" s="29" t="s">
        <v>339</v>
      </c>
    </row>
    <row r="3" s="26" customFormat="1" ht="16.5" customHeight="1" spans="1:23">
      <c r="A3" s="33" t="s">
        <v>1374</v>
      </c>
      <c r="B3" s="33" t="s">
        <v>330</v>
      </c>
      <c r="C3" s="33" t="s">
        <v>1375</v>
      </c>
      <c r="D3" s="34">
        <v>1</v>
      </c>
      <c r="E3" s="33" t="s">
        <v>1376</v>
      </c>
      <c r="F3" s="35">
        <v>45530</v>
      </c>
      <c r="G3" s="35">
        <v>45530</v>
      </c>
      <c r="H3" s="36" t="s">
        <v>99</v>
      </c>
      <c r="I3" s="33" t="s">
        <v>100</v>
      </c>
      <c r="J3" s="36" t="s">
        <v>97</v>
      </c>
      <c r="K3" s="33" t="s">
        <v>333</v>
      </c>
      <c r="L3" s="36" t="s">
        <v>97</v>
      </c>
      <c r="M3" s="33" t="s">
        <v>101</v>
      </c>
      <c r="N3" s="36" t="s">
        <v>97</v>
      </c>
      <c r="O3" s="33" t="s">
        <v>1377</v>
      </c>
      <c r="P3" s="38">
        <v>0</v>
      </c>
      <c r="Q3" s="38">
        <v>0.01</v>
      </c>
      <c r="R3" s="33" t="s">
        <v>618</v>
      </c>
      <c r="S3" s="33" t="s">
        <v>18</v>
      </c>
      <c r="T3" s="33" t="s">
        <v>336</v>
      </c>
      <c r="U3" s="33" t="s">
        <v>337</v>
      </c>
      <c r="V3" s="33" t="s">
        <v>1378</v>
      </c>
      <c r="W3" s="33" t="s">
        <v>339</v>
      </c>
    </row>
    <row r="4" s="26" customFormat="1" ht="16.5" customHeight="1" spans="1:23">
      <c r="A4" s="29" t="s">
        <v>1379</v>
      </c>
      <c r="B4" s="29" t="s">
        <v>330</v>
      </c>
      <c r="C4" s="29" t="s">
        <v>1380</v>
      </c>
      <c r="D4" s="30">
        <v>3</v>
      </c>
      <c r="E4" s="29" t="s">
        <v>1381</v>
      </c>
      <c r="F4" s="31">
        <v>45530</v>
      </c>
      <c r="G4" s="31">
        <v>45530</v>
      </c>
      <c r="H4" s="32" t="s">
        <v>99</v>
      </c>
      <c r="I4" s="29" t="s">
        <v>100</v>
      </c>
      <c r="J4" s="32" t="s">
        <v>97</v>
      </c>
      <c r="K4" s="29" t="s">
        <v>333</v>
      </c>
      <c r="L4" s="32" t="s">
        <v>97</v>
      </c>
      <c r="M4" s="29" t="s">
        <v>101</v>
      </c>
      <c r="N4" s="32" t="s">
        <v>97</v>
      </c>
      <c r="O4" s="29" t="s">
        <v>1340</v>
      </c>
      <c r="P4" s="37">
        <v>69241.96</v>
      </c>
      <c r="Q4" s="37">
        <v>0</v>
      </c>
      <c r="R4" s="29" t="s">
        <v>507</v>
      </c>
      <c r="S4" s="29" t="s">
        <v>61</v>
      </c>
      <c r="T4" s="29" t="s">
        <v>336</v>
      </c>
      <c r="U4" s="29" t="s">
        <v>337</v>
      </c>
      <c r="V4" s="29" t="s">
        <v>1382</v>
      </c>
      <c r="W4" s="29" t="s">
        <v>339</v>
      </c>
    </row>
    <row r="5" s="26" customFormat="1" ht="16.5" customHeight="1" spans="1:23">
      <c r="A5" s="33" t="s">
        <v>1379</v>
      </c>
      <c r="B5" s="33" t="s">
        <v>330</v>
      </c>
      <c r="C5" s="33" t="s">
        <v>1380</v>
      </c>
      <c r="D5" s="34">
        <v>1</v>
      </c>
      <c r="E5" s="33" t="s">
        <v>1381</v>
      </c>
      <c r="F5" s="35">
        <v>45530</v>
      </c>
      <c r="G5" s="35">
        <v>45530</v>
      </c>
      <c r="H5" s="36" t="s">
        <v>99</v>
      </c>
      <c r="I5" s="33" t="s">
        <v>100</v>
      </c>
      <c r="J5" s="36" t="s">
        <v>97</v>
      </c>
      <c r="K5" s="33" t="s">
        <v>333</v>
      </c>
      <c r="L5" s="36" t="s">
        <v>97</v>
      </c>
      <c r="M5" s="33" t="s">
        <v>101</v>
      </c>
      <c r="N5" s="36" t="s">
        <v>97</v>
      </c>
      <c r="O5" s="33" t="s">
        <v>1340</v>
      </c>
      <c r="P5" s="38">
        <v>0</v>
      </c>
      <c r="Q5" s="38">
        <v>596151.97</v>
      </c>
      <c r="R5" s="33" t="s">
        <v>507</v>
      </c>
      <c r="S5" s="33" t="s">
        <v>61</v>
      </c>
      <c r="T5" s="33" t="s">
        <v>336</v>
      </c>
      <c r="U5" s="33" t="s">
        <v>337</v>
      </c>
      <c r="V5" s="33" t="s">
        <v>1382</v>
      </c>
      <c r="W5" s="33" t="s">
        <v>339</v>
      </c>
    </row>
    <row r="6" s="26" customFormat="1" ht="16.5" customHeight="1" spans="1:23">
      <c r="A6" s="29" t="s">
        <v>1383</v>
      </c>
      <c r="B6" s="29" t="s">
        <v>330</v>
      </c>
      <c r="C6" s="29" t="s">
        <v>1384</v>
      </c>
      <c r="D6" s="30">
        <v>1</v>
      </c>
      <c r="E6" s="29" t="s">
        <v>1385</v>
      </c>
      <c r="F6" s="31">
        <v>45530</v>
      </c>
      <c r="G6" s="31">
        <v>45530</v>
      </c>
      <c r="H6" s="32" t="s">
        <v>99</v>
      </c>
      <c r="I6" s="29" t="s">
        <v>100</v>
      </c>
      <c r="J6" s="32" t="s">
        <v>97</v>
      </c>
      <c r="K6" s="29" t="s">
        <v>333</v>
      </c>
      <c r="L6" s="32" t="s">
        <v>97</v>
      </c>
      <c r="M6" s="29" t="s">
        <v>101</v>
      </c>
      <c r="N6" s="32" t="s">
        <v>97</v>
      </c>
      <c r="O6" s="29" t="s">
        <v>1386</v>
      </c>
      <c r="P6" s="37">
        <v>0.01</v>
      </c>
      <c r="Q6" s="37">
        <v>0</v>
      </c>
      <c r="R6" s="29" t="s">
        <v>507</v>
      </c>
      <c r="S6" s="29" t="s">
        <v>61</v>
      </c>
      <c r="T6" s="29" t="s">
        <v>336</v>
      </c>
      <c r="U6" s="29" t="s">
        <v>337</v>
      </c>
      <c r="V6" s="29" t="s">
        <v>1387</v>
      </c>
      <c r="W6" s="29" t="s">
        <v>339</v>
      </c>
    </row>
    <row r="7" s="26" customFormat="1" ht="16.5" customHeight="1" spans="1:23">
      <c r="A7" s="33" t="s">
        <v>1388</v>
      </c>
      <c r="B7" s="33" t="s">
        <v>330</v>
      </c>
      <c r="C7" s="33" t="s">
        <v>1389</v>
      </c>
      <c r="D7" s="34">
        <v>1</v>
      </c>
      <c r="E7" s="33" t="s">
        <v>1390</v>
      </c>
      <c r="F7" s="35">
        <v>45530</v>
      </c>
      <c r="G7" s="35">
        <v>45530</v>
      </c>
      <c r="H7" s="36" t="s">
        <v>99</v>
      </c>
      <c r="I7" s="33" t="s">
        <v>100</v>
      </c>
      <c r="J7" s="36" t="s">
        <v>97</v>
      </c>
      <c r="K7" s="33" t="s">
        <v>333</v>
      </c>
      <c r="L7" s="36" t="s">
        <v>97</v>
      </c>
      <c r="M7" s="33" t="s">
        <v>101</v>
      </c>
      <c r="N7" s="36" t="s">
        <v>97</v>
      </c>
      <c r="O7" s="33" t="s">
        <v>1391</v>
      </c>
      <c r="P7" s="38">
        <v>0</v>
      </c>
      <c r="Q7" s="38">
        <v>59083.18</v>
      </c>
      <c r="R7" s="33" t="s">
        <v>1392</v>
      </c>
      <c r="S7" s="33" t="s">
        <v>62</v>
      </c>
      <c r="T7" s="33" t="s">
        <v>336</v>
      </c>
      <c r="U7" s="33" t="s">
        <v>337</v>
      </c>
      <c r="V7" s="33" t="s">
        <v>1393</v>
      </c>
      <c r="W7" s="33" t="s">
        <v>339</v>
      </c>
    </row>
    <row r="8" s="26" customFormat="1" ht="16.5" customHeight="1" spans="1:23">
      <c r="A8" s="29" t="s">
        <v>1394</v>
      </c>
      <c r="B8" s="29" t="s">
        <v>330</v>
      </c>
      <c r="C8" s="29" t="s">
        <v>1395</v>
      </c>
      <c r="D8" s="30">
        <v>1</v>
      </c>
      <c r="E8" s="29" t="s">
        <v>1396</v>
      </c>
      <c r="F8" s="31">
        <v>45530</v>
      </c>
      <c r="G8" s="31">
        <v>45530</v>
      </c>
      <c r="H8" s="32" t="s">
        <v>99</v>
      </c>
      <c r="I8" s="29" t="s">
        <v>100</v>
      </c>
      <c r="J8" s="32" t="s">
        <v>97</v>
      </c>
      <c r="K8" s="29" t="s">
        <v>333</v>
      </c>
      <c r="L8" s="32" t="s">
        <v>97</v>
      </c>
      <c r="M8" s="29" t="s">
        <v>101</v>
      </c>
      <c r="N8" s="32" t="s">
        <v>97</v>
      </c>
      <c r="O8" s="29" t="s">
        <v>1397</v>
      </c>
      <c r="P8" s="37">
        <v>0</v>
      </c>
      <c r="Q8" s="37">
        <v>2163.86</v>
      </c>
      <c r="R8" s="29" t="s">
        <v>1398</v>
      </c>
      <c r="S8" s="29" t="s">
        <v>254</v>
      </c>
      <c r="T8" s="29" t="s">
        <v>336</v>
      </c>
      <c r="U8" s="29" t="s">
        <v>337</v>
      </c>
      <c r="V8" s="29" t="s">
        <v>1399</v>
      </c>
      <c r="W8" s="29" t="s">
        <v>339</v>
      </c>
    </row>
    <row r="9" s="26" customFormat="1" ht="16.5" customHeight="1" spans="1:23">
      <c r="A9" s="33" t="s">
        <v>1400</v>
      </c>
      <c r="B9" s="33" t="s">
        <v>330</v>
      </c>
      <c r="C9" s="33" t="s">
        <v>1401</v>
      </c>
      <c r="D9" s="34">
        <v>1</v>
      </c>
      <c r="E9" s="33" t="s">
        <v>1402</v>
      </c>
      <c r="F9" s="35">
        <v>45530</v>
      </c>
      <c r="G9" s="35">
        <v>45530</v>
      </c>
      <c r="H9" s="36" t="s">
        <v>99</v>
      </c>
      <c r="I9" s="33" t="s">
        <v>100</v>
      </c>
      <c r="J9" s="36" t="s">
        <v>97</v>
      </c>
      <c r="K9" s="33" t="s">
        <v>333</v>
      </c>
      <c r="L9" s="36" t="s">
        <v>97</v>
      </c>
      <c r="M9" s="33" t="s">
        <v>101</v>
      </c>
      <c r="N9" s="36" t="s">
        <v>97</v>
      </c>
      <c r="O9" s="33" t="s">
        <v>1403</v>
      </c>
      <c r="P9" s="38">
        <v>0</v>
      </c>
      <c r="Q9" s="38">
        <v>874.37</v>
      </c>
      <c r="R9" s="33" t="s">
        <v>1398</v>
      </c>
      <c r="S9" s="33" t="s">
        <v>254</v>
      </c>
      <c r="T9" s="33" t="s">
        <v>336</v>
      </c>
      <c r="U9" s="33" t="s">
        <v>337</v>
      </c>
      <c r="V9" s="33" t="s">
        <v>1404</v>
      </c>
      <c r="W9" s="33" t="s">
        <v>339</v>
      </c>
    </row>
    <row r="10" s="26" customFormat="1" ht="16.5" customHeight="1" spans="1:23">
      <c r="A10" s="29" t="s">
        <v>1405</v>
      </c>
      <c r="B10" s="29" t="s">
        <v>330</v>
      </c>
      <c r="C10" s="29" t="s">
        <v>1406</v>
      </c>
      <c r="D10" s="30">
        <v>1</v>
      </c>
      <c r="E10" s="29" t="s">
        <v>1407</v>
      </c>
      <c r="F10" s="31">
        <v>45530</v>
      </c>
      <c r="G10" s="31">
        <v>45530</v>
      </c>
      <c r="H10" s="32" t="s">
        <v>99</v>
      </c>
      <c r="I10" s="29" t="s">
        <v>100</v>
      </c>
      <c r="J10" s="32" t="s">
        <v>97</v>
      </c>
      <c r="K10" s="29" t="s">
        <v>333</v>
      </c>
      <c r="L10" s="32" t="s">
        <v>97</v>
      </c>
      <c r="M10" s="29" t="s">
        <v>101</v>
      </c>
      <c r="N10" s="32" t="s">
        <v>97</v>
      </c>
      <c r="O10" s="29" t="s">
        <v>1408</v>
      </c>
      <c r="P10" s="37">
        <v>0</v>
      </c>
      <c r="Q10" s="37">
        <v>13209.15</v>
      </c>
      <c r="R10" s="29" t="s">
        <v>361</v>
      </c>
      <c r="S10" s="29" t="s">
        <v>54</v>
      </c>
      <c r="T10" s="29" t="s">
        <v>336</v>
      </c>
      <c r="U10" s="29" t="s">
        <v>337</v>
      </c>
      <c r="V10" s="29" t="s">
        <v>1409</v>
      </c>
      <c r="W10" s="29" t="s">
        <v>339</v>
      </c>
    </row>
    <row r="11" s="26" customFormat="1" ht="16.5" customHeight="1" spans="1:23">
      <c r="A11" s="33" t="s">
        <v>1405</v>
      </c>
      <c r="B11" s="33" t="s">
        <v>330</v>
      </c>
      <c r="C11" s="33" t="s">
        <v>1406</v>
      </c>
      <c r="D11" s="34">
        <v>3</v>
      </c>
      <c r="E11" s="33" t="s">
        <v>1407</v>
      </c>
      <c r="F11" s="35">
        <v>45530</v>
      </c>
      <c r="G11" s="35">
        <v>45530</v>
      </c>
      <c r="H11" s="36" t="s">
        <v>99</v>
      </c>
      <c r="I11" s="33" t="s">
        <v>100</v>
      </c>
      <c r="J11" s="36" t="s">
        <v>97</v>
      </c>
      <c r="K11" s="33" t="s">
        <v>333</v>
      </c>
      <c r="L11" s="36" t="s">
        <v>97</v>
      </c>
      <c r="M11" s="33" t="s">
        <v>101</v>
      </c>
      <c r="N11" s="36" t="s">
        <v>97</v>
      </c>
      <c r="O11" s="33" t="s">
        <v>1408</v>
      </c>
      <c r="P11" s="38">
        <v>351.9</v>
      </c>
      <c r="Q11" s="38">
        <v>0</v>
      </c>
      <c r="R11" s="33" t="s">
        <v>361</v>
      </c>
      <c r="S11" s="33" t="s">
        <v>54</v>
      </c>
      <c r="T11" s="33" t="s">
        <v>336</v>
      </c>
      <c r="U11" s="33" t="s">
        <v>337</v>
      </c>
      <c r="V11" s="33" t="s">
        <v>1409</v>
      </c>
      <c r="W11" s="33" t="s">
        <v>339</v>
      </c>
    </row>
    <row r="12" s="26" customFormat="1" ht="16.5" customHeight="1" spans="1:23">
      <c r="A12" s="29" t="s">
        <v>1410</v>
      </c>
      <c r="B12" s="29" t="s">
        <v>330</v>
      </c>
      <c r="C12" s="29" t="s">
        <v>1411</v>
      </c>
      <c r="D12" s="30">
        <v>1</v>
      </c>
      <c r="E12" s="29" t="s">
        <v>1412</v>
      </c>
      <c r="F12" s="31">
        <v>45530</v>
      </c>
      <c r="G12" s="31">
        <v>45530</v>
      </c>
      <c r="H12" s="32" t="s">
        <v>99</v>
      </c>
      <c r="I12" s="29" t="s">
        <v>100</v>
      </c>
      <c r="J12" s="32" t="s">
        <v>97</v>
      </c>
      <c r="K12" s="29" t="s">
        <v>333</v>
      </c>
      <c r="L12" s="32" t="s">
        <v>97</v>
      </c>
      <c r="M12" s="29" t="s">
        <v>101</v>
      </c>
      <c r="N12" s="32" t="s">
        <v>97</v>
      </c>
      <c r="O12" s="29" t="s">
        <v>601</v>
      </c>
      <c r="P12" s="37">
        <v>0</v>
      </c>
      <c r="Q12" s="37">
        <v>2079.2</v>
      </c>
      <c r="R12" s="29" t="s">
        <v>991</v>
      </c>
      <c r="S12" s="29" t="s">
        <v>258</v>
      </c>
      <c r="T12" s="29" t="s">
        <v>336</v>
      </c>
      <c r="U12" s="29" t="s">
        <v>337</v>
      </c>
      <c r="V12" s="29" t="s">
        <v>1413</v>
      </c>
      <c r="W12" s="29" t="s">
        <v>339</v>
      </c>
    </row>
    <row r="13" s="26" customFormat="1" ht="16.5" customHeight="1" spans="1:23">
      <c r="A13" s="33" t="s">
        <v>1414</v>
      </c>
      <c r="B13" s="33" t="s">
        <v>330</v>
      </c>
      <c r="C13" s="33" t="s">
        <v>1415</v>
      </c>
      <c r="D13" s="34">
        <v>1</v>
      </c>
      <c r="E13" s="33" t="s">
        <v>1416</v>
      </c>
      <c r="F13" s="35">
        <v>45530</v>
      </c>
      <c r="G13" s="35">
        <v>45530</v>
      </c>
      <c r="H13" s="36" t="s">
        <v>99</v>
      </c>
      <c r="I13" s="33" t="s">
        <v>100</v>
      </c>
      <c r="J13" s="36" t="s">
        <v>97</v>
      </c>
      <c r="K13" s="33" t="s">
        <v>333</v>
      </c>
      <c r="L13" s="36" t="s">
        <v>97</v>
      </c>
      <c r="M13" s="33" t="s">
        <v>101</v>
      </c>
      <c r="N13" s="36" t="s">
        <v>97</v>
      </c>
      <c r="O13" s="33" t="s">
        <v>606</v>
      </c>
      <c r="P13" s="38">
        <v>0</v>
      </c>
      <c r="Q13" s="38">
        <v>50405.42</v>
      </c>
      <c r="R13" s="33" t="s">
        <v>607</v>
      </c>
      <c r="S13" s="33" t="s">
        <v>41</v>
      </c>
      <c r="T13" s="33" t="s">
        <v>336</v>
      </c>
      <c r="U13" s="33" t="s">
        <v>337</v>
      </c>
      <c r="V13" s="33" t="s">
        <v>1417</v>
      </c>
      <c r="W13" s="33" t="s">
        <v>339</v>
      </c>
    </row>
    <row r="14" s="26" customFormat="1" ht="16.5" customHeight="1" spans="1:23">
      <c r="A14" s="29" t="s">
        <v>1418</v>
      </c>
      <c r="B14" s="29" t="s">
        <v>330</v>
      </c>
      <c r="C14" s="29" t="s">
        <v>1419</v>
      </c>
      <c r="D14" s="30">
        <v>1</v>
      </c>
      <c r="E14" s="29" t="s">
        <v>1420</v>
      </c>
      <c r="F14" s="31">
        <v>45530</v>
      </c>
      <c r="G14" s="31">
        <v>45530</v>
      </c>
      <c r="H14" s="32" t="s">
        <v>99</v>
      </c>
      <c r="I14" s="29" t="s">
        <v>100</v>
      </c>
      <c r="J14" s="32" t="s">
        <v>97</v>
      </c>
      <c r="K14" s="29" t="s">
        <v>333</v>
      </c>
      <c r="L14" s="32" t="s">
        <v>97</v>
      </c>
      <c r="M14" s="29" t="s">
        <v>101</v>
      </c>
      <c r="N14" s="32" t="s">
        <v>97</v>
      </c>
      <c r="O14" s="29" t="s">
        <v>1421</v>
      </c>
      <c r="P14" s="37">
        <v>0.25</v>
      </c>
      <c r="Q14" s="37">
        <v>0</v>
      </c>
      <c r="R14" s="29" t="s">
        <v>607</v>
      </c>
      <c r="S14" s="29" t="s">
        <v>41</v>
      </c>
      <c r="T14" s="29" t="s">
        <v>336</v>
      </c>
      <c r="U14" s="29" t="s">
        <v>337</v>
      </c>
      <c r="V14" s="29" t="s">
        <v>1422</v>
      </c>
      <c r="W14" s="29" t="s">
        <v>339</v>
      </c>
    </row>
    <row r="15" s="26" customFormat="1" ht="16.5" customHeight="1" spans="1:23">
      <c r="A15" s="33" t="s">
        <v>1423</v>
      </c>
      <c r="B15" s="33" t="s">
        <v>330</v>
      </c>
      <c r="C15" s="33" t="s">
        <v>1424</v>
      </c>
      <c r="D15" s="34">
        <v>1</v>
      </c>
      <c r="E15" s="33" t="s">
        <v>1425</v>
      </c>
      <c r="F15" s="35">
        <v>45530</v>
      </c>
      <c r="G15" s="35">
        <v>45530</v>
      </c>
      <c r="H15" s="36" t="s">
        <v>99</v>
      </c>
      <c r="I15" s="33" t="s">
        <v>100</v>
      </c>
      <c r="J15" s="36" t="s">
        <v>97</v>
      </c>
      <c r="K15" s="33" t="s">
        <v>333</v>
      </c>
      <c r="L15" s="36" t="s">
        <v>97</v>
      </c>
      <c r="M15" s="33" t="s">
        <v>101</v>
      </c>
      <c r="N15" s="36" t="s">
        <v>97</v>
      </c>
      <c r="O15" s="33" t="s">
        <v>601</v>
      </c>
      <c r="P15" s="38">
        <v>0</v>
      </c>
      <c r="Q15" s="38">
        <v>9511.21</v>
      </c>
      <c r="R15" s="33" t="s">
        <v>767</v>
      </c>
      <c r="S15" s="33" t="s">
        <v>57</v>
      </c>
      <c r="T15" s="33" t="s">
        <v>336</v>
      </c>
      <c r="U15" s="33" t="s">
        <v>337</v>
      </c>
      <c r="V15" s="33" t="s">
        <v>1426</v>
      </c>
      <c r="W15" s="33" t="s">
        <v>339</v>
      </c>
    </row>
    <row r="16" s="26" customFormat="1" ht="16.5" customHeight="1" spans="1:23">
      <c r="A16" s="29" t="s">
        <v>1427</v>
      </c>
      <c r="B16" s="29" t="s">
        <v>330</v>
      </c>
      <c r="C16" s="29" t="s">
        <v>1428</v>
      </c>
      <c r="D16" s="30">
        <v>3</v>
      </c>
      <c r="E16" s="29" t="s">
        <v>1429</v>
      </c>
      <c r="F16" s="31">
        <v>45530</v>
      </c>
      <c r="G16" s="31">
        <v>45530</v>
      </c>
      <c r="H16" s="32" t="s">
        <v>99</v>
      </c>
      <c r="I16" s="29" t="s">
        <v>100</v>
      </c>
      <c r="J16" s="32" t="s">
        <v>97</v>
      </c>
      <c r="K16" s="29" t="s">
        <v>333</v>
      </c>
      <c r="L16" s="32" t="s">
        <v>97</v>
      </c>
      <c r="M16" s="29" t="s">
        <v>101</v>
      </c>
      <c r="N16" s="32" t="s">
        <v>97</v>
      </c>
      <c r="O16" s="29" t="s">
        <v>437</v>
      </c>
      <c r="P16" s="37">
        <v>6590.26</v>
      </c>
      <c r="Q16" s="37">
        <v>0</v>
      </c>
      <c r="R16" s="29" t="s">
        <v>438</v>
      </c>
      <c r="S16" s="29" t="s">
        <v>43</v>
      </c>
      <c r="T16" s="29" t="s">
        <v>336</v>
      </c>
      <c r="U16" s="29" t="s">
        <v>337</v>
      </c>
      <c r="V16" s="29" t="s">
        <v>1430</v>
      </c>
      <c r="W16" s="29" t="s">
        <v>339</v>
      </c>
    </row>
    <row r="17" s="26" customFormat="1" ht="16.5" customHeight="1" spans="1:23">
      <c r="A17" s="33" t="s">
        <v>1427</v>
      </c>
      <c r="B17" s="33" t="s">
        <v>330</v>
      </c>
      <c r="C17" s="33" t="s">
        <v>1428</v>
      </c>
      <c r="D17" s="34">
        <v>1</v>
      </c>
      <c r="E17" s="33" t="s">
        <v>1429</v>
      </c>
      <c r="F17" s="35">
        <v>45530</v>
      </c>
      <c r="G17" s="35">
        <v>45530</v>
      </c>
      <c r="H17" s="36" t="s">
        <v>99</v>
      </c>
      <c r="I17" s="33" t="s">
        <v>100</v>
      </c>
      <c r="J17" s="36" t="s">
        <v>97</v>
      </c>
      <c r="K17" s="33" t="s">
        <v>333</v>
      </c>
      <c r="L17" s="36" t="s">
        <v>97</v>
      </c>
      <c r="M17" s="33" t="s">
        <v>101</v>
      </c>
      <c r="N17" s="36" t="s">
        <v>97</v>
      </c>
      <c r="O17" s="33" t="s">
        <v>437</v>
      </c>
      <c r="P17" s="38">
        <v>0</v>
      </c>
      <c r="Q17" s="38">
        <v>370019.38</v>
      </c>
      <c r="R17" s="33" t="s">
        <v>438</v>
      </c>
      <c r="S17" s="33" t="s">
        <v>43</v>
      </c>
      <c r="T17" s="33" t="s">
        <v>336</v>
      </c>
      <c r="U17" s="33" t="s">
        <v>337</v>
      </c>
      <c r="V17" s="33" t="s">
        <v>1430</v>
      </c>
      <c r="W17" s="33" t="s">
        <v>339</v>
      </c>
    </row>
    <row r="18" s="26" customFormat="1" ht="16.5" customHeight="1" spans="1:23">
      <c r="A18" s="29" t="s">
        <v>1431</v>
      </c>
      <c r="B18" s="29" t="s">
        <v>330</v>
      </c>
      <c r="C18" s="29" t="s">
        <v>1432</v>
      </c>
      <c r="D18" s="30">
        <v>1</v>
      </c>
      <c r="E18" s="29" t="s">
        <v>1433</v>
      </c>
      <c r="F18" s="31">
        <v>45530</v>
      </c>
      <c r="G18" s="31">
        <v>45530</v>
      </c>
      <c r="H18" s="32" t="s">
        <v>99</v>
      </c>
      <c r="I18" s="29" t="s">
        <v>100</v>
      </c>
      <c r="J18" s="32" t="s">
        <v>97</v>
      </c>
      <c r="K18" s="29" t="s">
        <v>333</v>
      </c>
      <c r="L18" s="32" t="s">
        <v>97</v>
      </c>
      <c r="M18" s="29" t="s">
        <v>101</v>
      </c>
      <c r="N18" s="32" t="s">
        <v>97</v>
      </c>
      <c r="O18" s="29" t="s">
        <v>1434</v>
      </c>
      <c r="P18" s="37">
        <v>0</v>
      </c>
      <c r="Q18" s="37">
        <v>10093.66</v>
      </c>
      <c r="R18" s="29" t="s">
        <v>367</v>
      </c>
      <c r="S18" s="29" t="s">
        <v>16</v>
      </c>
      <c r="T18" s="29" t="s">
        <v>336</v>
      </c>
      <c r="U18" s="29" t="s">
        <v>337</v>
      </c>
      <c r="V18" s="29" t="s">
        <v>1435</v>
      </c>
      <c r="W18" s="29" t="s">
        <v>339</v>
      </c>
    </row>
    <row r="19" s="26" customFormat="1" ht="16.5" customHeight="1" spans="1:23">
      <c r="A19" s="33" t="s">
        <v>1436</v>
      </c>
      <c r="B19" s="33" t="s">
        <v>330</v>
      </c>
      <c r="C19" s="33" t="s">
        <v>1437</v>
      </c>
      <c r="D19" s="34">
        <v>1</v>
      </c>
      <c r="E19" s="33" t="s">
        <v>1438</v>
      </c>
      <c r="F19" s="35">
        <v>45530</v>
      </c>
      <c r="G19" s="35">
        <v>45530</v>
      </c>
      <c r="H19" s="36" t="s">
        <v>99</v>
      </c>
      <c r="I19" s="33" t="s">
        <v>100</v>
      </c>
      <c r="J19" s="36" t="s">
        <v>97</v>
      </c>
      <c r="K19" s="33" t="s">
        <v>333</v>
      </c>
      <c r="L19" s="36" t="s">
        <v>97</v>
      </c>
      <c r="M19" s="33" t="s">
        <v>101</v>
      </c>
      <c r="N19" s="36" t="s">
        <v>97</v>
      </c>
      <c r="O19" s="33" t="s">
        <v>1439</v>
      </c>
      <c r="P19" s="38">
        <v>0</v>
      </c>
      <c r="Q19" s="38">
        <v>79642.4</v>
      </c>
      <c r="R19" s="33" t="s">
        <v>1029</v>
      </c>
      <c r="S19" s="33" t="s">
        <v>55</v>
      </c>
      <c r="T19" s="33" t="s">
        <v>336</v>
      </c>
      <c r="U19" s="33" t="s">
        <v>337</v>
      </c>
      <c r="V19" s="33" t="s">
        <v>1440</v>
      </c>
      <c r="W19" s="33" t="s">
        <v>339</v>
      </c>
    </row>
    <row r="20" s="26" customFormat="1" ht="16.5" customHeight="1" spans="1:23">
      <c r="A20" s="29" t="s">
        <v>1441</v>
      </c>
      <c r="B20" s="29" t="s">
        <v>330</v>
      </c>
      <c r="C20" s="29" t="s">
        <v>1442</v>
      </c>
      <c r="D20" s="30">
        <v>1</v>
      </c>
      <c r="E20" s="29" t="s">
        <v>1443</v>
      </c>
      <c r="F20" s="31">
        <v>45530</v>
      </c>
      <c r="G20" s="31">
        <v>45530</v>
      </c>
      <c r="H20" s="32" t="s">
        <v>99</v>
      </c>
      <c r="I20" s="29" t="s">
        <v>100</v>
      </c>
      <c r="J20" s="32" t="s">
        <v>97</v>
      </c>
      <c r="K20" s="29" t="s">
        <v>333</v>
      </c>
      <c r="L20" s="32" t="s">
        <v>97</v>
      </c>
      <c r="M20" s="29" t="s">
        <v>101</v>
      </c>
      <c r="N20" s="32" t="s">
        <v>97</v>
      </c>
      <c r="O20" s="29" t="s">
        <v>1111</v>
      </c>
      <c r="P20" s="37">
        <v>0</v>
      </c>
      <c r="Q20" s="37">
        <v>60146.43</v>
      </c>
      <c r="R20" s="29" t="s">
        <v>568</v>
      </c>
      <c r="S20" s="29" t="s">
        <v>38</v>
      </c>
      <c r="T20" s="29" t="s">
        <v>336</v>
      </c>
      <c r="U20" s="29" t="s">
        <v>337</v>
      </c>
      <c r="V20" s="29" t="s">
        <v>1444</v>
      </c>
      <c r="W20" s="29" t="s">
        <v>339</v>
      </c>
    </row>
    <row r="21" s="26" customFormat="1" ht="16.5" customHeight="1" spans="1:23">
      <c r="A21" s="33" t="s">
        <v>1441</v>
      </c>
      <c r="B21" s="33" t="s">
        <v>330</v>
      </c>
      <c r="C21" s="33" t="s">
        <v>1442</v>
      </c>
      <c r="D21" s="34">
        <v>3</v>
      </c>
      <c r="E21" s="33" t="s">
        <v>1443</v>
      </c>
      <c r="F21" s="35">
        <v>45530</v>
      </c>
      <c r="G21" s="35">
        <v>45530</v>
      </c>
      <c r="H21" s="36" t="s">
        <v>99</v>
      </c>
      <c r="I21" s="33" t="s">
        <v>100</v>
      </c>
      <c r="J21" s="36" t="s">
        <v>97</v>
      </c>
      <c r="K21" s="33" t="s">
        <v>333</v>
      </c>
      <c r="L21" s="36" t="s">
        <v>97</v>
      </c>
      <c r="M21" s="33" t="s">
        <v>101</v>
      </c>
      <c r="N21" s="36" t="s">
        <v>97</v>
      </c>
      <c r="O21" s="33" t="s">
        <v>1111</v>
      </c>
      <c r="P21" s="38">
        <v>3023.49</v>
      </c>
      <c r="Q21" s="38">
        <v>0</v>
      </c>
      <c r="R21" s="33" t="s">
        <v>568</v>
      </c>
      <c r="S21" s="33" t="s">
        <v>38</v>
      </c>
      <c r="T21" s="33" t="s">
        <v>336</v>
      </c>
      <c r="U21" s="33" t="s">
        <v>337</v>
      </c>
      <c r="V21" s="33" t="s">
        <v>1444</v>
      </c>
      <c r="W21" s="33" t="s">
        <v>339</v>
      </c>
    </row>
    <row r="22" s="26" customFormat="1" ht="16.5" customHeight="1" spans="1:23">
      <c r="A22" s="29" t="s">
        <v>1445</v>
      </c>
      <c r="B22" s="29" t="s">
        <v>330</v>
      </c>
      <c r="C22" s="29" t="s">
        <v>1446</v>
      </c>
      <c r="D22" s="30">
        <v>1</v>
      </c>
      <c r="E22" s="29" t="s">
        <v>1447</v>
      </c>
      <c r="F22" s="31">
        <v>45530</v>
      </c>
      <c r="G22" s="31">
        <v>45530</v>
      </c>
      <c r="H22" s="32" t="s">
        <v>99</v>
      </c>
      <c r="I22" s="29" t="s">
        <v>100</v>
      </c>
      <c r="J22" s="32" t="s">
        <v>97</v>
      </c>
      <c r="K22" s="29" t="s">
        <v>333</v>
      </c>
      <c r="L22" s="32" t="s">
        <v>97</v>
      </c>
      <c r="M22" s="29" t="s">
        <v>101</v>
      </c>
      <c r="N22" s="32" t="s">
        <v>97</v>
      </c>
      <c r="O22" s="29" t="s">
        <v>899</v>
      </c>
      <c r="P22" s="37">
        <v>0</v>
      </c>
      <c r="Q22" s="37">
        <v>3953.31</v>
      </c>
      <c r="R22" s="29" t="s">
        <v>489</v>
      </c>
      <c r="S22" s="29" t="s">
        <v>51</v>
      </c>
      <c r="T22" s="29" t="s">
        <v>336</v>
      </c>
      <c r="U22" s="29" t="s">
        <v>337</v>
      </c>
      <c r="V22" s="29" t="s">
        <v>1448</v>
      </c>
      <c r="W22" s="29" t="s">
        <v>339</v>
      </c>
    </row>
    <row r="23" s="26" customFormat="1" ht="16.5" customHeight="1" spans="1:23">
      <c r="A23" s="33" t="s">
        <v>1449</v>
      </c>
      <c r="B23" s="33" t="s">
        <v>330</v>
      </c>
      <c r="C23" s="33" t="s">
        <v>1450</v>
      </c>
      <c r="D23" s="34">
        <v>3</v>
      </c>
      <c r="E23" s="33" t="s">
        <v>1451</v>
      </c>
      <c r="F23" s="35">
        <v>45530</v>
      </c>
      <c r="G23" s="35">
        <v>45530</v>
      </c>
      <c r="H23" s="36" t="s">
        <v>99</v>
      </c>
      <c r="I23" s="33" t="s">
        <v>100</v>
      </c>
      <c r="J23" s="36" t="s">
        <v>97</v>
      </c>
      <c r="K23" s="33" t="s">
        <v>333</v>
      </c>
      <c r="L23" s="36" t="s">
        <v>97</v>
      </c>
      <c r="M23" s="33" t="s">
        <v>101</v>
      </c>
      <c r="N23" s="36" t="s">
        <v>97</v>
      </c>
      <c r="O23" s="33" t="s">
        <v>1034</v>
      </c>
      <c r="P23" s="38">
        <v>0.75</v>
      </c>
      <c r="Q23" s="38">
        <v>0</v>
      </c>
      <c r="R23" s="33" t="s">
        <v>640</v>
      </c>
      <c r="S23" s="33" t="s">
        <v>53</v>
      </c>
      <c r="T23" s="33" t="s">
        <v>336</v>
      </c>
      <c r="U23" s="33" t="s">
        <v>337</v>
      </c>
      <c r="V23" s="33" t="s">
        <v>1452</v>
      </c>
      <c r="W23" s="33" t="s">
        <v>339</v>
      </c>
    </row>
    <row r="24" s="26" customFormat="1" ht="16.5" customHeight="1" spans="1:23">
      <c r="A24" s="29" t="s">
        <v>1449</v>
      </c>
      <c r="B24" s="29" t="s">
        <v>330</v>
      </c>
      <c r="C24" s="29" t="s">
        <v>1450</v>
      </c>
      <c r="D24" s="30">
        <v>1</v>
      </c>
      <c r="E24" s="29" t="s">
        <v>1451</v>
      </c>
      <c r="F24" s="31">
        <v>45530</v>
      </c>
      <c r="G24" s="31">
        <v>45530</v>
      </c>
      <c r="H24" s="32" t="s">
        <v>99</v>
      </c>
      <c r="I24" s="29" t="s">
        <v>100</v>
      </c>
      <c r="J24" s="32" t="s">
        <v>97</v>
      </c>
      <c r="K24" s="29" t="s">
        <v>333</v>
      </c>
      <c r="L24" s="32" t="s">
        <v>97</v>
      </c>
      <c r="M24" s="29" t="s">
        <v>101</v>
      </c>
      <c r="N24" s="32" t="s">
        <v>97</v>
      </c>
      <c r="O24" s="29" t="s">
        <v>1034</v>
      </c>
      <c r="P24" s="37">
        <v>0</v>
      </c>
      <c r="Q24" s="37">
        <v>74292.6</v>
      </c>
      <c r="R24" s="29" t="s">
        <v>640</v>
      </c>
      <c r="S24" s="29" t="s">
        <v>53</v>
      </c>
      <c r="T24" s="29" t="s">
        <v>336</v>
      </c>
      <c r="U24" s="29" t="s">
        <v>337</v>
      </c>
      <c r="V24" s="29" t="s">
        <v>1452</v>
      </c>
      <c r="W24" s="29" t="s">
        <v>339</v>
      </c>
    </row>
    <row r="25" s="26" customFormat="1" ht="16.5" customHeight="1" spans="1:23">
      <c r="A25" s="33" t="s">
        <v>1453</v>
      </c>
      <c r="B25" s="33" t="s">
        <v>330</v>
      </c>
      <c r="C25" s="33" t="s">
        <v>1454</v>
      </c>
      <c r="D25" s="34">
        <v>1</v>
      </c>
      <c r="E25" s="33" t="s">
        <v>1455</v>
      </c>
      <c r="F25" s="35">
        <v>45530</v>
      </c>
      <c r="G25" s="35">
        <v>45530</v>
      </c>
      <c r="H25" s="36" t="s">
        <v>99</v>
      </c>
      <c r="I25" s="33" t="s">
        <v>100</v>
      </c>
      <c r="J25" s="36" t="s">
        <v>97</v>
      </c>
      <c r="K25" s="33" t="s">
        <v>333</v>
      </c>
      <c r="L25" s="36" t="s">
        <v>97</v>
      </c>
      <c r="M25" s="33" t="s">
        <v>101</v>
      </c>
      <c r="N25" s="36" t="s">
        <v>97</v>
      </c>
      <c r="O25" s="33" t="s">
        <v>1456</v>
      </c>
      <c r="P25" s="38">
        <v>0.03</v>
      </c>
      <c r="Q25" s="38">
        <v>0</v>
      </c>
      <c r="R25" s="33" t="s">
        <v>640</v>
      </c>
      <c r="S25" s="33" t="s">
        <v>53</v>
      </c>
      <c r="T25" s="33" t="s">
        <v>336</v>
      </c>
      <c r="U25" s="33" t="s">
        <v>337</v>
      </c>
      <c r="V25" s="33" t="s">
        <v>1457</v>
      </c>
      <c r="W25" s="33" t="s">
        <v>339</v>
      </c>
    </row>
    <row r="26" s="26" customFormat="1" ht="16.5" customHeight="1" spans="1:23">
      <c r="A26" s="29" t="s">
        <v>1458</v>
      </c>
      <c r="B26" s="29" t="s">
        <v>330</v>
      </c>
      <c r="C26" s="29" t="s">
        <v>1459</v>
      </c>
      <c r="D26" s="30">
        <v>3</v>
      </c>
      <c r="E26" s="29" t="s">
        <v>1460</v>
      </c>
      <c r="F26" s="31">
        <v>45530</v>
      </c>
      <c r="G26" s="31">
        <v>45530</v>
      </c>
      <c r="H26" s="32" t="s">
        <v>99</v>
      </c>
      <c r="I26" s="29" t="s">
        <v>100</v>
      </c>
      <c r="J26" s="32" t="s">
        <v>97</v>
      </c>
      <c r="K26" s="29" t="s">
        <v>333</v>
      </c>
      <c r="L26" s="32" t="s">
        <v>97</v>
      </c>
      <c r="M26" s="29" t="s">
        <v>101</v>
      </c>
      <c r="N26" s="32" t="s">
        <v>97</v>
      </c>
      <c r="O26" s="29" t="s">
        <v>844</v>
      </c>
      <c r="P26" s="37">
        <v>5054.68</v>
      </c>
      <c r="Q26" s="37">
        <v>0</v>
      </c>
      <c r="R26" s="29" t="s">
        <v>718</v>
      </c>
      <c r="S26" s="29" t="s">
        <v>56</v>
      </c>
      <c r="T26" s="29" t="s">
        <v>336</v>
      </c>
      <c r="U26" s="29" t="s">
        <v>337</v>
      </c>
      <c r="V26" s="29" t="s">
        <v>1461</v>
      </c>
      <c r="W26" s="29" t="s">
        <v>339</v>
      </c>
    </row>
    <row r="27" s="26" customFormat="1" ht="16.5" customHeight="1" spans="1:23">
      <c r="A27" s="33" t="s">
        <v>1458</v>
      </c>
      <c r="B27" s="33" t="s">
        <v>330</v>
      </c>
      <c r="C27" s="33" t="s">
        <v>1459</v>
      </c>
      <c r="D27" s="34">
        <v>1</v>
      </c>
      <c r="E27" s="33" t="s">
        <v>1460</v>
      </c>
      <c r="F27" s="35">
        <v>45530</v>
      </c>
      <c r="G27" s="35">
        <v>45530</v>
      </c>
      <c r="H27" s="36" t="s">
        <v>99</v>
      </c>
      <c r="I27" s="33" t="s">
        <v>100</v>
      </c>
      <c r="J27" s="36" t="s">
        <v>97</v>
      </c>
      <c r="K27" s="33" t="s">
        <v>333</v>
      </c>
      <c r="L27" s="36" t="s">
        <v>97</v>
      </c>
      <c r="M27" s="33" t="s">
        <v>101</v>
      </c>
      <c r="N27" s="36" t="s">
        <v>97</v>
      </c>
      <c r="O27" s="33" t="s">
        <v>844</v>
      </c>
      <c r="P27" s="38">
        <v>0</v>
      </c>
      <c r="Q27" s="38">
        <v>101612.63</v>
      </c>
      <c r="R27" s="33" t="s">
        <v>718</v>
      </c>
      <c r="S27" s="33" t="s">
        <v>56</v>
      </c>
      <c r="T27" s="33" t="s">
        <v>336</v>
      </c>
      <c r="U27" s="33" t="s">
        <v>337</v>
      </c>
      <c r="V27" s="33" t="s">
        <v>1461</v>
      </c>
      <c r="W27" s="33" t="s">
        <v>339</v>
      </c>
    </row>
    <row r="28" s="26" customFormat="1" ht="16.5" customHeight="1" spans="1:23">
      <c r="A28" s="29" t="s">
        <v>1462</v>
      </c>
      <c r="B28" s="29" t="s">
        <v>330</v>
      </c>
      <c r="C28" s="29" t="s">
        <v>1463</v>
      </c>
      <c r="D28" s="30">
        <v>1</v>
      </c>
      <c r="E28" s="29" t="s">
        <v>1464</v>
      </c>
      <c r="F28" s="31">
        <v>45530</v>
      </c>
      <c r="G28" s="31">
        <v>45530</v>
      </c>
      <c r="H28" s="32" t="s">
        <v>99</v>
      </c>
      <c r="I28" s="29" t="s">
        <v>100</v>
      </c>
      <c r="J28" s="32" t="s">
        <v>97</v>
      </c>
      <c r="K28" s="29" t="s">
        <v>333</v>
      </c>
      <c r="L28" s="32" t="s">
        <v>97</v>
      </c>
      <c r="M28" s="29" t="s">
        <v>101</v>
      </c>
      <c r="N28" s="32" t="s">
        <v>97</v>
      </c>
      <c r="O28" s="29" t="s">
        <v>1465</v>
      </c>
      <c r="P28" s="37">
        <v>0.02</v>
      </c>
      <c r="Q28" s="37">
        <v>0</v>
      </c>
      <c r="R28" s="29" t="s">
        <v>718</v>
      </c>
      <c r="S28" s="29" t="s">
        <v>56</v>
      </c>
      <c r="T28" s="29" t="s">
        <v>336</v>
      </c>
      <c r="U28" s="29" t="s">
        <v>337</v>
      </c>
      <c r="V28" s="29" t="s">
        <v>1466</v>
      </c>
      <c r="W28" s="29" t="s">
        <v>339</v>
      </c>
    </row>
    <row r="29" s="26" customFormat="1" ht="16.5" customHeight="1" spans="1:23">
      <c r="A29" s="33" t="s">
        <v>1467</v>
      </c>
      <c r="B29" s="33" t="s">
        <v>330</v>
      </c>
      <c r="C29" s="33" t="s">
        <v>1468</v>
      </c>
      <c r="D29" s="34">
        <v>1</v>
      </c>
      <c r="E29" s="33" t="s">
        <v>1469</v>
      </c>
      <c r="F29" s="35">
        <v>45530</v>
      </c>
      <c r="G29" s="35">
        <v>45530</v>
      </c>
      <c r="H29" s="36" t="s">
        <v>99</v>
      </c>
      <c r="I29" s="33" t="s">
        <v>100</v>
      </c>
      <c r="J29" s="36" t="s">
        <v>97</v>
      </c>
      <c r="K29" s="33" t="s">
        <v>333</v>
      </c>
      <c r="L29" s="36" t="s">
        <v>97</v>
      </c>
      <c r="M29" s="33" t="s">
        <v>101</v>
      </c>
      <c r="N29" s="36" t="s">
        <v>97</v>
      </c>
      <c r="O29" s="33" t="s">
        <v>1470</v>
      </c>
      <c r="P29" s="38">
        <v>0</v>
      </c>
      <c r="Q29" s="38">
        <v>234060.5</v>
      </c>
      <c r="R29" s="33" t="s">
        <v>472</v>
      </c>
      <c r="S29" s="33" t="s">
        <v>24</v>
      </c>
      <c r="T29" s="33" t="s">
        <v>336</v>
      </c>
      <c r="U29" s="33" t="s">
        <v>337</v>
      </c>
      <c r="V29" s="33" t="s">
        <v>1471</v>
      </c>
      <c r="W29" s="33" t="s">
        <v>339</v>
      </c>
    </row>
    <row r="30" s="26" customFormat="1" ht="16.5" customHeight="1" spans="1:23">
      <c r="A30" s="29" t="s">
        <v>1472</v>
      </c>
      <c r="B30" s="29" t="s">
        <v>330</v>
      </c>
      <c r="C30" s="29" t="s">
        <v>1473</v>
      </c>
      <c r="D30" s="30">
        <v>1</v>
      </c>
      <c r="E30" s="29" t="s">
        <v>1474</v>
      </c>
      <c r="F30" s="31">
        <v>45530</v>
      </c>
      <c r="G30" s="31">
        <v>45530</v>
      </c>
      <c r="H30" s="32" t="s">
        <v>99</v>
      </c>
      <c r="I30" s="29" t="s">
        <v>100</v>
      </c>
      <c r="J30" s="32" t="s">
        <v>97</v>
      </c>
      <c r="K30" s="29" t="s">
        <v>333</v>
      </c>
      <c r="L30" s="32" t="s">
        <v>97</v>
      </c>
      <c r="M30" s="29" t="s">
        <v>101</v>
      </c>
      <c r="N30" s="32" t="s">
        <v>97</v>
      </c>
      <c r="O30" s="29" t="s">
        <v>1475</v>
      </c>
      <c r="P30" s="37">
        <v>0</v>
      </c>
      <c r="Q30" s="37">
        <v>0.02</v>
      </c>
      <c r="R30" s="29" t="s">
        <v>472</v>
      </c>
      <c r="S30" s="29" t="s">
        <v>24</v>
      </c>
      <c r="T30" s="29" t="s">
        <v>336</v>
      </c>
      <c r="U30" s="29" t="s">
        <v>337</v>
      </c>
      <c r="V30" s="29" t="s">
        <v>1476</v>
      </c>
      <c r="W30" s="29" t="s">
        <v>339</v>
      </c>
    </row>
    <row r="31" s="26" customFormat="1" ht="16.5" customHeight="1" spans="1:23">
      <c r="A31" s="33" t="s">
        <v>1477</v>
      </c>
      <c r="B31" s="33" t="s">
        <v>330</v>
      </c>
      <c r="C31" s="33" t="s">
        <v>1478</v>
      </c>
      <c r="D31" s="34">
        <v>1</v>
      </c>
      <c r="E31" s="33" t="s">
        <v>1479</v>
      </c>
      <c r="F31" s="35">
        <v>45531</v>
      </c>
      <c r="G31" s="35">
        <v>45531</v>
      </c>
      <c r="H31" s="36" t="s">
        <v>99</v>
      </c>
      <c r="I31" s="33" t="s">
        <v>100</v>
      </c>
      <c r="J31" s="36" t="s">
        <v>97</v>
      </c>
      <c r="K31" s="33" t="s">
        <v>333</v>
      </c>
      <c r="L31" s="36" t="s">
        <v>97</v>
      </c>
      <c r="M31" s="33" t="s">
        <v>101</v>
      </c>
      <c r="N31" s="36" t="s">
        <v>97</v>
      </c>
      <c r="O31" s="33" t="s">
        <v>389</v>
      </c>
      <c r="P31" s="38">
        <v>0</v>
      </c>
      <c r="Q31" s="38">
        <v>56559.59</v>
      </c>
      <c r="R31" s="33" t="s">
        <v>390</v>
      </c>
      <c r="S31" s="33" t="s">
        <v>48</v>
      </c>
      <c r="T31" s="33" t="s">
        <v>336</v>
      </c>
      <c r="U31" s="33" t="s">
        <v>337</v>
      </c>
      <c r="V31" s="33" t="s">
        <v>1480</v>
      </c>
      <c r="W31" s="33" t="s">
        <v>339</v>
      </c>
    </row>
    <row r="32" s="26" customFormat="1" ht="16.5" customHeight="1" spans="1:23">
      <c r="A32" s="29" t="s">
        <v>1477</v>
      </c>
      <c r="B32" s="29" t="s">
        <v>330</v>
      </c>
      <c r="C32" s="29" t="s">
        <v>1478</v>
      </c>
      <c r="D32" s="30">
        <v>3</v>
      </c>
      <c r="E32" s="29" t="s">
        <v>1479</v>
      </c>
      <c r="F32" s="31">
        <v>45531</v>
      </c>
      <c r="G32" s="31">
        <v>45531</v>
      </c>
      <c r="H32" s="32" t="s">
        <v>99</v>
      </c>
      <c r="I32" s="29" t="s">
        <v>100</v>
      </c>
      <c r="J32" s="32" t="s">
        <v>97</v>
      </c>
      <c r="K32" s="29" t="s">
        <v>333</v>
      </c>
      <c r="L32" s="32" t="s">
        <v>97</v>
      </c>
      <c r="M32" s="29" t="s">
        <v>101</v>
      </c>
      <c r="N32" s="32" t="s">
        <v>97</v>
      </c>
      <c r="O32" s="29" t="s">
        <v>389</v>
      </c>
      <c r="P32" s="37">
        <v>1506.21</v>
      </c>
      <c r="Q32" s="37">
        <v>0</v>
      </c>
      <c r="R32" s="29" t="s">
        <v>390</v>
      </c>
      <c r="S32" s="29" t="s">
        <v>48</v>
      </c>
      <c r="T32" s="29" t="s">
        <v>336</v>
      </c>
      <c r="U32" s="29" t="s">
        <v>337</v>
      </c>
      <c r="V32" s="29" t="s">
        <v>1480</v>
      </c>
      <c r="W32" s="29" t="s">
        <v>339</v>
      </c>
    </row>
    <row r="33" s="26" customFormat="1" ht="16.5" customHeight="1" spans="1:23">
      <c r="A33" s="33" t="s">
        <v>1481</v>
      </c>
      <c r="B33" s="33" t="s">
        <v>330</v>
      </c>
      <c r="C33" s="33" t="s">
        <v>1482</v>
      </c>
      <c r="D33" s="34">
        <v>3</v>
      </c>
      <c r="E33" s="33" t="s">
        <v>1483</v>
      </c>
      <c r="F33" s="35">
        <v>45531</v>
      </c>
      <c r="G33" s="35">
        <v>45531</v>
      </c>
      <c r="H33" s="36" t="s">
        <v>99</v>
      </c>
      <c r="I33" s="33" t="s">
        <v>100</v>
      </c>
      <c r="J33" s="36" t="s">
        <v>97</v>
      </c>
      <c r="K33" s="33" t="s">
        <v>333</v>
      </c>
      <c r="L33" s="36" t="s">
        <v>97</v>
      </c>
      <c r="M33" s="33" t="s">
        <v>101</v>
      </c>
      <c r="N33" s="36" t="s">
        <v>97</v>
      </c>
      <c r="O33" s="33" t="s">
        <v>372</v>
      </c>
      <c r="P33" s="38">
        <v>3512.01</v>
      </c>
      <c r="Q33" s="38">
        <v>0</v>
      </c>
      <c r="R33" s="33" t="s">
        <v>373</v>
      </c>
      <c r="S33" s="33" t="s">
        <v>31</v>
      </c>
      <c r="T33" s="33" t="s">
        <v>336</v>
      </c>
      <c r="U33" s="33" t="s">
        <v>337</v>
      </c>
      <c r="V33" s="33" t="s">
        <v>1484</v>
      </c>
      <c r="W33" s="33" t="s">
        <v>339</v>
      </c>
    </row>
    <row r="34" s="26" customFormat="1" ht="16.5" customHeight="1" spans="1:23">
      <c r="A34" s="29" t="s">
        <v>1481</v>
      </c>
      <c r="B34" s="29" t="s">
        <v>330</v>
      </c>
      <c r="C34" s="29" t="s">
        <v>1482</v>
      </c>
      <c r="D34" s="30">
        <v>1</v>
      </c>
      <c r="E34" s="29" t="s">
        <v>1483</v>
      </c>
      <c r="F34" s="31">
        <v>45531</v>
      </c>
      <c r="G34" s="31">
        <v>45531</v>
      </c>
      <c r="H34" s="32" t="s">
        <v>99</v>
      </c>
      <c r="I34" s="29" t="s">
        <v>100</v>
      </c>
      <c r="J34" s="32" t="s">
        <v>97</v>
      </c>
      <c r="K34" s="29" t="s">
        <v>333</v>
      </c>
      <c r="L34" s="32" t="s">
        <v>97</v>
      </c>
      <c r="M34" s="29" t="s">
        <v>101</v>
      </c>
      <c r="N34" s="32" t="s">
        <v>97</v>
      </c>
      <c r="O34" s="29" t="s">
        <v>372</v>
      </c>
      <c r="P34" s="37">
        <v>0</v>
      </c>
      <c r="Q34" s="37">
        <v>179412.47</v>
      </c>
      <c r="R34" s="29" t="s">
        <v>373</v>
      </c>
      <c r="S34" s="29" t="s">
        <v>31</v>
      </c>
      <c r="T34" s="29" t="s">
        <v>336</v>
      </c>
      <c r="U34" s="29" t="s">
        <v>337</v>
      </c>
      <c r="V34" s="29" t="s">
        <v>1484</v>
      </c>
      <c r="W34" s="29" t="s">
        <v>339</v>
      </c>
    </row>
    <row r="35" s="26" customFormat="1" ht="16.5" customHeight="1" spans="1:23">
      <c r="A35" s="33" t="s">
        <v>1485</v>
      </c>
      <c r="B35" s="33" t="s">
        <v>330</v>
      </c>
      <c r="C35" s="33" t="s">
        <v>1486</v>
      </c>
      <c r="D35" s="34">
        <v>1</v>
      </c>
      <c r="E35" s="33" t="s">
        <v>1487</v>
      </c>
      <c r="F35" s="35">
        <v>45531</v>
      </c>
      <c r="G35" s="35">
        <v>45531</v>
      </c>
      <c r="H35" s="36" t="s">
        <v>99</v>
      </c>
      <c r="I35" s="33" t="s">
        <v>100</v>
      </c>
      <c r="J35" s="36" t="s">
        <v>97</v>
      </c>
      <c r="K35" s="33" t="s">
        <v>333</v>
      </c>
      <c r="L35" s="36" t="s">
        <v>97</v>
      </c>
      <c r="M35" s="33" t="s">
        <v>101</v>
      </c>
      <c r="N35" s="36" t="s">
        <v>97</v>
      </c>
      <c r="O35" s="33" t="s">
        <v>1488</v>
      </c>
      <c r="P35" s="38">
        <v>0.11</v>
      </c>
      <c r="Q35" s="38">
        <v>0</v>
      </c>
      <c r="R35" s="33" t="s">
        <v>373</v>
      </c>
      <c r="S35" s="33" t="s">
        <v>31</v>
      </c>
      <c r="T35" s="33" t="s">
        <v>336</v>
      </c>
      <c r="U35" s="33" t="s">
        <v>337</v>
      </c>
      <c r="V35" s="33" t="s">
        <v>1489</v>
      </c>
      <c r="W35" s="33" t="s">
        <v>339</v>
      </c>
    </row>
    <row r="36" s="26" customFormat="1" ht="16.5" customHeight="1" spans="1:23">
      <c r="A36" s="29" t="s">
        <v>1490</v>
      </c>
      <c r="B36" s="29" t="s">
        <v>330</v>
      </c>
      <c r="C36" s="29" t="s">
        <v>1491</v>
      </c>
      <c r="D36" s="30">
        <v>3</v>
      </c>
      <c r="E36" s="29" t="s">
        <v>1492</v>
      </c>
      <c r="F36" s="31">
        <v>45531</v>
      </c>
      <c r="G36" s="31">
        <v>45531</v>
      </c>
      <c r="H36" s="32" t="s">
        <v>99</v>
      </c>
      <c r="I36" s="29" t="s">
        <v>100</v>
      </c>
      <c r="J36" s="32" t="s">
        <v>97</v>
      </c>
      <c r="K36" s="29" t="s">
        <v>333</v>
      </c>
      <c r="L36" s="32" t="s">
        <v>97</v>
      </c>
      <c r="M36" s="29" t="s">
        <v>101</v>
      </c>
      <c r="N36" s="32" t="s">
        <v>97</v>
      </c>
      <c r="O36" s="29" t="s">
        <v>925</v>
      </c>
      <c r="P36" s="37">
        <v>14997.29</v>
      </c>
      <c r="Q36" s="37">
        <v>0</v>
      </c>
      <c r="R36" s="29" t="s">
        <v>697</v>
      </c>
      <c r="S36" s="29" t="s">
        <v>42</v>
      </c>
      <c r="T36" s="29" t="s">
        <v>336</v>
      </c>
      <c r="U36" s="29" t="s">
        <v>337</v>
      </c>
      <c r="V36" s="29" t="s">
        <v>1493</v>
      </c>
      <c r="W36" s="29" t="s">
        <v>339</v>
      </c>
    </row>
    <row r="37" s="26" customFormat="1" ht="16.5" customHeight="1" spans="1:23">
      <c r="A37" s="33" t="s">
        <v>1490</v>
      </c>
      <c r="B37" s="33" t="s">
        <v>330</v>
      </c>
      <c r="C37" s="33" t="s">
        <v>1491</v>
      </c>
      <c r="D37" s="34">
        <v>1</v>
      </c>
      <c r="E37" s="33" t="s">
        <v>1492</v>
      </c>
      <c r="F37" s="35">
        <v>45531</v>
      </c>
      <c r="G37" s="35">
        <v>45531</v>
      </c>
      <c r="H37" s="36" t="s">
        <v>99</v>
      </c>
      <c r="I37" s="33" t="s">
        <v>100</v>
      </c>
      <c r="J37" s="36" t="s">
        <v>97</v>
      </c>
      <c r="K37" s="33" t="s">
        <v>333</v>
      </c>
      <c r="L37" s="36" t="s">
        <v>97</v>
      </c>
      <c r="M37" s="33" t="s">
        <v>101</v>
      </c>
      <c r="N37" s="36" t="s">
        <v>97</v>
      </c>
      <c r="O37" s="33" t="s">
        <v>925</v>
      </c>
      <c r="P37" s="38">
        <v>0</v>
      </c>
      <c r="Q37" s="38">
        <v>555696.09</v>
      </c>
      <c r="R37" s="33" t="s">
        <v>697</v>
      </c>
      <c r="S37" s="33" t="s">
        <v>42</v>
      </c>
      <c r="T37" s="33" t="s">
        <v>336</v>
      </c>
      <c r="U37" s="33" t="s">
        <v>337</v>
      </c>
      <c r="V37" s="33" t="s">
        <v>1493</v>
      </c>
      <c r="W37" s="33" t="s">
        <v>339</v>
      </c>
    </row>
    <row r="38" s="26" customFormat="1" ht="16.5" customHeight="1" spans="1:23">
      <c r="A38" s="29" t="s">
        <v>1494</v>
      </c>
      <c r="B38" s="29" t="s">
        <v>330</v>
      </c>
      <c r="C38" s="29" t="s">
        <v>1495</v>
      </c>
      <c r="D38" s="30">
        <v>1</v>
      </c>
      <c r="E38" s="29" t="s">
        <v>1496</v>
      </c>
      <c r="F38" s="31">
        <v>45531</v>
      </c>
      <c r="G38" s="31">
        <v>45531</v>
      </c>
      <c r="H38" s="32" t="s">
        <v>99</v>
      </c>
      <c r="I38" s="29" t="s">
        <v>100</v>
      </c>
      <c r="J38" s="32" t="s">
        <v>97</v>
      </c>
      <c r="K38" s="29" t="s">
        <v>333</v>
      </c>
      <c r="L38" s="32" t="s">
        <v>97</v>
      </c>
      <c r="M38" s="29" t="s">
        <v>101</v>
      </c>
      <c r="N38" s="32" t="s">
        <v>97</v>
      </c>
      <c r="O38" s="29" t="s">
        <v>1497</v>
      </c>
      <c r="P38" s="37">
        <v>0.16</v>
      </c>
      <c r="Q38" s="37">
        <v>0</v>
      </c>
      <c r="R38" s="29" t="s">
        <v>697</v>
      </c>
      <c r="S38" s="29" t="s">
        <v>42</v>
      </c>
      <c r="T38" s="29" t="s">
        <v>336</v>
      </c>
      <c r="U38" s="29" t="s">
        <v>337</v>
      </c>
      <c r="V38" s="29" t="s">
        <v>1498</v>
      </c>
      <c r="W38" s="29" t="s">
        <v>339</v>
      </c>
    </row>
    <row r="39" s="26" customFormat="1" ht="16.5" customHeight="1" spans="1:23">
      <c r="A39" s="33" t="s">
        <v>1499</v>
      </c>
      <c r="B39" s="33" t="s">
        <v>330</v>
      </c>
      <c r="C39" s="33" t="s">
        <v>1500</v>
      </c>
      <c r="D39" s="34">
        <v>3</v>
      </c>
      <c r="E39" s="33" t="s">
        <v>1501</v>
      </c>
      <c r="F39" s="35">
        <v>45531</v>
      </c>
      <c r="G39" s="35">
        <v>45531</v>
      </c>
      <c r="H39" s="36" t="s">
        <v>99</v>
      </c>
      <c r="I39" s="33" t="s">
        <v>100</v>
      </c>
      <c r="J39" s="36" t="s">
        <v>97</v>
      </c>
      <c r="K39" s="33" t="s">
        <v>333</v>
      </c>
      <c r="L39" s="36" t="s">
        <v>97</v>
      </c>
      <c r="M39" s="33" t="s">
        <v>101</v>
      </c>
      <c r="N39" s="36" t="s">
        <v>97</v>
      </c>
      <c r="O39" s="33" t="s">
        <v>1502</v>
      </c>
      <c r="P39" s="38">
        <v>842.46</v>
      </c>
      <c r="Q39" s="38">
        <v>0</v>
      </c>
      <c r="R39" s="33" t="s">
        <v>402</v>
      </c>
      <c r="S39" s="33" t="s">
        <v>22</v>
      </c>
      <c r="T39" s="33" t="s">
        <v>336</v>
      </c>
      <c r="U39" s="33" t="s">
        <v>337</v>
      </c>
      <c r="V39" s="33" t="s">
        <v>1503</v>
      </c>
      <c r="W39" s="33" t="s">
        <v>339</v>
      </c>
    </row>
    <row r="40" s="26" customFormat="1" ht="16.5" customHeight="1" spans="1:23">
      <c r="A40" s="29" t="s">
        <v>1499</v>
      </c>
      <c r="B40" s="29" t="s">
        <v>330</v>
      </c>
      <c r="C40" s="29" t="s">
        <v>1500</v>
      </c>
      <c r="D40" s="30">
        <v>1</v>
      </c>
      <c r="E40" s="29" t="s">
        <v>1501</v>
      </c>
      <c r="F40" s="31">
        <v>45531</v>
      </c>
      <c r="G40" s="31">
        <v>45531</v>
      </c>
      <c r="H40" s="32" t="s">
        <v>99</v>
      </c>
      <c r="I40" s="29" t="s">
        <v>100</v>
      </c>
      <c r="J40" s="32" t="s">
        <v>97</v>
      </c>
      <c r="K40" s="29" t="s">
        <v>333</v>
      </c>
      <c r="L40" s="32" t="s">
        <v>97</v>
      </c>
      <c r="M40" s="29" t="s">
        <v>101</v>
      </c>
      <c r="N40" s="32" t="s">
        <v>97</v>
      </c>
      <c r="O40" s="29" t="s">
        <v>1502</v>
      </c>
      <c r="P40" s="37">
        <v>0</v>
      </c>
      <c r="Q40" s="37">
        <v>32006.5</v>
      </c>
      <c r="R40" s="29" t="s">
        <v>402</v>
      </c>
      <c r="S40" s="29" t="s">
        <v>22</v>
      </c>
      <c r="T40" s="29" t="s">
        <v>336</v>
      </c>
      <c r="U40" s="29" t="s">
        <v>337</v>
      </c>
      <c r="V40" s="29" t="s">
        <v>1503</v>
      </c>
      <c r="W40" s="29" t="s">
        <v>339</v>
      </c>
    </row>
    <row r="41" s="26" customFormat="1" ht="16.5" customHeight="1" spans="1:23">
      <c r="A41" s="33" t="s">
        <v>1504</v>
      </c>
      <c r="B41" s="33" t="s">
        <v>330</v>
      </c>
      <c r="C41" s="33" t="s">
        <v>1505</v>
      </c>
      <c r="D41" s="34">
        <v>1</v>
      </c>
      <c r="E41" s="33" t="s">
        <v>1506</v>
      </c>
      <c r="F41" s="35">
        <v>45531</v>
      </c>
      <c r="G41" s="35">
        <v>45531</v>
      </c>
      <c r="H41" s="36" t="s">
        <v>99</v>
      </c>
      <c r="I41" s="33" t="s">
        <v>100</v>
      </c>
      <c r="J41" s="36" t="s">
        <v>97</v>
      </c>
      <c r="K41" s="33" t="s">
        <v>333</v>
      </c>
      <c r="L41" s="36" t="s">
        <v>97</v>
      </c>
      <c r="M41" s="33" t="s">
        <v>101</v>
      </c>
      <c r="N41" s="36" t="s">
        <v>97</v>
      </c>
      <c r="O41" s="33" t="s">
        <v>813</v>
      </c>
      <c r="P41" s="38">
        <v>0</v>
      </c>
      <c r="Q41" s="38">
        <v>26548.19</v>
      </c>
      <c r="R41" s="33" t="s">
        <v>432</v>
      </c>
      <c r="S41" s="33" t="s">
        <v>32</v>
      </c>
      <c r="T41" s="33" t="s">
        <v>336</v>
      </c>
      <c r="U41" s="33" t="s">
        <v>337</v>
      </c>
      <c r="V41" s="33" t="s">
        <v>1507</v>
      </c>
      <c r="W41" s="33" t="s">
        <v>339</v>
      </c>
    </row>
    <row r="42" s="26" customFormat="1" ht="16.5" customHeight="1" spans="1:23">
      <c r="A42" s="29" t="s">
        <v>1508</v>
      </c>
      <c r="B42" s="29" t="s">
        <v>330</v>
      </c>
      <c r="C42" s="29" t="s">
        <v>1509</v>
      </c>
      <c r="D42" s="30">
        <v>1</v>
      </c>
      <c r="E42" s="29" t="s">
        <v>1510</v>
      </c>
      <c r="F42" s="31">
        <v>45531</v>
      </c>
      <c r="G42" s="31">
        <v>45531</v>
      </c>
      <c r="H42" s="32" t="s">
        <v>99</v>
      </c>
      <c r="I42" s="29" t="s">
        <v>100</v>
      </c>
      <c r="J42" s="32" t="s">
        <v>97</v>
      </c>
      <c r="K42" s="29" t="s">
        <v>333</v>
      </c>
      <c r="L42" s="32" t="s">
        <v>97</v>
      </c>
      <c r="M42" s="29" t="s">
        <v>101</v>
      </c>
      <c r="N42" s="32" t="s">
        <v>97</v>
      </c>
      <c r="O42" s="29" t="s">
        <v>601</v>
      </c>
      <c r="P42" s="37">
        <v>0</v>
      </c>
      <c r="Q42" s="37">
        <v>162.49</v>
      </c>
      <c r="R42" s="29" t="s">
        <v>432</v>
      </c>
      <c r="S42" s="29" t="s">
        <v>32</v>
      </c>
      <c r="T42" s="29" t="s">
        <v>336</v>
      </c>
      <c r="U42" s="29" t="s">
        <v>337</v>
      </c>
      <c r="V42" s="29" t="s">
        <v>1511</v>
      </c>
      <c r="W42" s="29" t="s">
        <v>339</v>
      </c>
    </row>
    <row r="43" s="26" customFormat="1" ht="16.5" customHeight="1" spans="1:23">
      <c r="A43" s="33" t="s">
        <v>1512</v>
      </c>
      <c r="B43" s="33" t="s">
        <v>330</v>
      </c>
      <c r="C43" s="33" t="s">
        <v>1513</v>
      </c>
      <c r="D43" s="34">
        <v>1</v>
      </c>
      <c r="E43" s="33" t="s">
        <v>1514</v>
      </c>
      <c r="F43" s="35">
        <v>45531</v>
      </c>
      <c r="G43" s="35">
        <v>45531</v>
      </c>
      <c r="H43" s="36" t="s">
        <v>99</v>
      </c>
      <c r="I43" s="33" t="s">
        <v>100</v>
      </c>
      <c r="J43" s="36" t="s">
        <v>97</v>
      </c>
      <c r="K43" s="33" t="s">
        <v>333</v>
      </c>
      <c r="L43" s="36" t="s">
        <v>97</v>
      </c>
      <c r="M43" s="33" t="s">
        <v>101</v>
      </c>
      <c r="N43" s="36" t="s">
        <v>97</v>
      </c>
      <c r="O43" s="33" t="s">
        <v>1515</v>
      </c>
      <c r="P43" s="38">
        <v>0.02</v>
      </c>
      <c r="Q43" s="38">
        <v>0</v>
      </c>
      <c r="R43" s="33" t="s">
        <v>432</v>
      </c>
      <c r="S43" s="33" t="s">
        <v>32</v>
      </c>
      <c r="T43" s="33" t="s">
        <v>336</v>
      </c>
      <c r="U43" s="33" t="s">
        <v>337</v>
      </c>
      <c r="V43" s="33" t="s">
        <v>1516</v>
      </c>
      <c r="W43" s="33" t="s">
        <v>339</v>
      </c>
    </row>
    <row r="44" s="26" customFormat="1" ht="16.5" customHeight="1" spans="1:23">
      <c r="A44" s="29" t="s">
        <v>1517</v>
      </c>
      <c r="B44" s="29" t="s">
        <v>330</v>
      </c>
      <c r="C44" s="29" t="s">
        <v>1518</v>
      </c>
      <c r="D44" s="30">
        <v>1</v>
      </c>
      <c r="E44" s="29" t="s">
        <v>1519</v>
      </c>
      <c r="F44" s="31">
        <v>45531</v>
      </c>
      <c r="G44" s="31">
        <v>45531</v>
      </c>
      <c r="H44" s="32" t="s">
        <v>99</v>
      </c>
      <c r="I44" s="29" t="s">
        <v>100</v>
      </c>
      <c r="J44" s="32" t="s">
        <v>97</v>
      </c>
      <c r="K44" s="29" t="s">
        <v>333</v>
      </c>
      <c r="L44" s="32" t="s">
        <v>97</v>
      </c>
      <c r="M44" s="29" t="s">
        <v>101</v>
      </c>
      <c r="N44" s="32" t="s">
        <v>97</v>
      </c>
      <c r="O44" s="29" t="s">
        <v>1520</v>
      </c>
      <c r="P44" s="37">
        <v>0</v>
      </c>
      <c r="Q44" s="37">
        <v>1308.54</v>
      </c>
      <c r="R44" s="29" t="s">
        <v>384</v>
      </c>
      <c r="S44" s="29" t="s">
        <v>68</v>
      </c>
      <c r="T44" s="29" t="s">
        <v>336</v>
      </c>
      <c r="U44" s="29" t="s">
        <v>337</v>
      </c>
      <c r="V44" s="29" t="s">
        <v>1521</v>
      </c>
      <c r="W44" s="29" t="s">
        <v>339</v>
      </c>
    </row>
    <row r="45" s="26" customFormat="1" ht="16.5" customHeight="1" spans="1:23">
      <c r="A45" s="33" t="s">
        <v>1522</v>
      </c>
      <c r="B45" s="33" t="s">
        <v>330</v>
      </c>
      <c r="C45" s="33" t="s">
        <v>1523</v>
      </c>
      <c r="D45" s="34">
        <v>1</v>
      </c>
      <c r="E45" s="33" t="s">
        <v>1524</v>
      </c>
      <c r="F45" s="35">
        <v>45531</v>
      </c>
      <c r="G45" s="35">
        <v>45531</v>
      </c>
      <c r="H45" s="36" t="s">
        <v>99</v>
      </c>
      <c r="I45" s="33" t="s">
        <v>100</v>
      </c>
      <c r="J45" s="36" t="s">
        <v>97</v>
      </c>
      <c r="K45" s="33" t="s">
        <v>333</v>
      </c>
      <c r="L45" s="36" t="s">
        <v>97</v>
      </c>
      <c r="M45" s="33" t="s">
        <v>101</v>
      </c>
      <c r="N45" s="36" t="s">
        <v>97</v>
      </c>
      <c r="O45" s="33" t="s">
        <v>1525</v>
      </c>
      <c r="P45" s="38">
        <v>0</v>
      </c>
      <c r="Q45" s="38">
        <v>1695</v>
      </c>
      <c r="R45" s="33" t="s">
        <v>530</v>
      </c>
      <c r="S45" s="33" t="s">
        <v>63</v>
      </c>
      <c r="T45" s="33" t="s">
        <v>336</v>
      </c>
      <c r="U45" s="33" t="s">
        <v>337</v>
      </c>
      <c r="V45" s="33" t="s">
        <v>1526</v>
      </c>
      <c r="W45" s="33" t="s">
        <v>339</v>
      </c>
    </row>
    <row r="46" s="26" customFormat="1" ht="16.5" customHeight="1" spans="1:23">
      <c r="A46" s="29" t="s">
        <v>1527</v>
      </c>
      <c r="B46" s="29" t="s">
        <v>330</v>
      </c>
      <c r="C46" s="29" t="s">
        <v>1528</v>
      </c>
      <c r="D46" s="30">
        <v>1</v>
      </c>
      <c r="E46" s="29" t="s">
        <v>1529</v>
      </c>
      <c r="F46" s="31">
        <v>45531</v>
      </c>
      <c r="G46" s="31">
        <v>45531</v>
      </c>
      <c r="H46" s="32" t="s">
        <v>99</v>
      </c>
      <c r="I46" s="29" t="s">
        <v>100</v>
      </c>
      <c r="J46" s="32" t="s">
        <v>97</v>
      </c>
      <c r="K46" s="29" t="s">
        <v>333</v>
      </c>
      <c r="L46" s="32" t="s">
        <v>97</v>
      </c>
      <c r="M46" s="29" t="s">
        <v>101</v>
      </c>
      <c r="N46" s="32" t="s">
        <v>97</v>
      </c>
      <c r="O46" s="29" t="s">
        <v>1530</v>
      </c>
      <c r="P46" s="37">
        <v>0</v>
      </c>
      <c r="Q46" s="37">
        <v>8226.9</v>
      </c>
      <c r="R46" s="29" t="s">
        <v>335</v>
      </c>
      <c r="S46" s="29" t="s">
        <v>76</v>
      </c>
      <c r="T46" s="29" t="s">
        <v>336</v>
      </c>
      <c r="U46" s="29" t="s">
        <v>337</v>
      </c>
      <c r="V46" s="29" t="s">
        <v>1531</v>
      </c>
      <c r="W46" s="29" t="s">
        <v>339</v>
      </c>
    </row>
    <row r="47" s="26" customFormat="1" ht="16.5" customHeight="1" spans="1:23">
      <c r="A47" s="33" t="s">
        <v>1527</v>
      </c>
      <c r="B47" s="33" t="s">
        <v>330</v>
      </c>
      <c r="C47" s="33" t="s">
        <v>1528</v>
      </c>
      <c r="D47" s="34">
        <v>3</v>
      </c>
      <c r="E47" s="33" t="s">
        <v>1529</v>
      </c>
      <c r="F47" s="35">
        <v>45531</v>
      </c>
      <c r="G47" s="35">
        <v>45531</v>
      </c>
      <c r="H47" s="36" t="s">
        <v>99</v>
      </c>
      <c r="I47" s="33" t="s">
        <v>100</v>
      </c>
      <c r="J47" s="36" t="s">
        <v>97</v>
      </c>
      <c r="K47" s="33" t="s">
        <v>333</v>
      </c>
      <c r="L47" s="36" t="s">
        <v>97</v>
      </c>
      <c r="M47" s="33" t="s">
        <v>101</v>
      </c>
      <c r="N47" s="36" t="s">
        <v>97</v>
      </c>
      <c r="O47" s="33" t="s">
        <v>1530</v>
      </c>
      <c r="P47" s="38">
        <v>1386.9</v>
      </c>
      <c r="Q47" s="38">
        <v>0</v>
      </c>
      <c r="R47" s="33" t="s">
        <v>335</v>
      </c>
      <c r="S47" s="33" t="s">
        <v>76</v>
      </c>
      <c r="T47" s="33" t="s">
        <v>336</v>
      </c>
      <c r="U47" s="33" t="s">
        <v>337</v>
      </c>
      <c r="V47" s="33" t="s">
        <v>1531</v>
      </c>
      <c r="W47" s="33" t="s">
        <v>339</v>
      </c>
    </row>
    <row r="48" s="26" customFormat="1" ht="16.5" customHeight="1" spans="1:23">
      <c r="A48" s="29" t="s">
        <v>1532</v>
      </c>
      <c r="B48" s="29" t="s">
        <v>330</v>
      </c>
      <c r="C48" s="29" t="s">
        <v>1533</v>
      </c>
      <c r="D48" s="30">
        <v>1</v>
      </c>
      <c r="E48" s="29" t="s">
        <v>1534</v>
      </c>
      <c r="F48" s="31">
        <v>45531</v>
      </c>
      <c r="G48" s="31">
        <v>45531</v>
      </c>
      <c r="H48" s="32" t="s">
        <v>99</v>
      </c>
      <c r="I48" s="29" t="s">
        <v>100</v>
      </c>
      <c r="J48" s="32" t="s">
        <v>97</v>
      </c>
      <c r="K48" s="29" t="s">
        <v>333</v>
      </c>
      <c r="L48" s="32" t="s">
        <v>97</v>
      </c>
      <c r="M48" s="29" t="s">
        <v>101</v>
      </c>
      <c r="N48" s="32" t="s">
        <v>97</v>
      </c>
      <c r="O48" s="29" t="s">
        <v>1535</v>
      </c>
      <c r="P48" s="37">
        <v>0</v>
      </c>
      <c r="Q48" s="37">
        <v>17382.98</v>
      </c>
      <c r="R48" s="29" t="s">
        <v>574</v>
      </c>
      <c r="S48" s="29" t="s">
        <v>17</v>
      </c>
      <c r="T48" s="29" t="s">
        <v>336</v>
      </c>
      <c r="U48" s="29" t="s">
        <v>337</v>
      </c>
      <c r="V48" s="29" t="s">
        <v>1536</v>
      </c>
      <c r="W48" s="29" t="s">
        <v>339</v>
      </c>
    </row>
    <row r="49" s="26" customFormat="1" ht="16.5" customHeight="1" spans="1:23">
      <c r="A49" s="33" t="s">
        <v>1537</v>
      </c>
      <c r="B49" s="33" t="s">
        <v>330</v>
      </c>
      <c r="C49" s="33" t="s">
        <v>1538</v>
      </c>
      <c r="D49" s="34">
        <v>1</v>
      </c>
      <c r="E49" s="33" t="s">
        <v>1539</v>
      </c>
      <c r="F49" s="35">
        <v>45531</v>
      </c>
      <c r="G49" s="35">
        <v>45531</v>
      </c>
      <c r="H49" s="36" t="s">
        <v>99</v>
      </c>
      <c r="I49" s="33" t="s">
        <v>100</v>
      </c>
      <c r="J49" s="36" t="s">
        <v>97</v>
      </c>
      <c r="K49" s="33" t="s">
        <v>333</v>
      </c>
      <c r="L49" s="36" t="s">
        <v>97</v>
      </c>
      <c r="M49" s="33" t="s">
        <v>101</v>
      </c>
      <c r="N49" s="36" t="s">
        <v>97</v>
      </c>
      <c r="O49" s="33" t="s">
        <v>1540</v>
      </c>
      <c r="P49" s="38">
        <v>0.01</v>
      </c>
      <c r="Q49" s="38">
        <v>0</v>
      </c>
      <c r="R49" s="33" t="s">
        <v>574</v>
      </c>
      <c r="S49" s="33" t="s">
        <v>17</v>
      </c>
      <c r="T49" s="33" t="s">
        <v>336</v>
      </c>
      <c r="U49" s="33" t="s">
        <v>337</v>
      </c>
      <c r="V49" s="33" t="s">
        <v>1541</v>
      </c>
      <c r="W49" s="33" t="s">
        <v>339</v>
      </c>
    </row>
    <row r="50" s="26" customFormat="1" ht="16.5" customHeight="1" spans="1:23">
      <c r="A50" s="29" t="s">
        <v>1542</v>
      </c>
      <c r="B50" s="29" t="s">
        <v>330</v>
      </c>
      <c r="C50" s="29" t="s">
        <v>1543</v>
      </c>
      <c r="D50" s="30">
        <v>1</v>
      </c>
      <c r="E50" s="29" t="s">
        <v>1544</v>
      </c>
      <c r="F50" s="31">
        <v>45531</v>
      </c>
      <c r="G50" s="31">
        <v>45531</v>
      </c>
      <c r="H50" s="32" t="s">
        <v>99</v>
      </c>
      <c r="I50" s="29" t="s">
        <v>100</v>
      </c>
      <c r="J50" s="32" t="s">
        <v>97</v>
      </c>
      <c r="K50" s="29" t="s">
        <v>333</v>
      </c>
      <c r="L50" s="32" t="s">
        <v>97</v>
      </c>
      <c r="M50" s="29" t="s">
        <v>101</v>
      </c>
      <c r="N50" s="32" t="s">
        <v>97</v>
      </c>
      <c r="O50" s="29" t="s">
        <v>1545</v>
      </c>
      <c r="P50" s="37">
        <v>0</v>
      </c>
      <c r="Q50" s="37">
        <v>5439.06</v>
      </c>
      <c r="R50" s="29" t="s">
        <v>361</v>
      </c>
      <c r="S50" s="29" t="s">
        <v>54</v>
      </c>
      <c r="T50" s="29" t="s">
        <v>336</v>
      </c>
      <c r="U50" s="29" t="s">
        <v>337</v>
      </c>
      <c r="V50" s="29" t="s">
        <v>1546</v>
      </c>
      <c r="W50" s="29" t="s">
        <v>339</v>
      </c>
    </row>
    <row r="51" s="26" customFormat="1" ht="16.5" customHeight="1" spans="1:23">
      <c r="A51" s="33" t="s">
        <v>1542</v>
      </c>
      <c r="B51" s="33" t="s">
        <v>330</v>
      </c>
      <c r="C51" s="33" t="s">
        <v>1543</v>
      </c>
      <c r="D51" s="34">
        <v>3</v>
      </c>
      <c r="E51" s="33" t="s">
        <v>1544</v>
      </c>
      <c r="F51" s="35">
        <v>45531</v>
      </c>
      <c r="G51" s="35">
        <v>45531</v>
      </c>
      <c r="H51" s="36" t="s">
        <v>99</v>
      </c>
      <c r="I51" s="33" t="s">
        <v>100</v>
      </c>
      <c r="J51" s="36" t="s">
        <v>97</v>
      </c>
      <c r="K51" s="33" t="s">
        <v>333</v>
      </c>
      <c r="L51" s="36" t="s">
        <v>97</v>
      </c>
      <c r="M51" s="33" t="s">
        <v>101</v>
      </c>
      <c r="N51" s="36" t="s">
        <v>97</v>
      </c>
      <c r="O51" s="33" t="s">
        <v>1545</v>
      </c>
      <c r="P51" s="38">
        <v>144.9</v>
      </c>
      <c r="Q51" s="38">
        <v>0</v>
      </c>
      <c r="R51" s="33" t="s">
        <v>361</v>
      </c>
      <c r="S51" s="33" t="s">
        <v>54</v>
      </c>
      <c r="T51" s="33" t="s">
        <v>336</v>
      </c>
      <c r="U51" s="33" t="s">
        <v>337</v>
      </c>
      <c r="V51" s="33" t="s">
        <v>1546</v>
      </c>
      <c r="W51" s="33" t="s">
        <v>339</v>
      </c>
    </row>
    <row r="52" s="26" customFormat="1" ht="16.5" customHeight="1" spans="1:23">
      <c r="A52" s="29" t="s">
        <v>1547</v>
      </c>
      <c r="B52" s="29" t="s">
        <v>330</v>
      </c>
      <c r="C52" s="29" t="s">
        <v>1548</v>
      </c>
      <c r="D52" s="30">
        <v>1</v>
      </c>
      <c r="E52" s="29" t="s">
        <v>1549</v>
      </c>
      <c r="F52" s="31">
        <v>45531</v>
      </c>
      <c r="G52" s="31">
        <v>45531</v>
      </c>
      <c r="H52" s="32" t="s">
        <v>99</v>
      </c>
      <c r="I52" s="29" t="s">
        <v>100</v>
      </c>
      <c r="J52" s="32" t="s">
        <v>97</v>
      </c>
      <c r="K52" s="29" t="s">
        <v>333</v>
      </c>
      <c r="L52" s="32" t="s">
        <v>97</v>
      </c>
      <c r="M52" s="29" t="s">
        <v>101</v>
      </c>
      <c r="N52" s="32" t="s">
        <v>97</v>
      </c>
      <c r="O52" s="29" t="s">
        <v>1335</v>
      </c>
      <c r="P52" s="37">
        <v>0</v>
      </c>
      <c r="Q52" s="37">
        <v>1837</v>
      </c>
      <c r="R52" s="29" t="s">
        <v>1045</v>
      </c>
      <c r="S52" s="29" t="s">
        <v>116</v>
      </c>
      <c r="T52" s="29" t="s">
        <v>336</v>
      </c>
      <c r="U52" s="29" t="s">
        <v>337</v>
      </c>
      <c r="V52" s="29" t="s">
        <v>1550</v>
      </c>
      <c r="W52" s="29" t="s">
        <v>339</v>
      </c>
    </row>
    <row r="53" s="26" customFormat="1" ht="16.5" customHeight="1" spans="1:23">
      <c r="A53" s="33" t="s">
        <v>1547</v>
      </c>
      <c r="B53" s="33" t="s">
        <v>330</v>
      </c>
      <c r="C53" s="33" t="s">
        <v>1548</v>
      </c>
      <c r="D53" s="34">
        <v>3</v>
      </c>
      <c r="E53" s="33" t="s">
        <v>1549</v>
      </c>
      <c r="F53" s="35">
        <v>45531</v>
      </c>
      <c r="G53" s="35">
        <v>45531</v>
      </c>
      <c r="H53" s="36" t="s">
        <v>99</v>
      </c>
      <c r="I53" s="33" t="s">
        <v>100</v>
      </c>
      <c r="J53" s="36" t="s">
        <v>97</v>
      </c>
      <c r="K53" s="33" t="s">
        <v>333</v>
      </c>
      <c r="L53" s="36" t="s">
        <v>97</v>
      </c>
      <c r="M53" s="33" t="s">
        <v>101</v>
      </c>
      <c r="N53" s="36" t="s">
        <v>97</v>
      </c>
      <c r="O53" s="33" t="s">
        <v>1335</v>
      </c>
      <c r="P53" s="38">
        <v>820</v>
      </c>
      <c r="Q53" s="38">
        <v>0</v>
      </c>
      <c r="R53" s="33" t="s">
        <v>1045</v>
      </c>
      <c r="S53" s="33" t="s">
        <v>116</v>
      </c>
      <c r="T53" s="33" t="s">
        <v>336</v>
      </c>
      <c r="U53" s="33" t="s">
        <v>337</v>
      </c>
      <c r="V53" s="33" t="s">
        <v>1550</v>
      </c>
      <c r="W53" s="33" t="s">
        <v>339</v>
      </c>
    </row>
    <row r="54" s="26" customFormat="1" ht="16.5" customHeight="1" spans="1:23">
      <c r="A54" s="29" t="s">
        <v>1551</v>
      </c>
      <c r="B54" s="29" t="s">
        <v>330</v>
      </c>
      <c r="C54" s="29" t="s">
        <v>1552</v>
      </c>
      <c r="D54" s="30">
        <v>1</v>
      </c>
      <c r="E54" s="29" t="s">
        <v>1553</v>
      </c>
      <c r="F54" s="31">
        <v>45531</v>
      </c>
      <c r="G54" s="31">
        <v>45531</v>
      </c>
      <c r="H54" s="32" t="s">
        <v>99</v>
      </c>
      <c r="I54" s="29" t="s">
        <v>100</v>
      </c>
      <c r="J54" s="32" t="s">
        <v>97</v>
      </c>
      <c r="K54" s="29" t="s">
        <v>333</v>
      </c>
      <c r="L54" s="32" t="s">
        <v>97</v>
      </c>
      <c r="M54" s="29" t="s">
        <v>101</v>
      </c>
      <c r="N54" s="32" t="s">
        <v>97</v>
      </c>
      <c r="O54" s="29" t="s">
        <v>1269</v>
      </c>
      <c r="P54" s="37">
        <v>0</v>
      </c>
      <c r="Q54" s="37">
        <v>59355.91</v>
      </c>
      <c r="R54" s="29" t="s">
        <v>396</v>
      </c>
      <c r="S54" s="29" t="s">
        <v>28</v>
      </c>
      <c r="T54" s="29" t="s">
        <v>336</v>
      </c>
      <c r="U54" s="29" t="s">
        <v>337</v>
      </c>
      <c r="V54" s="29" t="s">
        <v>1554</v>
      </c>
      <c r="W54" s="29" t="s">
        <v>339</v>
      </c>
    </row>
    <row r="55" s="26" customFormat="1" ht="16.5" customHeight="1" spans="1:23">
      <c r="A55" s="33" t="s">
        <v>1551</v>
      </c>
      <c r="B55" s="33" t="s">
        <v>330</v>
      </c>
      <c r="C55" s="33" t="s">
        <v>1552</v>
      </c>
      <c r="D55" s="34">
        <v>3</v>
      </c>
      <c r="E55" s="33" t="s">
        <v>1553</v>
      </c>
      <c r="F55" s="35">
        <v>45531</v>
      </c>
      <c r="G55" s="35">
        <v>45531</v>
      </c>
      <c r="H55" s="36" t="s">
        <v>99</v>
      </c>
      <c r="I55" s="33" t="s">
        <v>100</v>
      </c>
      <c r="J55" s="36" t="s">
        <v>97</v>
      </c>
      <c r="K55" s="33" t="s">
        <v>333</v>
      </c>
      <c r="L55" s="36" t="s">
        <v>97</v>
      </c>
      <c r="M55" s="33" t="s">
        <v>101</v>
      </c>
      <c r="N55" s="36" t="s">
        <v>97</v>
      </c>
      <c r="O55" s="33" t="s">
        <v>1269</v>
      </c>
      <c r="P55" s="38">
        <v>628</v>
      </c>
      <c r="Q55" s="38">
        <v>0</v>
      </c>
      <c r="R55" s="33" t="s">
        <v>396</v>
      </c>
      <c r="S55" s="33" t="s">
        <v>28</v>
      </c>
      <c r="T55" s="33" t="s">
        <v>336</v>
      </c>
      <c r="U55" s="33" t="s">
        <v>337</v>
      </c>
      <c r="V55" s="33" t="s">
        <v>1554</v>
      </c>
      <c r="W55" s="33" t="s">
        <v>339</v>
      </c>
    </row>
    <row r="56" s="26" customFormat="1" ht="16.5" customHeight="1" spans="1:23">
      <c r="A56" s="29" t="s">
        <v>1555</v>
      </c>
      <c r="B56" s="29" t="s">
        <v>330</v>
      </c>
      <c r="C56" s="29" t="s">
        <v>1556</v>
      </c>
      <c r="D56" s="30">
        <v>1</v>
      </c>
      <c r="E56" s="29" t="s">
        <v>1557</v>
      </c>
      <c r="F56" s="31">
        <v>45531</v>
      </c>
      <c r="G56" s="31">
        <v>45531</v>
      </c>
      <c r="H56" s="32" t="s">
        <v>99</v>
      </c>
      <c r="I56" s="29" t="s">
        <v>100</v>
      </c>
      <c r="J56" s="32" t="s">
        <v>97</v>
      </c>
      <c r="K56" s="29" t="s">
        <v>333</v>
      </c>
      <c r="L56" s="32" t="s">
        <v>97</v>
      </c>
      <c r="M56" s="29" t="s">
        <v>101</v>
      </c>
      <c r="N56" s="32" t="s">
        <v>97</v>
      </c>
      <c r="O56" s="29" t="s">
        <v>512</v>
      </c>
      <c r="P56" s="37">
        <v>0</v>
      </c>
      <c r="Q56" s="37">
        <v>58771.65</v>
      </c>
      <c r="R56" s="29" t="s">
        <v>513</v>
      </c>
      <c r="S56" s="29" t="s">
        <v>30</v>
      </c>
      <c r="T56" s="29" t="s">
        <v>336</v>
      </c>
      <c r="U56" s="29" t="s">
        <v>337</v>
      </c>
      <c r="V56" s="29" t="s">
        <v>1558</v>
      </c>
      <c r="W56" s="29" t="s">
        <v>339</v>
      </c>
    </row>
    <row r="57" s="26" customFormat="1" ht="16.5" customHeight="1" spans="1:23">
      <c r="A57" s="33" t="s">
        <v>1555</v>
      </c>
      <c r="B57" s="33" t="s">
        <v>330</v>
      </c>
      <c r="C57" s="33" t="s">
        <v>1556</v>
      </c>
      <c r="D57" s="34">
        <v>3</v>
      </c>
      <c r="E57" s="33" t="s">
        <v>1557</v>
      </c>
      <c r="F57" s="35">
        <v>45531</v>
      </c>
      <c r="G57" s="35">
        <v>45531</v>
      </c>
      <c r="H57" s="36" t="s">
        <v>99</v>
      </c>
      <c r="I57" s="33" t="s">
        <v>100</v>
      </c>
      <c r="J57" s="36" t="s">
        <v>97</v>
      </c>
      <c r="K57" s="33" t="s">
        <v>333</v>
      </c>
      <c r="L57" s="36" t="s">
        <v>97</v>
      </c>
      <c r="M57" s="33" t="s">
        <v>101</v>
      </c>
      <c r="N57" s="36" t="s">
        <v>97</v>
      </c>
      <c r="O57" s="33" t="s">
        <v>512</v>
      </c>
      <c r="P57" s="38">
        <v>610.34</v>
      </c>
      <c r="Q57" s="38">
        <v>0</v>
      </c>
      <c r="R57" s="33" t="s">
        <v>513</v>
      </c>
      <c r="S57" s="33" t="s">
        <v>30</v>
      </c>
      <c r="T57" s="33" t="s">
        <v>336</v>
      </c>
      <c r="U57" s="33" t="s">
        <v>337</v>
      </c>
      <c r="V57" s="33" t="s">
        <v>1558</v>
      </c>
      <c r="W57" s="33" t="s">
        <v>339</v>
      </c>
    </row>
    <row r="58" s="26" customFormat="1" ht="16.5" customHeight="1" spans="1:23">
      <c r="A58" s="29" t="s">
        <v>1559</v>
      </c>
      <c r="B58" s="29" t="s">
        <v>330</v>
      </c>
      <c r="C58" s="29" t="s">
        <v>1560</v>
      </c>
      <c r="D58" s="30">
        <v>1</v>
      </c>
      <c r="E58" s="29" t="s">
        <v>1561</v>
      </c>
      <c r="F58" s="31">
        <v>45531</v>
      </c>
      <c r="G58" s="31">
        <v>45531</v>
      </c>
      <c r="H58" s="32" t="s">
        <v>99</v>
      </c>
      <c r="I58" s="29" t="s">
        <v>100</v>
      </c>
      <c r="J58" s="32" t="s">
        <v>97</v>
      </c>
      <c r="K58" s="29" t="s">
        <v>333</v>
      </c>
      <c r="L58" s="32" t="s">
        <v>97</v>
      </c>
      <c r="M58" s="29" t="s">
        <v>101</v>
      </c>
      <c r="N58" s="32" t="s">
        <v>97</v>
      </c>
      <c r="O58" s="29" t="s">
        <v>1562</v>
      </c>
      <c r="P58" s="37">
        <v>0.08</v>
      </c>
      <c r="Q58" s="37">
        <v>0</v>
      </c>
      <c r="R58" s="29" t="s">
        <v>513</v>
      </c>
      <c r="S58" s="29" t="s">
        <v>30</v>
      </c>
      <c r="T58" s="29" t="s">
        <v>336</v>
      </c>
      <c r="U58" s="29" t="s">
        <v>337</v>
      </c>
      <c r="V58" s="29" t="s">
        <v>1563</v>
      </c>
      <c r="W58" s="29" t="s">
        <v>339</v>
      </c>
    </row>
    <row r="59" s="26" customFormat="1" ht="16.5" customHeight="1" spans="1:23">
      <c r="A59" s="33" t="s">
        <v>1559</v>
      </c>
      <c r="B59" s="33" t="s">
        <v>330</v>
      </c>
      <c r="C59" s="33" t="s">
        <v>1560</v>
      </c>
      <c r="D59" s="34">
        <v>3</v>
      </c>
      <c r="E59" s="33" t="s">
        <v>1561</v>
      </c>
      <c r="F59" s="35">
        <v>45531</v>
      </c>
      <c r="G59" s="35">
        <v>45531</v>
      </c>
      <c r="H59" s="36" t="s">
        <v>99</v>
      </c>
      <c r="I59" s="33" t="s">
        <v>100</v>
      </c>
      <c r="J59" s="36" t="s">
        <v>97</v>
      </c>
      <c r="K59" s="33" t="s">
        <v>333</v>
      </c>
      <c r="L59" s="36" t="s">
        <v>97</v>
      </c>
      <c r="M59" s="33" t="s">
        <v>101</v>
      </c>
      <c r="N59" s="36" t="s">
        <v>97</v>
      </c>
      <c r="O59" s="33" t="s">
        <v>1562</v>
      </c>
      <c r="P59" s="38">
        <v>0</v>
      </c>
      <c r="Q59" s="38">
        <v>0.01</v>
      </c>
      <c r="R59" s="33" t="s">
        <v>513</v>
      </c>
      <c r="S59" s="33" t="s">
        <v>30</v>
      </c>
      <c r="T59" s="33" t="s">
        <v>336</v>
      </c>
      <c r="U59" s="33" t="s">
        <v>337</v>
      </c>
      <c r="V59" s="33" t="s">
        <v>1563</v>
      </c>
      <c r="W59" s="33" t="s">
        <v>339</v>
      </c>
    </row>
    <row r="60" s="26" customFormat="1" ht="16.5" customHeight="1" spans="1:23">
      <c r="A60" s="29" t="s">
        <v>1564</v>
      </c>
      <c r="B60" s="29" t="s">
        <v>330</v>
      </c>
      <c r="C60" s="29" t="s">
        <v>1565</v>
      </c>
      <c r="D60" s="30">
        <v>1</v>
      </c>
      <c r="E60" s="29" t="s">
        <v>1566</v>
      </c>
      <c r="F60" s="31">
        <v>45531</v>
      </c>
      <c r="G60" s="31">
        <v>45531</v>
      </c>
      <c r="H60" s="32" t="s">
        <v>99</v>
      </c>
      <c r="I60" s="29" t="s">
        <v>100</v>
      </c>
      <c r="J60" s="32" t="s">
        <v>97</v>
      </c>
      <c r="K60" s="29" t="s">
        <v>333</v>
      </c>
      <c r="L60" s="32" t="s">
        <v>97</v>
      </c>
      <c r="M60" s="29" t="s">
        <v>101</v>
      </c>
      <c r="N60" s="32" t="s">
        <v>97</v>
      </c>
      <c r="O60" s="29" t="s">
        <v>601</v>
      </c>
      <c r="P60" s="37">
        <v>0</v>
      </c>
      <c r="Q60" s="37">
        <v>17441.65</v>
      </c>
      <c r="R60" s="29" t="s">
        <v>935</v>
      </c>
      <c r="S60" s="29" t="s">
        <v>45</v>
      </c>
      <c r="T60" s="29" t="s">
        <v>336</v>
      </c>
      <c r="U60" s="29" t="s">
        <v>337</v>
      </c>
      <c r="V60" s="29" t="s">
        <v>1567</v>
      </c>
      <c r="W60" s="29" t="s">
        <v>339</v>
      </c>
    </row>
    <row r="61" s="26" customFormat="1" ht="16.5" customHeight="1" spans="1:23">
      <c r="A61" s="33" t="s">
        <v>1564</v>
      </c>
      <c r="B61" s="33" t="s">
        <v>330</v>
      </c>
      <c r="C61" s="33" t="s">
        <v>1565</v>
      </c>
      <c r="D61" s="34">
        <v>3</v>
      </c>
      <c r="E61" s="33" t="s">
        <v>1566</v>
      </c>
      <c r="F61" s="35">
        <v>45531</v>
      </c>
      <c r="G61" s="35">
        <v>45531</v>
      </c>
      <c r="H61" s="36" t="s">
        <v>99</v>
      </c>
      <c r="I61" s="33" t="s">
        <v>100</v>
      </c>
      <c r="J61" s="36" t="s">
        <v>97</v>
      </c>
      <c r="K61" s="33" t="s">
        <v>333</v>
      </c>
      <c r="L61" s="36" t="s">
        <v>97</v>
      </c>
      <c r="M61" s="33" t="s">
        <v>101</v>
      </c>
      <c r="N61" s="36" t="s">
        <v>97</v>
      </c>
      <c r="O61" s="33" t="s">
        <v>601</v>
      </c>
      <c r="P61" s="38">
        <v>4910.4</v>
      </c>
      <c r="Q61" s="38">
        <v>0</v>
      </c>
      <c r="R61" s="33" t="s">
        <v>935</v>
      </c>
      <c r="S61" s="33" t="s">
        <v>45</v>
      </c>
      <c r="T61" s="33" t="s">
        <v>336</v>
      </c>
      <c r="U61" s="33" t="s">
        <v>337</v>
      </c>
      <c r="V61" s="33" t="s">
        <v>1567</v>
      </c>
      <c r="W61" s="33" t="s">
        <v>339</v>
      </c>
    </row>
    <row r="62" s="26" customFormat="1" ht="16.5" customHeight="1" spans="1:23">
      <c r="A62" s="29" t="s">
        <v>1568</v>
      </c>
      <c r="B62" s="29" t="s">
        <v>330</v>
      </c>
      <c r="C62" s="29" t="s">
        <v>1569</v>
      </c>
      <c r="D62" s="30">
        <v>1</v>
      </c>
      <c r="E62" s="29" t="s">
        <v>1570</v>
      </c>
      <c r="F62" s="31">
        <v>45531</v>
      </c>
      <c r="G62" s="31">
        <v>45531</v>
      </c>
      <c r="H62" s="32" t="s">
        <v>99</v>
      </c>
      <c r="I62" s="29" t="s">
        <v>100</v>
      </c>
      <c r="J62" s="32" t="s">
        <v>97</v>
      </c>
      <c r="K62" s="29" t="s">
        <v>333</v>
      </c>
      <c r="L62" s="32" t="s">
        <v>97</v>
      </c>
      <c r="M62" s="29" t="s">
        <v>101</v>
      </c>
      <c r="N62" s="32" t="s">
        <v>97</v>
      </c>
      <c r="O62" s="29" t="s">
        <v>1571</v>
      </c>
      <c r="P62" s="37">
        <v>0</v>
      </c>
      <c r="Q62" s="37">
        <v>87542.07</v>
      </c>
      <c r="R62" s="29" t="s">
        <v>634</v>
      </c>
      <c r="S62" s="29" t="s">
        <v>37</v>
      </c>
      <c r="T62" s="29" t="s">
        <v>336</v>
      </c>
      <c r="U62" s="29" t="s">
        <v>337</v>
      </c>
      <c r="V62" s="29" t="s">
        <v>1572</v>
      </c>
      <c r="W62" s="29" t="s">
        <v>339</v>
      </c>
    </row>
    <row r="63" s="26" customFormat="1" ht="16.5" customHeight="1" spans="1:23">
      <c r="A63" s="33" t="s">
        <v>1568</v>
      </c>
      <c r="B63" s="33" t="s">
        <v>330</v>
      </c>
      <c r="C63" s="33" t="s">
        <v>1569</v>
      </c>
      <c r="D63" s="34">
        <v>3</v>
      </c>
      <c r="E63" s="33" t="s">
        <v>1570</v>
      </c>
      <c r="F63" s="35">
        <v>45531</v>
      </c>
      <c r="G63" s="35">
        <v>45531</v>
      </c>
      <c r="H63" s="36" t="s">
        <v>99</v>
      </c>
      <c r="I63" s="33" t="s">
        <v>100</v>
      </c>
      <c r="J63" s="36" t="s">
        <v>97</v>
      </c>
      <c r="K63" s="33" t="s">
        <v>333</v>
      </c>
      <c r="L63" s="36" t="s">
        <v>97</v>
      </c>
      <c r="M63" s="33" t="s">
        <v>101</v>
      </c>
      <c r="N63" s="36" t="s">
        <v>97</v>
      </c>
      <c r="O63" s="33" t="s">
        <v>1571</v>
      </c>
      <c r="P63" s="38">
        <v>4273.5</v>
      </c>
      <c r="Q63" s="38">
        <v>0</v>
      </c>
      <c r="R63" s="33" t="s">
        <v>634</v>
      </c>
      <c r="S63" s="33" t="s">
        <v>37</v>
      </c>
      <c r="T63" s="33" t="s">
        <v>336</v>
      </c>
      <c r="U63" s="33" t="s">
        <v>337</v>
      </c>
      <c r="V63" s="33" t="s">
        <v>1572</v>
      </c>
      <c r="W63" s="33" t="s">
        <v>339</v>
      </c>
    </row>
    <row r="64" s="26" customFormat="1" ht="16.5" customHeight="1" spans="1:23">
      <c r="A64" s="29" t="s">
        <v>1573</v>
      </c>
      <c r="B64" s="29" t="s">
        <v>330</v>
      </c>
      <c r="C64" s="29" t="s">
        <v>1574</v>
      </c>
      <c r="D64" s="30">
        <v>1</v>
      </c>
      <c r="E64" s="29" t="s">
        <v>1575</v>
      </c>
      <c r="F64" s="31">
        <v>45532</v>
      </c>
      <c r="G64" s="31">
        <v>45532</v>
      </c>
      <c r="H64" s="32" t="s">
        <v>99</v>
      </c>
      <c r="I64" s="29" t="s">
        <v>100</v>
      </c>
      <c r="J64" s="32" t="s">
        <v>97</v>
      </c>
      <c r="K64" s="29" t="s">
        <v>333</v>
      </c>
      <c r="L64" s="32" t="s">
        <v>97</v>
      </c>
      <c r="M64" s="29" t="s">
        <v>101</v>
      </c>
      <c r="N64" s="32" t="s">
        <v>97</v>
      </c>
      <c r="O64" s="29" t="s">
        <v>1576</v>
      </c>
      <c r="P64" s="37">
        <v>0</v>
      </c>
      <c r="Q64" s="37">
        <v>43447.9</v>
      </c>
      <c r="R64" s="29" t="s">
        <v>586</v>
      </c>
      <c r="S64" s="29" t="s">
        <v>23</v>
      </c>
      <c r="T64" s="29" t="s">
        <v>336</v>
      </c>
      <c r="U64" s="29" t="s">
        <v>337</v>
      </c>
      <c r="V64" s="29" t="s">
        <v>1577</v>
      </c>
      <c r="W64" s="29" t="s">
        <v>339</v>
      </c>
    </row>
    <row r="65" s="26" customFormat="1" ht="16.5" customHeight="1" spans="1:23">
      <c r="A65" s="33" t="s">
        <v>1573</v>
      </c>
      <c r="B65" s="33" t="s">
        <v>330</v>
      </c>
      <c r="C65" s="33" t="s">
        <v>1574</v>
      </c>
      <c r="D65" s="34">
        <v>3</v>
      </c>
      <c r="E65" s="33" t="s">
        <v>1575</v>
      </c>
      <c r="F65" s="35">
        <v>45532</v>
      </c>
      <c r="G65" s="35">
        <v>45532</v>
      </c>
      <c r="H65" s="36" t="s">
        <v>99</v>
      </c>
      <c r="I65" s="33" t="s">
        <v>100</v>
      </c>
      <c r="J65" s="36" t="s">
        <v>97</v>
      </c>
      <c r="K65" s="33" t="s">
        <v>333</v>
      </c>
      <c r="L65" s="36" t="s">
        <v>97</v>
      </c>
      <c r="M65" s="33" t="s">
        <v>101</v>
      </c>
      <c r="N65" s="36" t="s">
        <v>97</v>
      </c>
      <c r="O65" s="33" t="s">
        <v>1576</v>
      </c>
      <c r="P65" s="38">
        <v>1811.26</v>
      </c>
      <c r="Q65" s="38">
        <v>0</v>
      </c>
      <c r="R65" s="33" t="s">
        <v>586</v>
      </c>
      <c r="S65" s="33" t="s">
        <v>23</v>
      </c>
      <c r="T65" s="33" t="s">
        <v>336</v>
      </c>
      <c r="U65" s="33" t="s">
        <v>337</v>
      </c>
      <c r="V65" s="33" t="s">
        <v>1577</v>
      </c>
      <c r="W65" s="33" t="s">
        <v>339</v>
      </c>
    </row>
    <row r="66" s="26" customFormat="1" ht="16.5" customHeight="1" spans="1:23">
      <c r="A66" s="29" t="s">
        <v>1578</v>
      </c>
      <c r="B66" s="29" t="s">
        <v>330</v>
      </c>
      <c r="C66" s="29" t="s">
        <v>1579</v>
      </c>
      <c r="D66" s="30">
        <v>1</v>
      </c>
      <c r="E66" s="29" t="s">
        <v>1580</v>
      </c>
      <c r="F66" s="31">
        <v>45532</v>
      </c>
      <c r="G66" s="31">
        <v>45532</v>
      </c>
      <c r="H66" s="32" t="s">
        <v>99</v>
      </c>
      <c r="I66" s="29" t="s">
        <v>100</v>
      </c>
      <c r="J66" s="32" t="s">
        <v>97</v>
      </c>
      <c r="K66" s="29" t="s">
        <v>333</v>
      </c>
      <c r="L66" s="32" t="s">
        <v>97</v>
      </c>
      <c r="M66" s="29" t="s">
        <v>101</v>
      </c>
      <c r="N66" s="32" t="s">
        <v>97</v>
      </c>
      <c r="O66" s="29" t="s">
        <v>1581</v>
      </c>
      <c r="P66" s="37">
        <v>0.03</v>
      </c>
      <c r="Q66" s="37">
        <v>0</v>
      </c>
      <c r="R66" s="29" t="s">
        <v>586</v>
      </c>
      <c r="S66" s="29" t="s">
        <v>23</v>
      </c>
      <c r="T66" s="29" t="s">
        <v>336</v>
      </c>
      <c r="U66" s="29" t="s">
        <v>337</v>
      </c>
      <c r="V66" s="29" t="s">
        <v>1582</v>
      </c>
      <c r="W66" s="29" t="s">
        <v>339</v>
      </c>
    </row>
    <row r="67" s="26" customFormat="1" ht="16.5" customHeight="1" spans="1:23">
      <c r="A67" s="33" t="s">
        <v>1583</v>
      </c>
      <c r="B67" s="33" t="s">
        <v>330</v>
      </c>
      <c r="C67" s="33" t="s">
        <v>1584</v>
      </c>
      <c r="D67" s="34">
        <v>1</v>
      </c>
      <c r="E67" s="33" t="s">
        <v>1585</v>
      </c>
      <c r="F67" s="35">
        <v>45532</v>
      </c>
      <c r="G67" s="35">
        <v>45532</v>
      </c>
      <c r="H67" s="36" t="s">
        <v>99</v>
      </c>
      <c r="I67" s="33" t="s">
        <v>100</v>
      </c>
      <c r="J67" s="36" t="s">
        <v>97</v>
      </c>
      <c r="K67" s="33" t="s">
        <v>333</v>
      </c>
      <c r="L67" s="36" t="s">
        <v>97</v>
      </c>
      <c r="M67" s="33" t="s">
        <v>101</v>
      </c>
      <c r="N67" s="36" t="s">
        <v>97</v>
      </c>
      <c r="O67" s="33" t="s">
        <v>601</v>
      </c>
      <c r="P67" s="38">
        <v>0</v>
      </c>
      <c r="Q67" s="38">
        <v>43599.69</v>
      </c>
      <c r="R67" s="33" t="s">
        <v>507</v>
      </c>
      <c r="S67" s="33" t="s">
        <v>61</v>
      </c>
      <c r="T67" s="33" t="s">
        <v>336</v>
      </c>
      <c r="U67" s="33" t="s">
        <v>337</v>
      </c>
      <c r="V67" s="33" t="s">
        <v>1586</v>
      </c>
      <c r="W67" s="33" t="s">
        <v>339</v>
      </c>
    </row>
    <row r="68" s="26" customFormat="1" ht="16.5" customHeight="1" spans="1:23">
      <c r="A68" s="29" t="s">
        <v>1583</v>
      </c>
      <c r="B68" s="29" t="s">
        <v>330</v>
      </c>
      <c r="C68" s="29" t="s">
        <v>1584</v>
      </c>
      <c r="D68" s="30">
        <v>3</v>
      </c>
      <c r="E68" s="29" t="s">
        <v>1585</v>
      </c>
      <c r="F68" s="31">
        <v>45532</v>
      </c>
      <c r="G68" s="31">
        <v>45532</v>
      </c>
      <c r="H68" s="32" t="s">
        <v>99</v>
      </c>
      <c r="I68" s="29" t="s">
        <v>100</v>
      </c>
      <c r="J68" s="32" t="s">
        <v>97</v>
      </c>
      <c r="K68" s="29" t="s">
        <v>333</v>
      </c>
      <c r="L68" s="32" t="s">
        <v>97</v>
      </c>
      <c r="M68" s="29" t="s">
        <v>101</v>
      </c>
      <c r="N68" s="32" t="s">
        <v>97</v>
      </c>
      <c r="O68" s="29" t="s">
        <v>601</v>
      </c>
      <c r="P68" s="37">
        <v>1847.44</v>
      </c>
      <c r="Q68" s="37">
        <v>0</v>
      </c>
      <c r="R68" s="29" t="s">
        <v>507</v>
      </c>
      <c r="S68" s="29" t="s">
        <v>61</v>
      </c>
      <c r="T68" s="29" t="s">
        <v>336</v>
      </c>
      <c r="U68" s="29" t="s">
        <v>337</v>
      </c>
      <c r="V68" s="29" t="s">
        <v>1586</v>
      </c>
      <c r="W68" s="29" t="s">
        <v>339</v>
      </c>
    </row>
    <row r="69" s="26" customFormat="1" ht="16.5" customHeight="1" spans="1:23">
      <c r="A69" s="33" t="s">
        <v>1587</v>
      </c>
      <c r="B69" s="33" t="s">
        <v>330</v>
      </c>
      <c r="C69" s="33" t="s">
        <v>1588</v>
      </c>
      <c r="D69" s="34">
        <v>1</v>
      </c>
      <c r="E69" s="33" t="s">
        <v>1589</v>
      </c>
      <c r="F69" s="35">
        <v>45532</v>
      </c>
      <c r="G69" s="35">
        <v>45532</v>
      </c>
      <c r="H69" s="36" t="s">
        <v>99</v>
      </c>
      <c r="I69" s="33" t="s">
        <v>100</v>
      </c>
      <c r="J69" s="36" t="s">
        <v>97</v>
      </c>
      <c r="K69" s="33" t="s">
        <v>333</v>
      </c>
      <c r="L69" s="36" t="s">
        <v>97</v>
      </c>
      <c r="M69" s="33" t="s">
        <v>101</v>
      </c>
      <c r="N69" s="36" t="s">
        <v>97</v>
      </c>
      <c r="O69" s="33" t="s">
        <v>1340</v>
      </c>
      <c r="P69" s="38">
        <v>0</v>
      </c>
      <c r="Q69" s="38">
        <v>0.01</v>
      </c>
      <c r="R69" s="33" t="s">
        <v>507</v>
      </c>
      <c r="S69" s="33" t="s">
        <v>61</v>
      </c>
      <c r="T69" s="33" t="s">
        <v>336</v>
      </c>
      <c r="U69" s="33" t="s">
        <v>337</v>
      </c>
      <c r="V69" s="33" t="s">
        <v>1590</v>
      </c>
      <c r="W69" s="33" t="s">
        <v>339</v>
      </c>
    </row>
    <row r="70" s="26" customFormat="1" ht="16.5" customHeight="1" spans="1:23">
      <c r="A70" s="29" t="s">
        <v>1591</v>
      </c>
      <c r="B70" s="29" t="s">
        <v>330</v>
      </c>
      <c r="C70" s="29" t="s">
        <v>1592</v>
      </c>
      <c r="D70" s="30">
        <v>1</v>
      </c>
      <c r="E70" s="29" t="s">
        <v>1593</v>
      </c>
      <c r="F70" s="31">
        <v>45532</v>
      </c>
      <c r="G70" s="31">
        <v>45532</v>
      </c>
      <c r="H70" s="32" t="s">
        <v>99</v>
      </c>
      <c r="I70" s="29" t="s">
        <v>100</v>
      </c>
      <c r="J70" s="32" t="s">
        <v>97</v>
      </c>
      <c r="K70" s="29" t="s">
        <v>333</v>
      </c>
      <c r="L70" s="32" t="s">
        <v>97</v>
      </c>
      <c r="M70" s="29" t="s">
        <v>101</v>
      </c>
      <c r="N70" s="32" t="s">
        <v>97</v>
      </c>
      <c r="O70" s="29" t="s">
        <v>1335</v>
      </c>
      <c r="P70" s="37">
        <v>0</v>
      </c>
      <c r="Q70" s="37">
        <v>905684.91</v>
      </c>
      <c r="R70" s="29" t="s">
        <v>1045</v>
      </c>
      <c r="S70" s="29" t="s">
        <v>116</v>
      </c>
      <c r="T70" s="29" t="s">
        <v>336</v>
      </c>
      <c r="U70" s="29" t="s">
        <v>337</v>
      </c>
      <c r="V70" s="29" t="s">
        <v>1594</v>
      </c>
      <c r="W70" s="29" t="s">
        <v>1595</v>
      </c>
    </row>
    <row r="71" s="26" customFormat="1" ht="16.5" customHeight="1" spans="1:23">
      <c r="A71" s="33" t="s">
        <v>1591</v>
      </c>
      <c r="B71" s="33" t="s">
        <v>330</v>
      </c>
      <c r="C71" s="33" t="s">
        <v>1592</v>
      </c>
      <c r="D71" s="34">
        <v>5</v>
      </c>
      <c r="E71" s="33" t="s">
        <v>1593</v>
      </c>
      <c r="F71" s="35">
        <v>45532</v>
      </c>
      <c r="G71" s="35">
        <v>45532</v>
      </c>
      <c r="H71" s="36" t="s">
        <v>99</v>
      </c>
      <c r="I71" s="33" t="s">
        <v>100</v>
      </c>
      <c r="J71" s="36" t="s">
        <v>97</v>
      </c>
      <c r="K71" s="33" t="s">
        <v>333</v>
      </c>
      <c r="L71" s="36" t="s">
        <v>97</v>
      </c>
      <c r="M71" s="33" t="s">
        <v>101</v>
      </c>
      <c r="N71" s="36" t="s">
        <v>97</v>
      </c>
      <c r="O71" s="33" t="s">
        <v>1335</v>
      </c>
      <c r="P71" s="38">
        <v>0.13</v>
      </c>
      <c r="Q71" s="38">
        <v>0</v>
      </c>
      <c r="R71" s="33" t="s">
        <v>1045</v>
      </c>
      <c r="S71" s="33" t="s">
        <v>116</v>
      </c>
      <c r="T71" s="33" t="s">
        <v>336</v>
      </c>
      <c r="U71" s="33" t="s">
        <v>337</v>
      </c>
      <c r="V71" s="33" t="s">
        <v>1594</v>
      </c>
      <c r="W71" s="33" t="s">
        <v>1595</v>
      </c>
    </row>
    <row r="72" s="26" customFormat="1" ht="16.5" customHeight="1" spans="1:23">
      <c r="A72" s="29" t="s">
        <v>1596</v>
      </c>
      <c r="B72" s="29" t="s">
        <v>330</v>
      </c>
      <c r="C72" s="29" t="s">
        <v>1597</v>
      </c>
      <c r="D72" s="30">
        <v>1</v>
      </c>
      <c r="E72" s="29" t="s">
        <v>1598</v>
      </c>
      <c r="F72" s="31">
        <v>45532</v>
      </c>
      <c r="G72" s="31">
        <v>45532</v>
      </c>
      <c r="H72" s="32" t="s">
        <v>99</v>
      </c>
      <c r="I72" s="29" t="s">
        <v>100</v>
      </c>
      <c r="J72" s="32" t="s">
        <v>97</v>
      </c>
      <c r="K72" s="29" t="s">
        <v>333</v>
      </c>
      <c r="L72" s="32" t="s">
        <v>97</v>
      </c>
      <c r="M72" s="29" t="s">
        <v>101</v>
      </c>
      <c r="N72" s="32" t="s">
        <v>97</v>
      </c>
      <c r="O72" s="29" t="s">
        <v>1335</v>
      </c>
      <c r="P72" s="37">
        <v>0</v>
      </c>
      <c r="Q72" s="37">
        <v>1368761.45</v>
      </c>
      <c r="R72" s="29" t="s">
        <v>1045</v>
      </c>
      <c r="S72" s="29" t="s">
        <v>116</v>
      </c>
      <c r="T72" s="29" t="s">
        <v>336</v>
      </c>
      <c r="U72" s="29" t="s">
        <v>337</v>
      </c>
      <c r="V72" s="29" t="s">
        <v>1599</v>
      </c>
      <c r="W72" s="29" t="s">
        <v>1595</v>
      </c>
    </row>
    <row r="73" s="26" customFormat="1" ht="16.5" customHeight="1" spans="1:23">
      <c r="A73" s="33" t="s">
        <v>1600</v>
      </c>
      <c r="B73" s="33" t="s">
        <v>330</v>
      </c>
      <c r="C73" s="33" t="s">
        <v>1601</v>
      </c>
      <c r="D73" s="34">
        <v>1</v>
      </c>
      <c r="E73" s="33" t="s">
        <v>1602</v>
      </c>
      <c r="F73" s="35">
        <v>45532</v>
      </c>
      <c r="G73" s="35">
        <v>45532</v>
      </c>
      <c r="H73" s="36" t="s">
        <v>99</v>
      </c>
      <c r="I73" s="33" t="s">
        <v>100</v>
      </c>
      <c r="J73" s="36" t="s">
        <v>97</v>
      </c>
      <c r="K73" s="33" t="s">
        <v>333</v>
      </c>
      <c r="L73" s="36" t="s">
        <v>97</v>
      </c>
      <c r="M73" s="33" t="s">
        <v>101</v>
      </c>
      <c r="N73" s="36" t="s">
        <v>97</v>
      </c>
      <c r="O73" s="33" t="s">
        <v>1603</v>
      </c>
      <c r="P73" s="38">
        <v>0.01</v>
      </c>
      <c r="Q73" s="38">
        <v>0</v>
      </c>
      <c r="R73" s="33" t="s">
        <v>1045</v>
      </c>
      <c r="S73" s="33" t="s">
        <v>116</v>
      </c>
      <c r="T73" s="33" t="s">
        <v>336</v>
      </c>
      <c r="U73" s="33" t="s">
        <v>337</v>
      </c>
      <c r="V73" s="33" t="s">
        <v>1604</v>
      </c>
      <c r="W73" s="33" t="s">
        <v>1595</v>
      </c>
    </row>
    <row r="74" s="26" customFormat="1" ht="16.5" customHeight="1" spans="1:23">
      <c r="A74" s="29" t="s">
        <v>1605</v>
      </c>
      <c r="B74" s="29" t="s">
        <v>330</v>
      </c>
      <c r="C74" s="29" t="s">
        <v>1606</v>
      </c>
      <c r="D74" s="30">
        <v>1</v>
      </c>
      <c r="E74" s="29" t="s">
        <v>1607</v>
      </c>
      <c r="F74" s="31">
        <v>45532</v>
      </c>
      <c r="G74" s="31">
        <v>45532</v>
      </c>
      <c r="H74" s="32" t="s">
        <v>99</v>
      </c>
      <c r="I74" s="29" t="s">
        <v>100</v>
      </c>
      <c r="J74" s="32" t="s">
        <v>97</v>
      </c>
      <c r="K74" s="29" t="s">
        <v>333</v>
      </c>
      <c r="L74" s="32" t="s">
        <v>97</v>
      </c>
      <c r="M74" s="29" t="s">
        <v>101</v>
      </c>
      <c r="N74" s="32" t="s">
        <v>97</v>
      </c>
      <c r="O74" s="29" t="s">
        <v>343</v>
      </c>
      <c r="P74" s="37">
        <v>0</v>
      </c>
      <c r="Q74" s="37">
        <v>136549.8</v>
      </c>
      <c r="R74" s="29" t="s">
        <v>344</v>
      </c>
      <c r="S74" s="29" t="s">
        <v>40</v>
      </c>
      <c r="T74" s="29" t="s">
        <v>336</v>
      </c>
      <c r="U74" s="29" t="s">
        <v>337</v>
      </c>
      <c r="V74" s="29" t="s">
        <v>1608</v>
      </c>
      <c r="W74" s="29" t="s">
        <v>339</v>
      </c>
    </row>
    <row r="75" s="26" customFormat="1" ht="16.5" customHeight="1" spans="1:23">
      <c r="A75" s="33" t="s">
        <v>1605</v>
      </c>
      <c r="B75" s="33" t="s">
        <v>330</v>
      </c>
      <c r="C75" s="33" t="s">
        <v>1606</v>
      </c>
      <c r="D75" s="34">
        <v>4</v>
      </c>
      <c r="E75" s="33" t="s">
        <v>1607</v>
      </c>
      <c r="F75" s="35">
        <v>45532</v>
      </c>
      <c r="G75" s="35">
        <v>45532</v>
      </c>
      <c r="H75" s="36" t="s">
        <v>99</v>
      </c>
      <c r="I75" s="33" t="s">
        <v>100</v>
      </c>
      <c r="J75" s="36" t="s">
        <v>97</v>
      </c>
      <c r="K75" s="33" t="s">
        <v>333</v>
      </c>
      <c r="L75" s="36" t="s">
        <v>97</v>
      </c>
      <c r="M75" s="33" t="s">
        <v>101</v>
      </c>
      <c r="N75" s="36" t="s">
        <v>97</v>
      </c>
      <c r="O75" s="33" t="s">
        <v>343</v>
      </c>
      <c r="P75" s="38">
        <v>9084.54</v>
      </c>
      <c r="Q75" s="38">
        <v>0</v>
      </c>
      <c r="R75" s="33" t="s">
        <v>344</v>
      </c>
      <c r="S75" s="33" t="s">
        <v>40</v>
      </c>
      <c r="T75" s="33" t="s">
        <v>336</v>
      </c>
      <c r="U75" s="33" t="s">
        <v>337</v>
      </c>
      <c r="V75" s="33" t="s">
        <v>1608</v>
      </c>
      <c r="W75" s="33" t="s">
        <v>339</v>
      </c>
    </row>
    <row r="76" s="26" customFormat="1" ht="16.5" customHeight="1" spans="1:23">
      <c r="A76" s="29" t="s">
        <v>1609</v>
      </c>
      <c r="B76" s="29" t="s">
        <v>330</v>
      </c>
      <c r="C76" s="29" t="s">
        <v>1610</v>
      </c>
      <c r="D76" s="30">
        <v>1</v>
      </c>
      <c r="E76" s="29" t="s">
        <v>1611</v>
      </c>
      <c r="F76" s="31">
        <v>45532</v>
      </c>
      <c r="G76" s="31">
        <v>45532</v>
      </c>
      <c r="H76" s="32" t="s">
        <v>99</v>
      </c>
      <c r="I76" s="29" t="s">
        <v>100</v>
      </c>
      <c r="J76" s="32" t="s">
        <v>97</v>
      </c>
      <c r="K76" s="29" t="s">
        <v>333</v>
      </c>
      <c r="L76" s="32" t="s">
        <v>97</v>
      </c>
      <c r="M76" s="29" t="s">
        <v>101</v>
      </c>
      <c r="N76" s="32" t="s">
        <v>97</v>
      </c>
      <c r="O76" s="29" t="s">
        <v>1612</v>
      </c>
      <c r="P76" s="37">
        <v>0.04</v>
      </c>
      <c r="Q76" s="37">
        <v>0</v>
      </c>
      <c r="R76" s="29" t="s">
        <v>344</v>
      </c>
      <c r="S76" s="29" t="s">
        <v>40</v>
      </c>
      <c r="T76" s="29" t="s">
        <v>336</v>
      </c>
      <c r="U76" s="29" t="s">
        <v>337</v>
      </c>
      <c r="V76" s="29" t="s">
        <v>1613</v>
      </c>
      <c r="W76" s="29" t="s">
        <v>339</v>
      </c>
    </row>
    <row r="77" s="26" customFormat="1" ht="16.5" customHeight="1" spans="1:23">
      <c r="A77" s="33" t="s">
        <v>1614</v>
      </c>
      <c r="B77" s="33" t="s">
        <v>330</v>
      </c>
      <c r="C77" s="33" t="s">
        <v>1615</v>
      </c>
      <c r="D77" s="34">
        <v>1</v>
      </c>
      <c r="E77" s="33" t="s">
        <v>1616</v>
      </c>
      <c r="F77" s="35">
        <v>45533</v>
      </c>
      <c r="G77" s="35">
        <v>45533</v>
      </c>
      <c r="H77" s="36" t="s">
        <v>99</v>
      </c>
      <c r="I77" s="33" t="s">
        <v>100</v>
      </c>
      <c r="J77" s="36" t="s">
        <v>97</v>
      </c>
      <c r="K77" s="33" t="s">
        <v>333</v>
      </c>
      <c r="L77" s="36" t="s">
        <v>97</v>
      </c>
      <c r="M77" s="33" t="s">
        <v>101</v>
      </c>
      <c r="N77" s="36" t="s">
        <v>97</v>
      </c>
      <c r="O77" s="33" t="s">
        <v>343</v>
      </c>
      <c r="P77" s="38">
        <v>0</v>
      </c>
      <c r="Q77" s="38">
        <v>1663.35</v>
      </c>
      <c r="R77" s="33" t="s">
        <v>344</v>
      </c>
      <c r="S77" s="33" t="s">
        <v>40</v>
      </c>
      <c r="T77" s="33" t="s">
        <v>336</v>
      </c>
      <c r="U77" s="33" t="s">
        <v>337</v>
      </c>
      <c r="V77" s="33" t="s">
        <v>1617</v>
      </c>
      <c r="W77" s="33" t="s">
        <v>339</v>
      </c>
    </row>
    <row r="78" s="26" customFormat="1" ht="16.5" customHeight="1" spans="1:23">
      <c r="A78" s="29" t="s">
        <v>1618</v>
      </c>
      <c r="B78" s="29" t="s">
        <v>330</v>
      </c>
      <c r="C78" s="29" t="s">
        <v>1619</v>
      </c>
      <c r="D78" s="30">
        <v>1</v>
      </c>
      <c r="E78" s="29" t="s">
        <v>1620</v>
      </c>
      <c r="F78" s="31">
        <v>45533</v>
      </c>
      <c r="G78" s="31">
        <v>45533</v>
      </c>
      <c r="H78" s="32" t="s">
        <v>99</v>
      </c>
      <c r="I78" s="29" t="s">
        <v>100</v>
      </c>
      <c r="J78" s="32" t="s">
        <v>97</v>
      </c>
      <c r="K78" s="29" t="s">
        <v>333</v>
      </c>
      <c r="L78" s="32" t="s">
        <v>97</v>
      </c>
      <c r="M78" s="29" t="s">
        <v>101</v>
      </c>
      <c r="N78" s="32" t="s">
        <v>97</v>
      </c>
      <c r="O78" s="29" t="s">
        <v>1101</v>
      </c>
      <c r="P78" s="37">
        <v>0</v>
      </c>
      <c r="Q78" s="37">
        <v>27783.5</v>
      </c>
      <c r="R78" s="29" t="s">
        <v>580</v>
      </c>
      <c r="S78" s="29" t="s">
        <v>21</v>
      </c>
      <c r="T78" s="29" t="s">
        <v>336</v>
      </c>
      <c r="U78" s="29" t="s">
        <v>337</v>
      </c>
      <c r="V78" s="29" t="s">
        <v>1621</v>
      </c>
      <c r="W78" s="29" t="s">
        <v>339</v>
      </c>
    </row>
    <row r="79" s="26" customFormat="1" ht="16.5" customHeight="1" spans="1:23">
      <c r="A79" s="33" t="s">
        <v>1618</v>
      </c>
      <c r="B79" s="33" t="s">
        <v>330</v>
      </c>
      <c r="C79" s="33" t="s">
        <v>1619</v>
      </c>
      <c r="D79" s="34">
        <v>3</v>
      </c>
      <c r="E79" s="33" t="s">
        <v>1620</v>
      </c>
      <c r="F79" s="35">
        <v>45533</v>
      </c>
      <c r="G79" s="35">
        <v>45533</v>
      </c>
      <c r="H79" s="36" t="s">
        <v>99</v>
      </c>
      <c r="I79" s="33" t="s">
        <v>100</v>
      </c>
      <c r="J79" s="36" t="s">
        <v>97</v>
      </c>
      <c r="K79" s="33" t="s">
        <v>333</v>
      </c>
      <c r="L79" s="36" t="s">
        <v>97</v>
      </c>
      <c r="M79" s="33" t="s">
        <v>101</v>
      </c>
      <c r="N79" s="36" t="s">
        <v>97</v>
      </c>
      <c r="O79" s="33" t="s">
        <v>1101</v>
      </c>
      <c r="P79" s="38">
        <v>1.35</v>
      </c>
      <c r="Q79" s="38">
        <v>0</v>
      </c>
      <c r="R79" s="33" t="s">
        <v>580</v>
      </c>
      <c r="S79" s="33" t="s">
        <v>21</v>
      </c>
      <c r="T79" s="33" t="s">
        <v>336</v>
      </c>
      <c r="U79" s="33" t="s">
        <v>337</v>
      </c>
      <c r="V79" s="33" t="s">
        <v>1621</v>
      </c>
      <c r="W79" s="33" t="s">
        <v>339</v>
      </c>
    </row>
    <row r="80" s="26" customFormat="1" ht="16.5" customHeight="1" spans="1:23">
      <c r="A80" s="29" t="s">
        <v>1622</v>
      </c>
      <c r="B80" s="29" t="s">
        <v>330</v>
      </c>
      <c r="C80" s="29" t="s">
        <v>1623</v>
      </c>
      <c r="D80" s="30">
        <v>1</v>
      </c>
      <c r="E80" s="29" t="s">
        <v>1624</v>
      </c>
      <c r="F80" s="31">
        <v>45533</v>
      </c>
      <c r="G80" s="31">
        <v>45533</v>
      </c>
      <c r="H80" s="32" t="s">
        <v>99</v>
      </c>
      <c r="I80" s="29" t="s">
        <v>100</v>
      </c>
      <c r="J80" s="32" t="s">
        <v>97</v>
      </c>
      <c r="K80" s="29" t="s">
        <v>333</v>
      </c>
      <c r="L80" s="32" t="s">
        <v>97</v>
      </c>
      <c r="M80" s="29" t="s">
        <v>101</v>
      </c>
      <c r="N80" s="32" t="s">
        <v>97</v>
      </c>
      <c r="O80" s="29" t="s">
        <v>1625</v>
      </c>
      <c r="P80" s="37">
        <v>0.02</v>
      </c>
      <c r="Q80" s="37">
        <v>0</v>
      </c>
      <c r="R80" s="29" t="s">
        <v>580</v>
      </c>
      <c r="S80" s="29" t="s">
        <v>21</v>
      </c>
      <c r="T80" s="29" t="s">
        <v>336</v>
      </c>
      <c r="U80" s="29" t="s">
        <v>337</v>
      </c>
      <c r="V80" s="29" t="s">
        <v>1626</v>
      </c>
      <c r="W80" s="29" t="s">
        <v>339</v>
      </c>
    </row>
    <row r="81" s="26" customFormat="1" ht="16.5" customHeight="1" spans="1:23">
      <c r="A81" s="33" t="s">
        <v>1622</v>
      </c>
      <c r="B81" s="33" t="s">
        <v>330</v>
      </c>
      <c r="C81" s="33" t="s">
        <v>1623</v>
      </c>
      <c r="D81" s="34">
        <v>3</v>
      </c>
      <c r="E81" s="33" t="s">
        <v>1624</v>
      </c>
      <c r="F81" s="35">
        <v>45533</v>
      </c>
      <c r="G81" s="35">
        <v>45533</v>
      </c>
      <c r="H81" s="36" t="s">
        <v>99</v>
      </c>
      <c r="I81" s="33" t="s">
        <v>100</v>
      </c>
      <c r="J81" s="36" t="s">
        <v>97</v>
      </c>
      <c r="K81" s="33" t="s">
        <v>333</v>
      </c>
      <c r="L81" s="36" t="s">
        <v>97</v>
      </c>
      <c r="M81" s="33" t="s">
        <v>101</v>
      </c>
      <c r="N81" s="36" t="s">
        <v>97</v>
      </c>
      <c r="O81" s="33" t="s">
        <v>1625</v>
      </c>
      <c r="P81" s="38">
        <v>0</v>
      </c>
      <c r="Q81" s="38">
        <v>0.04</v>
      </c>
      <c r="R81" s="33" t="s">
        <v>580</v>
      </c>
      <c r="S81" s="33" t="s">
        <v>21</v>
      </c>
      <c r="T81" s="33" t="s">
        <v>336</v>
      </c>
      <c r="U81" s="33" t="s">
        <v>337</v>
      </c>
      <c r="V81" s="33" t="s">
        <v>1626</v>
      </c>
      <c r="W81" s="33" t="s">
        <v>339</v>
      </c>
    </row>
    <row r="82" s="26" customFormat="1" ht="16.5" customHeight="1" spans="1:23">
      <c r="A82" s="29" t="s">
        <v>1627</v>
      </c>
      <c r="B82" s="29" t="s">
        <v>330</v>
      </c>
      <c r="C82" s="29" t="s">
        <v>1628</v>
      </c>
      <c r="D82" s="30">
        <v>1</v>
      </c>
      <c r="E82" s="29" t="s">
        <v>1629</v>
      </c>
      <c r="F82" s="31">
        <v>45533</v>
      </c>
      <c r="G82" s="31">
        <v>45533</v>
      </c>
      <c r="H82" s="32" t="s">
        <v>99</v>
      </c>
      <c r="I82" s="29" t="s">
        <v>100</v>
      </c>
      <c r="J82" s="32" t="s">
        <v>97</v>
      </c>
      <c r="K82" s="29" t="s">
        <v>333</v>
      </c>
      <c r="L82" s="32" t="s">
        <v>97</v>
      </c>
      <c r="M82" s="29" t="s">
        <v>101</v>
      </c>
      <c r="N82" s="32" t="s">
        <v>97</v>
      </c>
      <c r="O82" s="29" t="s">
        <v>459</v>
      </c>
      <c r="P82" s="37">
        <v>0</v>
      </c>
      <c r="Q82" s="37">
        <v>103319.54</v>
      </c>
      <c r="R82" s="29" t="s">
        <v>460</v>
      </c>
      <c r="S82" s="29" t="s">
        <v>26</v>
      </c>
      <c r="T82" s="29" t="s">
        <v>336</v>
      </c>
      <c r="U82" s="29" t="s">
        <v>337</v>
      </c>
      <c r="V82" s="29" t="s">
        <v>1630</v>
      </c>
      <c r="W82" s="29" t="s">
        <v>339</v>
      </c>
    </row>
    <row r="83" s="26" customFormat="1" ht="16.5" customHeight="1" spans="1:23">
      <c r="A83" s="33" t="s">
        <v>1627</v>
      </c>
      <c r="B83" s="33" t="s">
        <v>330</v>
      </c>
      <c r="C83" s="33" t="s">
        <v>1628</v>
      </c>
      <c r="D83" s="34">
        <v>3</v>
      </c>
      <c r="E83" s="33" t="s">
        <v>1629</v>
      </c>
      <c r="F83" s="35">
        <v>45533</v>
      </c>
      <c r="G83" s="35">
        <v>45533</v>
      </c>
      <c r="H83" s="36" t="s">
        <v>99</v>
      </c>
      <c r="I83" s="33" t="s">
        <v>100</v>
      </c>
      <c r="J83" s="36" t="s">
        <v>97</v>
      </c>
      <c r="K83" s="33" t="s">
        <v>333</v>
      </c>
      <c r="L83" s="36" t="s">
        <v>97</v>
      </c>
      <c r="M83" s="33" t="s">
        <v>101</v>
      </c>
      <c r="N83" s="36" t="s">
        <v>97</v>
      </c>
      <c r="O83" s="33" t="s">
        <v>459</v>
      </c>
      <c r="P83" s="38">
        <v>1812.4</v>
      </c>
      <c r="Q83" s="38">
        <v>0</v>
      </c>
      <c r="R83" s="33" t="s">
        <v>460</v>
      </c>
      <c r="S83" s="33" t="s">
        <v>26</v>
      </c>
      <c r="T83" s="33" t="s">
        <v>336</v>
      </c>
      <c r="U83" s="33" t="s">
        <v>337</v>
      </c>
      <c r="V83" s="33" t="s">
        <v>1630</v>
      </c>
      <c r="W83" s="33" t="s">
        <v>339</v>
      </c>
    </row>
    <row r="84" s="26" customFormat="1" ht="16.5" customHeight="1" spans="1:23">
      <c r="A84" s="29" t="s">
        <v>1631</v>
      </c>
      <c r="B84" s="29" t="s">
        <v>330</v>
      </c>
      <c r="C84" s="29" t="s">
        <v>1632</v>
      </c>
      <c r="D84" s="30">
        <v>1</v>
      </c>
      <c r="E84" s="29" t="s">
        <v>1633</v>
      </c>
      <c r="F84" s="31">
        <v>45533</v>
      </c>
      <c r="G84" s="31">
        <v>45533</v>
      </c>
      <c r="H84" s="32" t="s">
        <v>99</v>
      </c>
      <c r="I84" s="29" t="s">
        <v>100</v>
      </c>
      <c r="J84" s="32" t="s">
        <v>97</v>
      </c>
      <c r="K84" s="29" t="s">
        <v>333</v>
      </c>
      <c r="L84" s="32" t="s">
        <v>97</v>
      </c>
      <c r="M84" s="29" t="s">
        <v>101</v>
      </c>
      <c r="N84" s="32" t="s">
        <v>97</v>
      </c>
      <c r="O84" s="29" t="s">
        <v>1634</v>
      </c>
      <c r="P84" s="37">
        <v>0.01</v>
      </c>
      <c r="Q84" s="37">
        <v>0</v>
      </c>
      <c r="R84" s="29" t="s">
        <v>460</v>
      </c>
      <c r="S84" s="29" t="s">
        <v>26</v>
      </c>
      <c r="T84" s="29" t="s">
        <v>336</v>
      </c>
      <c r="U84" s="29" t="s">
        <v>337</v>
      </c>
      <c r="V84" s="29" t="s">
        <v>1635</v>
      </c>
      <c r="W84" s="29" t="s">
        <v>339</v>
      </c>
    </row>
    <row r="85" s="26" customFormat="1" ht="16.5" customHeight="1" spans="1:23">
      <c r="A85" s="33" t="s">
        <v>1636</v>
      </c>
      <c r="B85" s="33" t="s">
        <v>330</v>
      </c>
      <c r="C85" s="33" t="s">
        <v>1637</v>
      </c>
      <c r="D85" s="34">
        <v>1</v>
      </c>
      <c r="E85" s="33" t="s">
        <v>1638</v>
      </c>
      <c r="F85" s="35">
        <v>45533</v>
      </c>
      <c r="G85" s="35">
        <v>45533</v>
      </c>
      <c r="H85" s="36" t="s">
        <v>99</v>
      </c>
      <c r="I85" s="33" t="s">
        <v>100</v>
      </c>
      <c r="J85" s="36" t="s">
        <v>97</v>
      </c>
      <c r="K85" s="33" t="s">
        <v>333</v>
      </c>
      <c r="L85" s="36" t="s">
        <v>97</v>
      </c>
      <c r="M85" s="33" t="s">
        <v>101</v>
      </c>
      <c r="N85" s="36" t="s">
        <v>97</v>
      </c>
      <c r="O85" s="33" t="s">
        <v>1639</v>
      </c>
      <c r="P85" s="38">
        <v>0</v>
      </c>
      <c r="Q85" s="38">
        <v>40554.6</v>
      </c>
      <c r="R85" s="33" t="s">
        <v>426</v>
      </c>
      <c r="S85" s="33" t="s">
        <v>15</v>
      </c>
      <c r="T85" s="33" t="s">
        <v>336</v>
      </c>
      <c r="U85" s="33" t="s">
        <v>337</v>
      </c>
      <c r="V85" s="33" t="s">
        <v>1640</v>
      </c>
      <c r="W85" s="33" t="s">
        <v>339</v>
      </c>
    </row>
    <row r="86" s="26" customFormat="1" ht="16.5" customHeight="1" spans="1:23">
      <c r="A86" s="29" t="s">
        <v>1636</v>
      </c>
      <c r="B86" s="29" t="s">
        <v>330</v>
      </c>
      <c r="C86" s="29" t="s">
        <v>1637</v>
      </c>
      <c r="D86" s="30">
        <v>3</v>
      </c>
      <c r="E86" s="29" t="s">
        <v>1638</v>
      </c>
      <c r="F86" s="31">
        <v>45533</v>
      </c>
      <c r="G86" s="31">
        <v>45533</v>
      </c>
      <c r="H86" s="32" t="s">
        <v>99</v>
      </c>
      <c r="I86" s="29" t="s">
        <v>100</v>
      </c>
      <c r="J86" s="32" t="s">
        <v>97</v>
      </c>
      <c r="K86" s="29" t="s">
        <v>333</v>
      </c>
      <c r="L86" s="32" t="s">
        <v>97</v>
      </c>
      <c r="M86" s="29" t="s">
        <v>101</v>
      </c>
      <c r="N86" s="32" t="s">
        <v>97</v>
      </c>
      <c r="O86" s="29" t="s">
        <v>1639</v>
      </c>
      <c r="P86" s="37">
        <v>7310</v>
      </c>
      <c r="Q86" s="37">
        <v>0</v>
      </c>
      <c r="R86" s="29" t="s">
        <v>426</v>
      </c>
      <c r="S86" s="29" t="s">
        <v>15</v>
      </c>
      <c r="T86" s="29" t="s">
        <v>336</v>
      </c>
      <c r="U86" s="29" t="s">
        <v>337</v>
      </c>
      <c r="V86" s="29" t="s">
        <v>1640</v>
      </c>
      <c r="W86" s="29" t="s">
        <v>339</v>
      </c>
    </row>
    <row r="87" s="26" customFormat="1" ht="16.5" customHeight="1" spans="1:23">
      <c r="A87" s="33" t="s">
        <v>1641</v>
      </c>
      <c r="B87" s="33" t="s">
        <v>330</v>
      </c>
      <c r="C87" s="33" t="s">
        <v>1642</v>
      </c>
      <c r="D87" s="34">
        <v>1</v>
      </c>
      <c r="E87" s="33" t="s">
        <v>1643</v>
      </c>
      <c r="F87" s="35">
        <v>45533</v>
      </c>
      <c r="G87" s="35">
        <v>45533</v>
      </c>
      <c r="H87" s="36" t="s">
        <v>99</v>
      </c>
      <c r="I87" s="33" t="s">
        <v>100</v>
      </c>
      <c r="J87" s="36" t="s">
        <v>97</v>
      </c>
      <c r="K87" s="33" t="s">
        <v>333</v>
      </c>
      <c r="L87" s="36" t="s">
        <v>97</v>
      </c>
      <c r="M87" s="33" t="s">
        <v>101</v>
      </c>
      <c r="N87" s="36" t="s">
        <v>97</v>
      </c>
      <c r="O87" s="33" t="s">
        <v>1644</v>
      </c>
      <c r="P87" s="38">
        <v>32243.42</v>
      </c>
      <c r="Q87" s="38">
        <v>0</v>
      </c>
      <c r="R87" s="33" t="s">
        <v>426</v>
      </c>
      <c r="S87" s="33" t="s">
        <v>15</v>
      </c>
      <c r="T87" s="33" t="s">
        <v>336</v>
      </c>
      <c r="U87" s="33" t="s">
        <v>337</v>
      </c>
      <c r="V87" s="33" t="s">
        <v>1645</v>
      </c>
      <c r="W87" s="33" t="s">
        <v>339</v>
      </c>
    </row>
    <row r="88" s="26" customFormat="1" ht="16.5" customHeight="1" spans="1:23">
      <c r="A88" s="29" t="s">
        <v>1646</v>
      </c>
      <c r="B88" s="29" t="s">
        <v>330</v>
      </c>
      <c r="C88" s="29" t="s">
        <v>1647</v>
      </c>
      <c r="D88" s="30">
        <v>1</v>
      </c>
      <c r="E88" s="29" t="s">
        <v>1648</v>
      </c>
      <c r="F88" s="31">
        <v>45533</v>
      </c>
      <c r="G88" s="31">
        <v>45533</v>
      </c>
      <c r="H88" s="32" t="s">
        <v>99</v>
      </c>
      <c r="I88" s="29" t="s">
        <v>100</v>
      </c>
      <c r="J88" s="32" t="s">
        <v>97</v>
      </c>
      <c r="K88" s="29" t="s">
        <v>333</v>
      </c>
      <c r="L88" s="32" t="s">
        <v>97</v>
      </c>
      <c r="M88" s="29" t="s">
        <v>101</v>
      </c>
      <c r="N88" s="32" t="s">
        <v>97</v>
      </c>
      <c r="O88" s="29" t="s">
        <v>1139</v>
      </c>
      <c r="P88" s="37">
        <v>0</v>
      </c>
      <c r="Q88" s="37">
        <v>70385.09</v>
      </c>
      <c r="R88" s="29" t="s">
        <v>624</v>
      </c>
      <c r="S88" s="29" t="s">
        <v>35</v>
      </c>
      <c r="T88" s="29" t="s">
        <v>336</v>
      </c>
      <c r="U88" s="29" t="s">
        <v>337</v>
      </c>
      <c r="V88" s="29" t="s">
        <v>1649</v>
      </c>
      <c r="W88" s="29" t="s">
        <v>339</v>
      </c>
    </row>
    <row r="89" s="26" customFormat="1" ht="16.5" customHeight="1" spans="1:23">
      <c r="A89" s="33" t="s">
        <v>1650</v>
      </c>
      <c r="B89" s="33" t="s">
        <v>330</v>
      </c>
      <c r="C89" s="33" t="s">
        <v>1651</v>
      </c>
      <c r="D89" s="34">
        <v>1</v>
      </c>
      <c r="E89" s="33" t="s">
        <v>1652</v>
      </c>
      <c r="F89" s="35">
        <v>45533</v>
      </c>
      <c r="G89" s="35">
        <v>45533</v>
      </c>
      <c r="H89" s="36" t="s">
        <v>99</v>
      </c>
      <c r="I89" s="33" t="s">
        <v>100</v>
      </c>
      <c r="J89" s="36" t="s">
        <v>97</v>
      </c>
      <c r="K89" s="33" t="s">
        <v>333</v>
      </c>
      <c r="L89" s="36" t="s">
        <v>97</v>
      </c>
      <c r="M89" s="33" t="s">
        <v>101</v>
      </c>
      <c r="N89" s="36" t="s">
        <v>97</v>
      </c>
      <c r="O89" s="33" t="s">
        <v>1653</v>
      </c>
      <c r="P89" s="38">
        <v>0.09</v>
      </c>
      <c r="Q89" s="38">
        <v>0</v>
      </c>
      <c r="R89" s="33" t="s">
        <v>624</v>
      </c>
      <c r="S89" s="33" t="s">
        <v>35</v>
      </c>
      <c r="T89" s="33" t="s">
        <v>336</v>
      </c>
      <c r="U89" s="33" t="s">
        <v>337</v>
      </c>
      <c r="V89" s="33" t="s">
        <v>1654</v>
      </c>
      <c r="W89" s="33" t="s">
        <v>339</v>
      </c>
    </row>
    <row r="90" s="26" customFormat="1" ht="16.5" customHeight="1" spans="1:23">
      <c r="A90" s="29" t="s">
        <v>1655</v>
      </c>
      <c r="B90" s="29" t="s">
        <v>330</v>
      </c>
      <c r="C90" s="29" t="s">
        <v>1656</v>
      </c>
      <c r="D90" s="30">
        <v>1</v>
      </c>
      <c r="E90" s="29" t="s">
        <v>1657</v>
      </c>
      <c r="F90" s="31">
        <v>45533</v>
      </c>
      <c r="G90" s="31">
        <v>45533</v>
      </c>
      <c r="H90" s="32" t="s">
        <v>99</v>
      </c>
      <c r="I90" s="29" t="s">
        <v>100</v>
      </c>
      <c r="J90" s="32" t="s">
        <v>97</v>
      </c>
      <c r="K90" s="29" t="s">
        <v>333</v>
      </c>
      <c r="L90" s="32" t="s">
        <v>97</v>
      </c>
      <c r="M90" s="29" t="s">
        <v>101</v>
      </c>
      <c r="N90" s="32" t="s">
        <v>97</v>
      </c>
      <c r="O90" s="29" t="s">
        <v>1658</v>
      </c>
      <c r="P90" s="37">
        <v>0</v>
      </c>
      <c r="Q90" s="37">
        <v>5851.59</v>
      </c>
      <c r="R90" s="29" t="s">
        <v>1659</v>
      </c>
      <c r="S90" s="29" t="s">
        <v>253</v>
      </c>
      <c r="T90" s="29" t="s">
        <v>336</v>
      </c>
      <c r="U90" s="29" t="s">
        <v>337</v>
      </c>
      <c r="V90" s="29" t="s">
        <v>1660</v>
      </c>
      <c r="W90" s="29" t="s">
        <v>339</v>
      </c>
    </row>
    <row r="91" s="26" customFormat="1" ht="16.5" customHeight="1" spans="1:23">
      <c r="A91" s="33" t="s">
        <v>1655</v>
      </c>
      <c r="B91" s="33" t="s">
        <v>330</v>
      </c>
      <c r="C91" s="33" t="s">
        <v>1656</v>
      </c>
      <c r="D91" s="34">
        <v>3</v>
      </c>
      <c r="E91" s="33" t="s">
        <v>1657</v>
      </c>
      <c r="F91" s="35">
        <v>45533</v>
      </c>
      <c r="G91" s="35">
        <v>45533</v>
      </c>
      <c r="H91" s="36" t="s">
        <v>99</v>
      </c>
      <c r="I91" s="33" t="s">
        <v>100</v>
      </c>
      <c r="J91" s="36" t="s">
        <v>97</v>
      </c>
      <c r="K91" s="33" t="s">
        <v>333</v>
      </c>
      <c r="L91" s="36" t="s">
        <v>97</v>
      </c>
      <c r="M91" s="33" t="s">
        <v>101</v>
      </c>
      <c r="N91" s="36" t="s">
        <v>97</v>
      </c>
      <c r="O91" s="33" t="s">
        <v>1658</v>
      </c>
      <c r="P91" s="38">
        <v>561.54</v>
      </c>
      <c r="Q91" s="38">
        <v>0</v>
      </c>
      <c r="R91" s="33" t="s">
        <v>1659</v>
      </c>
      <c r="S91" s="33" t="s">
        <v>253</v>
      </c>
      <c r="T91" s="33" t="s">
        <v>336</v>
      </c>
      <c r="U91" s="33" t="s">
        <v>337</v>
      </c>
      <c r="V91" s="33" t="s">
        <v>1660</v>
      </c>
      <c r="W91" s="33" t="s">
        <v>339</v>
      </c>
    </row>
    <row r="92" s="26" customFormat="1" ht="16.5" customHeight="1" spans="1:23">
      <c r="A92" s="29" t="s">
        <v>1661</v>
      </c>
      <c r="B92" s="29" t="s">
        <v>330</v>
      </c>
      <c r="C92" s="29" t="s">
        <v>1662</v>
      </c>
      <c r="D92" s="30">
        <v>1</v>
      </c>
      <c r="E92" s="29" t="s">
        <v>1663</v>
      </c>
      <c r="F92" s="31">
        <v>45533</v>
      </c>
      <c r="G92" s="31">
        <v>45533</v>
      </c>
      <c r="H92" s="32" t="s">
        <v>99</v>
      </c>
      <c r="I92" s="29" t="s">
        <v>100</v>
      </c>
      <c r="J92" s="32" t="s">
        <v>97</v>
      </c>
      <c r="K92" s="29" t="s">
        <v>333</v>
      </c>
      <c r="L92" s="32" t="s">
        <v>97</v>
      </c>
      <c r="M92" s="29" t="s">
        <v>101</v>
      </c>
      <c r="N92" s="32" t="s">
        <v>97</v>
      </c>
      <c r="O92" s="29" t="s">
        <v>1664</v>
      </c>
      <c r="P92" s="37">
        <v>0</v>
      </c>
      <c r="Q92" s="37">
        <v>239328.79</v>
      </c>
      <c r="R92" s="29" t="s">
        <v>495</v>
      </c>
      <c r="S92" s="29" t="s">
        <v>36</v>
      </c>
      <c r="T92" s="29" t="s">
        <v>336</v>
      </c>
      <c r="U92" s="29" t="s">
        <v>337</v>
      </c>
      <c r="V92" s="29" t="s">
        <v>1665</v>
      </c>
      <c r="W92" s="29" t="s">
        <v>339</v>
      </c>
    </row>
    <row r="93" s="26" customFormat="1" ht="16.5" customHeight="1" spans="1:23">
      <c r="A93" s="33" t="s">
        <v>1666</v>
      </c>
      <c r="B93" s="33" t="s">
        <v>330</v>
      </c>
      <c r="C93" s="33" t="s">
        <v>1667</v>
      </c>
      <c r="D93" s="34">
        <v>1</v>
      </c>
      <c r="E93" s="33" t="s">
        <v>1668</v>
      </c>
      <c r="F93" s="35">
        <v>45533</v>
      </c>
      <c r="G93" s="35">
        <v>45533</v>
      </c>
      <c r="H93" s="36" t="s">
        <v>99</v>
      </c>
      <c r="I93" s="33" t="s">
        <v>100</v>
      </c>
      <c r="J93" s="36" t="s">
        <v>97</v>
      </c>
      <c r="K93" s="33" t="s">
        <v>333</v>
      </c>
      <c r="L93" s="36" t="s">
        <v>97</v>
      </c>
      <c r="M93" s="33" t="s">
        <v>101</v>
      </c>
      <c r="N93" s="36" t="s">
        <v>97</v>
      </c>
      <c r="O93" s="33" t="s">
        <v>1669</v>
      </c>
      <c r="P93" s="38">
        <v>0</v>
      </c>
      <c r="Q93" s="38">
        <v>0.01</v>
      </c>
      <c r="R93" s="33" t="s">
        <v>495</v>
      </c>
      <c r="S93" s="33" t="s">
        <v>36</v>
      </c>
      <c r="T93" s="33" t="s">
        <v>336</v>
      </c>
      <c r="U93" s="33" t="s">
        <v>337</v>
      </c>
      <c r="V93" s="33" t="s">
        <v>1670</v>
      </c>
      <c r="W93" s="33" t="s">
        <v>339</v>
      </c>
    </row>
    <row r="94" s="26" customFormat="1" ht="16.5" customHeight="1" spans="1:23">
      <c r="A94" s="29" t="s">
        <v>1671</v>
      </c>
      <c r="B94" s="29" t="s">
        <v>330</v>
      </c>
      <c r="C94" s="29" t="s">
        <v>1672</v>
      </c>
      <c r="D94" s="30">
        <v>1</v>
      </c>
      <c r="E94" s="29" t="s">
        <v>1673</v>
      </c>
      <c r="F94" s="31">
        <v>45533</v>
      </c>
      <c r="G94" s="31">
        <v>45533</v>
      </c>
      <c r="H94" s="32" t="s">
        <v>99</v>
      </c>
      <c r="I94" s="29" t="s">
        <v>100</v>
      </c>
      <c r="J94" s="32" t="s">
        <v>97</v>
      </c>
      <c r="K94" s="29" t="s">
        <v>333</v>
      </c>
      <c r="L94" s="32" t="s">
        <v>97</v>
      </c>
      <c r="M94" s="29" t="s">
        <v>101</v>
      </c>
      <c r="N94" s="32" t="s">
        <v>97</v>
      </c>
      <c r="O94" s="29" t="s">
        <v>1674</v>
      </c>
      <c r="P94" s="37">
        <v>0</v>
      </c>
      <c r="Q94" s="37">
        <v>4857.77</v>
      </c>
      <c r="R94" s="29" t="s">
        <v>680</v>
      </c>
      <c r="S94" s="29" t="s">
        <v>44</v>
      </c>
      <c r="T94" s="29" t="s">
        <v>336</v>
      </c>
      <c r="U94" s="29" t="s">
        <v>337</v>
      </c>
      <c r="V94" s="29" t="s">
        <v>1675</v>
      </c>
      <c r="W94" s="29" t="s">
        <v>339</v>
      </c>
    </row>
    <row r="95" s="26" customFormat="1" ht="16.5" customHeight="1" spans="1:23">
      <c r="A95" s="33" t="s">
        <v>1671</v>
      </c>
      <c r="B95" s="33" t="s">
        <v>330</v>
      </c>
      <c r="C95" s="33" t="s">
        <v>1672</v>
      </c>
      <c r="D95" s="34">
        <v>3</v>
      </c>
      <c r="E95" s="33" t="s">
        <v>1673</v>
      </c>
      <c r="F95" s="35">
        <v>45533</v>
      </c>
      <c r="G95" s="35">
        <v>45533</v>
      </c>
      <c r="H95" s="36" t="s">
        <v>99</v>
      </c>
      <c r="I95" s="33" t="s">
        <v>100</v>
      </c>
      <c r="J95" s="36" t="s">
        <v>97</v>
      </c>
      <c r="K95" s="33" t="s">
        <v>333</v>
      </c>
      <c r="L95" s="36" t="s">
        <v>97</v>
      </c>
      <c r="M95" s="33" t="s">
        <v>101</v>
      </c>
      <c r="N95" s="36" t="s">
        <v>97</v>
      </c>
      <c r="O95" s="33" t="s">
        <v>1674</v>
      </c>
      <c r="P95" s="38">
        <v>1407.6</v>
      </c>
      <c r="Q95" s="38">
        <v>0</v>
      </c>
      <c r="R95" s="33" t="s">
        <v>680</v>
      </c>
      <c r="S95" s="33" t="s">
        <v>44</v>
      </c>
      <c r="T95" s="33" t="s">
        <v>336</v>
      </c>
      <c r="U95" s="33" t="s">
        <v>337</v>
      </c>
      <c r="V95" s="33" t="s">
        <v>1675</v>
      </c>
      <c r="W95" s="33" t="s">
        <v>339</v>
      </c>
    </row>
    <row r="96" s="26" customFormat="1" ht="16.5" customHeight="1" spans="1:23">
      <c r="A96" s="29" t="s">
        <v>1676</v>
      </c>
      <c r="B96" s="29" t="s">
        <v>330</v>
      </c>
      <c r="C96" s="29" t="s">
        <v>1677</v>
      </c>
      <c r="D96" s="30">
        <v>1</v>
      </c>
      <c r="E96" s="29" t="s">
        <v>1678</v>
      </c>
      <c r="F96" s="31">
        <v>45533</v>
      </c>
      <c r="G96" s="31">
        <v>45533</v>
      </c>
      <c r="H96" s="32" t="s">
        <v>99</v>
      </c>
      <c r="I96" s="29" t="s">
        <v>100</v>
      </c>
      <c r="J96" s="32" t="s">
        <v>97</v>
      </c>
      <c r="K96" s="29" t="s">
        <v>333</v>
      </c>
      <c r="L96" s="32" t="s">
        <v>97</v>
      </c>
      <c r="M96" s="29" t="s">
        <v>101</v>
      </c>
      <c r="N96" s="32" t="s">
        <v>97</v>
      </c>
      <c r="O96" s="29" t="s">
        <v>1679</v>
      </c>
      <c r="P96" s="37">
        <v>0</v>
      </c>
      <c r="Q96" s="37">
        <v>2892.8</v>
      </c>
      <c r="R96" s="29" t="s">
        <v>1680</v>
      </c>
      <c r="S96" s="29" t="s">
        <v>164</v>
      </c>
      <c r="T96" s="29" t="s">
        <v>336</v>
      </c>
      <c r="U96" s="29" t="s">
        <v>337</v>
      </c>
      <c r="V96" s="29" t="s">
        <v>1681</v>
      </c>
      <c r="W96" s="29" t="s">
        <v>339</v>
      </c>
    </row>
    <row r="97" s="26" customFormat="1" ht="16.5" customHeight="1" spans="1:23">
      <c r="A97" s="33" t="s">
        <v>1682</v>
      </c>
      <c r="B97" s="33" t="s">
        <v>330</v>
      </c>
      <c r="C97" s="33" t="s">
        <v>1683</v>
      </c>
      <c r="D97" s="34">
        <v>1</v>
      </c>
      <c r="E97" s="33" t="s">
        <v>1684</v>
      </c>
      <c r="F97" s="35">
        <v>45533</v>
      </c>
      <c r="G97" s="35">
        <v>45533</v>
      </c>
      <c r="H97" s="36" t="s">
        <v>99</v>
      </c>
      <c r="I97" s="33" t="s">
        <v>100</v>
      </c>
      <c r="J97" s="36" t="s">
        <v>97</v>
      </c>
      <c r="K97" s="33" t="s">
        <v>333</v>
      </c>
      <c r="L97" s="36" t="s">
        <v>97</v>
      </c>
      <c r="M97" s="33" t="s">
        <v>101</v>
      </c>
      <c r="N97" s="36" t="s">
        <v>97</v>
      </c>
      <c r="O97" s="33" t="s">
        <v>1269</v>
      </c>
      <c r="P97" s="38">
        <v>0</v>
      </c>
      <c r="Q97" s="38">
        <v>427906.75</v>
      </c>
      <c r="R97" s="33" t="s">
        <v>396</v>
      </c>
      <c r="S97" s="33" t="s">
        <v>28</v>
      </c>
      <c r="T97" s="33" t="s">
        <v>336</v>
      </c>
      <c r="U97" s="33" t="s">
        <v>337</v>
      </c>
      <c r="V97" s="33" t="s">
        <v>1685</v>
      </c>
      <c r="W97" s="33" t="s">
        <v>339</v>
      </c>
    </row>
    <row r="98" s="26" customFormat="1" ht="16.5" customHeight="1" spans="1:23">
      <c r="A98" s="29" t="s">
        <v>1682</v>
      </c>
      <c r="B98" s="29" t="s">
        <v>330</v>
      </c>
      <c r="C98" s="29" t="s">
        <v>1683</v>
      </c>
      <c r="D98" s="30">
        <v>3</v>
      </c>
      <c r="E98" s="29" t="s">
        <v>1684</v>
      </c>
      <c r="F98" s="31">
        <v>45533</v>
      </c>
      <c r="G98" s="31">
        <v>45533</v>
      </c>
      <c r="H98" s="32" t="s">
        <v>99</v>
      </c>
      <c r="I98" s="29" t="s">
        <v>100</v>
      </c>
      <c r="J98" s="32" t="s">
        <v>97</v>
      </c>
      <c r="K98" s="29" t="s">
        <v>333</v>
      </c>
      <c r="L98" s="32" t="s">
        <v>97</v>
      </c>
      <c r="M98" s="29" t="s">
        <v>101</v>
      </c>
      <c r="N98" s="32" t="s">
        <v>97</v>
      </c>
      <c r="O98" s="29" t="s">
        <v>1269</v>
      </c>
      <c r="P98" s="37">
        <v>112256.75</v>
      </c>
      <c r="Q98" s="37">
        <v>0</v>
      </c>
      <c r="R98" s="29" t="s">
        <v>396</v>
      </c>
      <c r="S98" s="29" t="s">
        <v>28</v>
      </c>
      <c r="T98" s="29" t="s">
        <v>336</v>
      </c>
      <c r="U98" s="29" t="s">
        <v>337</v>
      </c>
      <c r="V98" s="29" t="s">
        <v>1685</v>
      </c>
      <c r="W98" s="29" t="s">
        <v>339</v>
      </c>
    </row>
    <row r="99" s="26" customFormat="1" ht="16.5" customHeight="1" spans="1:23">
      <c r="A99" s="33" t="s">
        <v>1686</v>
      </c>
      <c r="B99" s="33" t="s">
        <v>330</v>
      </c>
      <c r="C99" s="33" t="s">
        <v>1687</v>
      </c>
      <c r="D99" s="34">
        <v>1</v>
      </c>
      <c r="E99" s="33" t="s">
        <v>1688</v>
      </c>
      <c r="F99" s="35">
        <v>45537</v>
      </c>
      <c r="G99" s="35">
        <v>45535</v>
      </c>
      <c r="H99" s="36" t="s">
        <v>99</v>
      </c>
      <c r="I99" s="33" t="s">
        <v>100</v>
      </c>
      <c r="J99" s="36" t="s">
        <v>97</v>
      </c>
      <c r="K99" s="33" t="s">
        <v>333</v>
      </c>
      <c r="L99" s="36" t="s">
        <v>97</v>
      </c>
      <c r="M99" s="33" t="s">
        <v>101</v>
      </c>
      <c r="N99" s="36" t="s">
        <v>97</v>
      </c>
      <c r="O99" s="33" t="s">
        <v>1689</v>
      </c>
      <c r="P99" s="38">
        <v>0</v>
      </c>
      <c r="Q99" s="38">
        <v>25600</v>
      </c>
      <c r="R99" s="33" t="s">
        <v>344</v>
      </c>
      <c r="S99" s="33" t="s">
        <v>40</v>
      </c>
      <c r="T99" s="33" t="s">
        <v>336</v>
      </c>
      <c r="U99" s="33" t="s">
        <v>337</v>
      </c>
      <c r="V99" s="33" t="s">
        <v>1690</v>
      </c>
      <c r="W99" s="33" t="s">
        <v>339</v>
      </c>
    </row>
    <row r="100" s="26" customFormat="1" ht="16.5" customHeight="1" spans="1:23">
      <c r="A100" s="29" t="s">
        <v>1691</v>
      </c>
      <c r="B100" s="29" t="s">
        <v>330</v>
      </c>
      <c r="C100" s="29" t="s">
        <v>1692</v>
      </c>
      <c r="D100" s="30">
        <v>1</v>
      </c>
      <c r="E100" s="29" t="s">
        <v>1693</v>
      </c>
      <c r="F100" s="31">
        <v>45537</v>
      </c>
      <c r="G100" s="31">
        <v>45535</v>
      </c>
      <c r="H100" s="32" t="s">
        <v>99</v>
      </c>
      <c r="I100" s="29" t="s">
        <v>100</v>
      </c>
      <c r="J100" s="32" t="s">
        <v>97</v>
      </c>
      <c r="K100" s="29" t="s">
        <v>333</v>
      </c>
      <c r="L100" s="32" t="s">
        <v>97</v>
      </c>
      <c r="M100" s="29" t="s">
        <v>101</v>
      </c>
      <c r="N100" s="32" t="s">
        <v>97</v>
      </c>
      <c r="O100" s="29" t="s">
        <v>793</v>
      </c>
      <c r="P100" s="37">
        <v>0</v>
      </c>
      <c r="Q100" s="37">
        <v>231613.6</v>
      </c>
      <c r="R100" s="29" t="s">
        <v>542</v>
      </c>
      <c r="S100" s="29" t="s">
        <v>34</v>
      </c>
      <c r="T100" s="29" t="s">
        <v>336</v>
      </c>
      <c r="U100" s="29" t="s">
        <v>337</v>
      </c>
      <c r="V100" s="29" t="s">
        <v>1694</v>
      </c>
      <c r="W100" s="29" t="s">
        <v>339</v>
      </c>
    </row>
    <row r="101" s="26" customFormat="1" ht="16.5" customHeight="1" spans="1:23">
      <c r="A101" s="33" t="s">
        <v>1691</v>
      </c>
      <c r="B101" s="33" t="s">
        <v>330</v>
      </c>
      <c r="C101" s="33" t="s">
        <v>1692</v>
      </c>
      <c r="D101" s="34">
        <v>3</v>
      </c>
      <c r="E101" s="33" t="s">
        <v>1693</v>
      </c>
      <c r="F101" s="35">
        <v>45537</v>
      </c>
      <c r="G101" s="35">
        <v>45535</v>
      </c>
      <c r="H101" s="36" t="s">
        <v>99</v>
      </c>
      <c r="I101" s="33" t="s">
        <v>100</v>
      </c>
      <c r="J101" s="36" t="s">
        <v>97</v>
      </c>
      <c r="K101" s="33" t="s">
        <v>333</v>
      </c>
      <c r="L101" s="36" t="s">
        <v>97</v>
      </c>
      <c r="M101" s="33" t="s">
        <v>101</v>
      </c>
      <c r="N101" s="36" t="s">
        <v>97</v>
      </c>
      <c r="O101" s="33" t="s">
        <v>793</v>
      </c>
      <c r="P101" s="38">
        <v>4800</v>
      </c>
      <c r="Q101" s="38">
        <v>0</v>
      </c>
      <c r="R101" s="33" t="s">
        <v>542</v>
      </c>
      <c r="S101" s="33" t="s">
        <v>34</v>
      </c>
      <c r="T101" s="33" t="s">
        <v>336</v>
      </c>
      <c r="U101" s="33" t="s">
        <v>337</v>
      </c>
      <c r="V101" s="33" t="s">
        <v>1694</v>
      </c>
      <c r="W101" s="33" t="s">
        <v>339</v>
      </c>
    </row>
    <row r="102" s="26" customFormat="1" ht="16.5" customHeight="1" spans="1:23">
      <c r="A102" s="29" t="s">
        <v>1695</v>
      </c>
      <c r="B102" s="29" t="s">
        <v>330</v>
      </c>
      <c r="C102" s="29" t="s">
        <v>1696</v>
      </c>
      <c r="D102" s="30">
        <v>1</v>
      </c>
      <c r="E102" s="29" t="s">
        <v>1697</v>
      </c>
      <c r="F102" s="31">
        <v>45537</v>
      </c>
      <c r="G102" s="31">
        <v>45535</v>
      </c>
      <c r="H102" s="32" t="s">
        <v>99</v>
      </c>
      <c r="I102" s="29" t="s">
        <v>100</v>
      </c>
      <c r="J102" s="32" t="s">
        <v>97</v>
      </c>
      <c r="K102" s="29" t="s">
        <v>333</v>
      </c>
      <c r="L102" s="32" t="s">
        <v>97</v>
      </c>
      <c r="M102" s="29" t="s">
        <v>101</v>
      </c>
      <c r="N102" s="32" t="s">
        <v>97</v>
      </c>
      <c r="O102" s="29" t="s">
        <v>780</v>
      </c>
      <c r="P102" s="37">
        <v>0</v>
      </c>
      <c r="Q102" s="37">
        <v>234761.01</v>
      </c>
      <c r="R102" s="29" t="s">
        <v>478</v>
      </c>
      <c r="S102" s="29" t="s">
        <v>25</v>
      </c>
      <c r="T102" s="29" t="s">
        <v>336</v>
      </c>
      <c r="U102" s="29" t="s">
        <v>337</v>
      </c>
      <c r="V102" s="29" t="s">
        <v>1698</v>
      </c>
      <c r="W102" s="29" t="s">
        <v>339</v>
      </c>
    </row>
  </sheetData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64"/>
  <sheetViews>
    <sheetView workbookViewId="0">
      <selection activeCell="O17" sqref="O17"/>
    </sheetView>
  </sheetViews>
  <sheetFormatPr defaultColWidth="9.14285714285714" defaultRowHeight="12.75"/>
  <cols>
    <col min="1" max="1" width="14.4285714285714" style="16" customWidth="1"/>
    <col min="2" max="2" width="12.4285714285714" style="16" customWidth="1"/>
    <col min="3" max="3" width="7.14285714285714" style="16" customWidth="1"/>
    <col min="4" max="4" width="10.7142857142857" style="16" customWidth="1"/>
    <col min="5" max="6" width="12.4285714285714" style="16" customWidth="1"/>
    <col min="7" max="7" width="8.85714285714286" style="16" customWidth="1"/>
    <col min="8" max="9" width="12.4285714285714" style="16" customWidth="1"/>
    <col min="10" max="10" width="14.1428571428571" style="16" customWidth="1"/>
    <col min="11" max="11" width="12.4285714285714" style="16" customWidth="1"/>
    <col min="12" max="12" width="16" style="16" customWidth="1"/>
    <col min="13" max="13" width="8.85714285714286" style="16" customWidth="1"/>
    <col min="14" max="14" width="19.2857142857143" style="16" customWidth="1"/>
    <col min="15" max="16" width="12.4285714285714" style="16" customWidth="1"/>
    <col min="17" max="17" width="8.85714285714286" style="16" customWidth="1"/>
    <col min="18" max="18" width="26.4285714285714" style="16" customWidth="1"/>
    <col min="19" max="20" width="12.4285714285714" style="16" customWidth="1"/>
    <col min="21" max="21" width="8.85714285714286" style="16" customWidth="1"/>
    <col min="22" max="22" width="10.8571428571429" style="16" customWidth="1"/>
    <col min="23" max="16384" width="9.14285714285714" style="16"/>
  </cols>
  <sheetData>
    <row r="1" s="16" customFormat="1" spans="1:22">
      <c r="A1" s="17" t="s">
        <v>307</v>
      </c>
      <c r="B1" s="17" t="s">
        <v>308</v>
      </c>
      <c r="C1" s="18" t="s">
        <v>310</v>
      </c>
      <c r="D1" s="17" t="s">
        <v>311</v>
      </c>
      <c r="E1" s="18" t="s">
        <v>313</v>
      </c>
      <c r="F1" s="18" t="s">
        <v>312</v>
      </c>
      <c r="G1" s="17" t="s">
        <v>84</v>
      </c>
      <c r="H1" s="17" t="s">
        <v>314</v>
      </c>
      <c r="I1" s="17" t="s">
        <v>315</v>
      </c>
      <c r="J1" s="17" t="s">
        <v>316</v>
      </c>
      <c r="K1" s="17" t="s">
        <v>317</v>
      </c>
      <c r="L1" s="17" t="s">
        <v>318</v>
      </c>
      <c r="M1" s="17" t="s">
        <v>319</v>
      </c>
      <c r="N1" s="17" t="s">
        <v>320</v>
      </c>
      <c r="O1" s="18" t="s">
        <v>321</v>
      </c>
      <c r="P1" s="18" t="s">
        <v>322</v>
      </c>
      <c r="Q1" s="17" t="s">
        <v>323</v>
      </c>
      <c r="R1" s="17" t="s">
        <v>324</v>
      </c>
      <c r="S1" s="17" t="s">
        <v>325</v>
      </c>
      <c r="T1" s="17" t="s">
        <v>326</v>
      </c>
      <c r="U1" s="17" t="s">
        <v>327</v>
      </c>
      <c r="V1" s="17" t="s">
        <v>328</v>
      </c>
    </row>
    <row r="2" s="16" customFormat="1" ht="16.5" customHeight="1" spans="1:22">
      <c r="A2" s="19" t="s">
        <v>1699</v>
      </c>
      <c r="B2" s="20" t="s">
        <v>330</v>
      </c>
      <c r="C2" s="21">
        <v>3</v>
      </c>
      <c r="D2" s="19" t="s">
        <v>1700</v>
      </c>
      <c r="E2" s="22">
        <v>45496</v>
      </c>
      <c r="F2" s="22">
        <v>45496</v>
      </c>
      <c r="G2" s="20" t="s">
        <v>99</v>
      </c>
      <c r="H2" s="19" t="s">
        <v>100</v>
      </c>
      <c r="I2" s="20" t="s">
        <v>97</v>
      </c>
      <c r="J2" s="19" t="s">
        <v>333</v>
      </c>
      <c r="K2" s="20" t="s">
        <v>97</v>
      </c>
      <c r="L2" s="19" t="s">
        <v>101</v>
      </c>
      <c r="M2" s="20" t="s">
        <v>97</v>
      </c>
      <c r="N2" s="19" t="s">
        <v>1269</v>
      </c>
      <c r="O2" s="23">
        <v>103787.72</v>
      </c>
      <c r="P2" s="23">
        <v>0</v>
      </c>
      <c r="Q2" s="19" t="s">
        <v>396</v>
      </c>
      <c r="R2" s="19" t="s">
        <v>28</v>
      </c>
      <c r="S2" s="19" t="s">
        <v>336</v>
      </c>
      <c r="T2" s="19" t="s">
        <v>337</v>
      </c>
      <c r="U2" s="19" t="s">
        <v>1701</v>
      </c>
      <c r="V2" s="19" t="s">
        <v>339</v>
      </c>
    </row>
    <row r="3" s="16" customFormat="1" ht="16.5" customHeight="1" spans="1:22">
      <c r="A3" s="10" t="s">
        <v>1699</v>
      </c>
      <c r="B3" s="13" t="s">
        <v>330</v>
      </c>
      <c r="C3" s="11">
        <v>1</v>
      </c>
      <c r="D3" s="10" t="s">
        <v>1700</v>
      </c>
      <c r="E3" s="12">
        <v>45496</v>
      </c>
      <c r="F3" s="12">
        <v>45496</v>
      </c>
      <c r="G3" s="13" t="s">
        <v>99</v>
      </c>
      <c r="H3" s="10" t="s">
        <v>100</v>
      </c>
      <c r="I3" s="13" t="s">
        <v>97</v>
      </c>
      <c r="J3" s="10" t="s">
        <v>333</v>
      </c>
      <c r="K3" s="13" t="s">
        <v>97</v>
      </c>
      <c r="L3" s="10" t="s">
        <v>101</v>
      </c>
      <c r="M3" s="13" t="s">
        <v>97</v>
      </c>
      <c r="N3" s="10" t="s">
        <v>1269</v>
      </c>
      <c r="O3" s="15">
        <v>0</v>
      </c>
      <c r="P3" s="15">
        <v>426307.72</v>
      </c>
      <c r="Q3" s="10" t="s">
        <v>396</v>
      </c>
      <c r="R3" s="10" t="s">
        <v>28</v>
      </c>
      <c r="S3" s="10" t="s">
        <v>336</v>
      </c>
      <c r="T3" s="10" t="s">
        <v>337</v>
      </c>
      <c r="U3" s="10" t="s">
        <v>1701</v>
      </c>
      <c r="V3" s="10" t="s">
        <v>339</v>
      </c>
    </row>
    <row r="4" s="16" customFormat="1" ht="16.5" customHeight="1" spans="1:22">
      <c r="A4" s="19" t="s">
        <v>1702</v>
      </c>
      <c r="B4" s="20" t="s">
        <v>330</v>
      </c>
      <c r="C4" s="21">
        <v>3</v>
      </c>
      <c r="D4" s="19" t="s">
        <v>1703</v>
      </c>
      <c r="E4" s="22">
        <v>45496</v>
      </c>
      <c r="F4" s="22">
        <v>45496</v>
      </c>
      <c r="G4" s="20" t="s">
        <v>99</v>
      </c>
      <c r="H4" s="19" t="s">
        <v>100</v>
      </c>
      <c r="I4" s="20" t="s">
        <v>97</v>
      </c>
      <c r="J4" s="19" t="s">
        <v>333</v>
      </c>
      <c r="K4" s="20" t="s">
        <v>97</v>
      </c>
      <c r="L4" s="19" t="s">
        <v>101</v>
      </c>
      <c r="M4" s="20" t="s">
        <v>97</v>
      </c>
      <c r="N4" s="19" t="s">
        <v>1704</v>
      </c>
      <c r="O4" s="23">
        <v>134902.35</v>
      </c>
      <c r="P4" s="23">
        <v>0</v>
      </c>
      <c r="Q4" s="19" t="s">
        <v>536</v>
      </c>
      <c r="R4" s="19" t="s">
        <v>60</v>
      </c>
      <c r="S4" s="19" t="s">
        <v>336</v>
      </c>
      <c r="T4" s="19" t="s">
        <v>337</v>
      </c>
      <c r="U4" s="19" t="s">
        <v>1705</v>
      </c>
      <c r="V4" s="19" t="s">
        <v>339</v>
      </c>
    </row>
    <row r="5" s="16" customFormat="1" ht="16.5" customHeight="1" spans="1:22">
      <c r="A5" s="10" t="s">
        <v>1702</v>
      </c>
      <c r="B5" s="13" t="s">
        <v>330</v>
      </c>
      <c r="C5" s="11">
        <v>1</v>
      </c>
      <c r="D5" s="10" t="s">
        <v>1703</v>
      </c>
      <c r="E5" s="12">
        <v>45496</v>
      </c>
      <c r="F5" s="12">
        <v>45496</v>
      </c>
      <c r="G5" s="13" t="s">
        <v>99</v>
      </c>
      <c r="H5" s="10" t="s">
        <v>100</v>
      </c>
      <c r="I5" s="13" t="s">
        <v>97</v>
      </c>
      <c r="J5" s="10" t="s">
        <v>333</v>
      </c>
      <c r="K5" s="13" t="s">
        <v>97</v>
      </c>
      <c r="L5" s="10" t="s">
        <v>101</v>
      </c>
      <c r="M5" s="13" t="s">
        <v>97</v>
      </c>
      <c r="N5" s="10" t="s">
        <v>1704</v>
      </c>
      <c r="O5" s="15">
        <v>0</v>
      </c>
      <c r="P5" s="15">
        <v>531622.35</v>
      </c>
      <c r="Q5" s="10" t="s">
        <v>536</v>
      </c>
      <c r="R5" s="10" t="s">
        <v>60</v>
      </c>
      <c r="S5" s="10" t="s">
        <v>336</v>
      </c>
      <c r="T5" s="10" t="s">
        <v>337</v>
      </c>
      <c r="U5" s="10" t="s">
        <v>1705</v>
      </c>
      <c r="V5" s="10" t="s">
        <v>339</v>
      </c>
    </row>
    <row r="6" s="16" customFormat="1" ht="16.5" customHeight="1" spans="1:22">
      <c r="A6" s="19" t="s">
        <v>1706</v>
      </c>
      <c r="B6" s="20" t="s">
        <v>330</v>
      </c>
      <c r="C6" s="21">
        <v>3</v>
      </c>
      <c r="D6" s="19" t="s">
        <v>1707</v>
      </c>
      <c r="E6" s="22">
        <v>45496</v>
      </c>
      <c r="F6" s="22">
        <v>45496</v>
      </c>
      <c r="G6" s="20" t="s">
        <v>99</v>
      </c>
      <c r="H6" s="19" t="s">
        <v>100</v>
      </c>
      <c r="I6" s="20" t="s">
        <v>97</v>
      </c>
      <c r="J6" s="19" t="s">
        <v>333</v>
      </c>
      <c r="K6" s="20" t="s">
        <v>97</v>
      </c>
      <c r="L6" s="19" t="s">
        <v>101</v>
      </c>
      <c r="M6" s="20" t="s">
        <v>97</v>
      </c>
      <c r="N6" s="19" t="s">
        <v>1340</v>
      </c>
      <c r="O6" s="23">
        <v>52433.63</v>
      </c>
      <c r="P6" s="23">
        <v>0</v>
      </c>
      <c r="Q6" s="19" t="s">
        <v>507</v>
      </c>
      <c r="R6" s="19" t="s">
        <v>61</v>
      </c>
      <c r="S6" s="19" t="s">
        <v>336</v>
      </c>
      <c r="T6" s="19" t="s">
        <v>337</v>
      </c>
      <c r="U6" s="19" t="s">
        <v>1708</v>
      </c>
      <c r="V6" s="19" t="s">
        <v>339</v>
      </c>
    </row>
    <row r="7" s="16" customFormat="1" ht="16.5" customHeight="1" spans="1:22">
      <c r="A7" s="10" t="s">
        <v>1706</v>
      </c>
      <c r="B7" s="13" t="s">
        <v>330</v>
      </c>
      <c r="C7" s="11">
        <v>1</v>
      </c>
      <c r="D7" s="10" t="s">
        <v>1707</v>
      </c>
      <c r="E7" s="12">
        <v>45496</v>
      </c>
      <c r="F7" s="12">
        <v>45496</v>
      </c>
      <c r="G7" s="13" t="s">
        <v>99</v>
      </c>
      <c r="H7" s="10" t="s">
        <v>100</v>
      </c>
      <c r="I7" s="13" t="s">
        <v>97</v>
      </c>
      <c r="J7" s="10" t="s">
        <v>333</v>
      </c>
      <c r="K7" s="13" t="s">
        <v>97</v>
      </c>
      <c r="L7" s="10" t="s">
        <v>101</v>
      </c>
      <c r="M7" s="13" t="s">
        <v>97</v>
      </c>
      <c r="N7" s="10" t="s">
        <v>1340</v>
      </c>
      <c r="O7" s="15">
        <v>0</v>
      </c>
      <c r="P7" s="15">
        <v>529933.63</v>
      </c>
      <c r="Q7" s="10" t="s">
        <v>507</v>
      </c>
      <c r="R7" s="10" t="s">
        <v>61</v>
      </c>
      <c r="S7" s="10" t="s">
        <v>336</v>
      </c>
      <c r="T7" s="10" t="s">
        <v>337</v>
      </c>
      <c r="U7" s="10" t="s">
        <v>1708</v>
      </c>
      <c r="V7" s="10" t="s">
        <v>339</v>
      </c>
    </row>
    <row r="8" s="16" customFormat="1" ht="16.5" customHeight="1" spans="1:22">
      <c r="A8" s="19" t="s">
        <v>1709</v>
      </c>
      <c r="B8" s="20" t="s">
        <v>330</v>
      </c>
      <c r="C8" s="21">
        <v>1</v>
      </c>
      <c r="D8" s="19" t="s">
        <v>1710</v>
      </c>
      <c r="E8" s="22">
        <v>45496</v>
      </c>
      <c r="F8" s="22">
        <v>45496</v>
      </c>
      <c r="G8" s="20" t="s">
        <v>99</v>
      </c>
      <c r="H8" s="19" t="s">
        <v>100</v>
      </c>
      <c r="I8" s="20" t="s">
        <v>97</v>
      </c>
      <c r="J8" s="19" t="s">
        <v>333</v>
      </c>
      <c r="K8" s="20" t="s">
        <v>97</v>
      </c>
      <c r="L8" s="19" t="s">
        <v>101</v>
      </c>
      <c r="M8" s="20" t="s">
        <v>97</v>
      </c>
      <c r="N8" s="19" t="s">
        <v>1711</v>
      </c>
      <c r="O8" s="23">
        <v>0</v>
      </c>
      <c r="P8" s="23">
        <v>18786.25</v>
      </c>
      <c r="Q8" s="19" t="s">
        <v>355</v>
      </c>
      <c r="R8" s="19" t="s">
        <v>20</v>
      </c>
      <c r="S8" s="19" t="s">
        <v>336</v>
      </c>
      <c r="T8" s="19" t="s">
        <v>337</v>
      </c>
      <c r="U8" s="19" t="s">
        <v>1712</v>
      </c>
      <c r="V8" s="19" t="s">
        <v>339</v>
      </c>
    </row>
    <row r="9" s="16" customFormat="1" ht="16.5" customHeight="1" spans="1:22">
      <c r="A9" s="10" t="s">
        <v>1713</v>
      </c>
      <c r="B9" s="13" t="s">
        <v>330</v>
      </c>
      <c r="C9" s="11">
        <v>1</v>
      </c>
      <c r="D9" s="10" t="s">
        <v>1714</v>
      </c>
      <c r="E9" s="12">
        <v>45496</v>
      </c>
      <c r="F9" s="12">
        <v>45496</v>
      </c>
      <c r="G9" s="13" t="s">
        <v>99</v>
      </c>
      <c r="H9" s="10" t="s">
        <v>100</v>
      </c>
      <c r="I9" s="13" t="s">
        <v>97</v>
      </c>
      <c r="J9" s="10" t="s">
        <v>333</v>
      </c>
      <c r="K9" s="13" t="s">
        <v>97</v>
      </c>
      <c r="L9" s="10" t="s">
        <v>101</v>
      </c>
      <c r="M9" s="13" t="s">
        <v>97</v>
      </c>
      <c r="N9" s="10" t="s">
        <v>1034</v>
      </c>
      <c r="O9" s="15">
        <v>0</v>
      </c>
      <c r="P9" s="15">
        <v>119506.22</v>
      </c>
      <c r="Q9" s="10" t="s">
        <v>640</v>
      </c>
      <c r="R9" s="10" t="s">
        <v>53</v>
      </c>
      <c r="S9" s="10" t="s">
        <v>336</v>
      </c>
      <c r="T9" s="10" t="s">
        <v>337</v>
      </c>
      <c r="U9" s="10" t="s">
        <v>1715</v>
      </c>
      <c r="V9" s="10" t="s">
        <v>339</v>
      </c>
    </row>
    <row r="10" s="16" customFormat="1" ht="16.5" customHeight="1" spans="1:22">
      <c r="A10" s="19" t="s">
        <v>1716</v>
      </c>
      <c r="B10" s="20" t="s">
        <v>330</v>
      </c>
      <c r="C10" s="21">
        <v>1</v>
      </c>
      <c r="D10" s="19" t="s">
        <v>1717</v>
      </c>
      <c r="E10" s="22">
        <v>45496</v>
      </c>
      <c r="F10" s="22">
        <v>45496</v>
      </c>
      <c r="G10" s="20" t="s">
        <v>99</v>
      </c>
      <c r="H10" s="19" t="s">
        <v>100</v>
      </c>
      <c r="I10" s="20" t="s">
        <v>97</v>
      </c>
      <c r="J10" s="19" t="s">
        <v>333</v>
      </c>
      <c r="K10" s="20" t="s">
        <v>97</v>
      </c>
      <c r="L10" s="19" t="s">
        <v>101</v>
      </c>
      <c r="M10" s="20" t="s">
        <v>97</v>
      </c>
      <c r="N10" s="19" t="s">
        <v>1718</v>
      </c>
      <c r="O10" s="23">
        <v>0.07</v>
      </c>
      <c r="P10" s="23">
        <v>0</v>
      </c>
      <c r="Q10" s="19" t="s">
        <v>640</v>
      </c>
      <c r="R10" s="19" t="s">
        <v>53</v>
      </c>
      <c r="S10" s="19" t="s">
        <v>336</v>
      </c>
      <c r="T10" s="19" t="s">
        <v>337</v>
      </c>
      <c r="U10" s="19" t="s">
        <v>1719</v>
      </c>
      <c r="V10" s="19" t="s">
        <v>339</v>
      </c>
    </row>
    <row r="11" s="16" customFormat="1" ht="16.5" customHeight="1" spans="1:22">
      <c r="A11" s="10" t="s">
        <v>1720</v>
      </c>
      <c r="B11" s="13" t="s">
        <v>330</v>
      </c>
      <c r="C11" s="11">
        <v>1</v>
      </c>
      <c r="D11" s="10" t="s">
        <v>1721</v>
      </c>
      <c r="E11" s="12">
        <v>45496</v>
      </c>
      <c r="F11" s="12">
        <v>45496</v>
      </c>
      <c r="G11" s="13" t="s">
        <v>99</v>
      </c>
      <c r="H11" s="10" t="s">
        <v>100</v>
      </c>
      <c r="I11" s="13" t="s">
        <v>97</v>
      </c>
      <c r="J11" s="10" t="s">
        <v>333</v>
      </c>
      <c r="K11" s="13" t="s">
        <v>97</v>
      </c>
      <c r="L11" s="10" t="s">
        <v>101</v>
      </c>
      <c r="M11" s="13" t="s">
        <v>97</v>
      </c>
      <c r="N11" s="10" t="s">
        <v>606</v>
      </c>
      <c r="O11" s="15">
        <v>0</v>
      </c>
      <c r="P11" s="15">
        <v>56021.5</v>
      </c>
      <c r="Q11" s="10" t="s">
        <v>607</v>
      </c>
      <c r="R11" s="10" t="s">
        <v>41</v>
      </c>
      <c r="S11" s="10" t="s">
        <v>336</v>
      </c>
      <c r="T11" s="10" t="s">
        <v>337</v>
      </c>
      <c r="U11" s="10" t="s">
        <v>1722</v>
      </c>
      <c r="V11" s="10" t="s">
        <v>339</v>
      </c>
    </row>
    <row r="12" s="16" customFormat="1" ht="16.5" customHeight="1" spans="1:22">
      <c r="A12" s="19" t="s">
        <v>1723</v>
      </c>
      <c r="B12" s="20" t="s">
        <v>330</v>
      </c>
      <c r="C12" s="21">
        <v>1</v>
      </c>
      <c r="D12" s="19" t="s">
        <v>1724</v>
      </c>
      <c r="E12" s="22">
        <v>45496</v>
      </c>
      <c r="F12" s="22">
        <v>45496</v>
      </c>
      <c r="G12" s="20" t="s">
        <v>99</v>
      </c>
      <c r="H12" s="19" t="s">
        <v>100</v>
      </c>
      <c r="I12" s="20" t="s">
        <v>97</v>
      </c>
      <c r="J12" s="19" t="s">
        <v>333</v>
      </c>
      <c r="K12" s="20" t="s">
        <v>97</v>
      </c>
      <c r="L12" s="19" t="s">
        <v>101</v>
      </c>
      <c r="M12" s="20" t="s">
        <v>97</v>
      </c>
      <c r="N12" s="19" t="s">
        <v>1725</v>
      </c>
      <c r="O12" s="23">
        <v>0.4</v>
      </c>
      <c r="P12" s="23">
        <v>0</v>
      </c>
      <c r="Q12" s="19" t="s">
        <v>607</v>
      </c>
      <c r="R12" s="19" t="s">
        <v>41</v>
      </c>
      <c r="S12" s="19" t="s">
        <v>336</v>
      </c>
      <c r="T12" s="19" t="s">
        <v>337</v>
      </c>
      <c r="U12" s="19" t="s">
        <v>1726</v>
      </c>
      <c r="V12" s="19" t="s">
        <v>339</v>
      </c>
    </row>
    <row r="13" s="16" customFormat="1" ht="16.5" customHeight="1" spans="1:22">
      <c r="A13" s="10" t="s">
        <v>1727</v>
      </c>
      <c r="B13" s="13" t="s">
        <v>330</v>
      </c>
      <c r="C13" s="11">
        <v>1</v>
      </c>
      <c r="D13" s="10" t="s">
        <v>1728</v>
      </c>
      <c r="E13" s="12">
        <v>45496</v>
      </c>
      <c r="F13" s="12">
        <v>45496</v>
      </c>
      <c r="G13" s="13" t="s">
        <v>99</v>
      </c>
      <c r="H13" s="10" t="s">
        <v>100</v>
      </c>
      <c r="I13" s="13" t="s">
        <v>97</v>
      </c>
      <c r="J13" s="10" t="s">
        <v>333</v>
      </c>
      <c r="K13" s="13" t="s">
        <v>97</v>
      </c>
      <c r="L13" s="10" t="s">
        <v>101</v>
      </c>
      <c r="M13" s="13" t="s">
        <v>97</v>
      </c>
      <c r="N13" s="10" t="s">
        <v>601</v>
      </c>
      <c r="O13" s="15">
        <v>0</v>
      </c>
      <c r="P13" s="15">
        <v>11268.36</v>
      </c>
      <c r="Q13" s="10" t="s">
        <v>390</v>
      </c>
      <c r="R13" s="10" t="s">
        <v>48</v>
      </c>
      <c r="S13" s="10" t="s">
        <v>336</v>
      </c>
      <c r="T13" s="10" t="s">
        <v>337</v>
      </c>
      <c r="U13" s="10" t="s">
        <v>1729</v>
      </c>
      <c r="V13" s="10" t="s">
        <v>339</v>
      </c>
    </row>
    <row r="14" s="16" customFormat="1" ht="16.5" customHeight="1" spans="1:22">
      <c r="A14" s="19" t="s">
        <v>1730</v>
      </c>
      <c r="B14" s="20" t="s">
        <v>330</v>
      </c>
      <c r="C14" s="21">
        <v>1</v>
      </c>
      <c r="D14" s="19" t="s">
        <v>1731</v>
      </c>
      <c r="E14" s="22">
        <v>45496</v>
      </c>
      <c r="F14" s="22">
        <v>45496</v>
      </c>
      <c r="G14" s="20" t="s">
        <v>99</v>
      </c>
      <c r="H14" s="19" t="s">
        <v>100</v>
      </c>
      <c r="I14" s="20" t="s">
        <v>97</v>
      </c>
      <c r="J14" s="19" t="s">
        <v>333</v>
      </c>
      <c r="K14" s="20" t="s">
        <v>97</v>
      </c>
      <c r="L14" s="19" t="s">
        <v>101</v>
      </c>
      <c r="M14" s="20" t="s">
        <v>97</v>
      </c>
      <c r="N14" s="19" t="s">
        <v>601</v>
      </c>
      <c r="O14" s="23">
        <v>0</v>
      </c>
      <c r="P14" s="23">
        <v>11517.66</v>
      </c>
      <c r="Q14" s="19" t="s">
        <v>335</v>
      </c>
      <c r="R14" s="19" t="s">
        <v>76</v>
      </c>
      <c r="S14" s="19" t="s">
        <v>336</v>
      </c>
      <c r="T14" s="19" t="s">
        <v>337</v>
      </c>
      <c r="U14" s="19" t="s">
        <v>1732</v>
      </c>
      <c r="V14" s="19" t="s">
        <v>339</v>
      </c>
    </row>
    <row r="15" s="16" customFormat="1" ht="16.5" customHeight="1" spans="1:22">
      <c r="A15" s="10" t="s">
        <v>1730</v>
      </c>
      <c r="B15" s="13" t="s">
        <v>330</v>
      </c>
      <c r="C15" s="11">
        <v>3</v>
      </c>
      <c r="D15" s="10" t="s">
        <v>1731</v>
      </c>
      <c r="E15" s="12">
        <v>45496</v>
      </c>
      <c r="F15" s="12">
        <v>45496</v>
      </c>
      <c r="G15" s="13" t="s">
        <v>99</v>
      </c>
      <c r="H15" s="10" t="s">
        <v>100</v>
      </c>
      <c r="I15" s="13" t="s">
        <v>97</v>
      </c>
      <c r="J15" s="10" t="s">
        <v>333</v>
      </c>
      <c r="K15" s="13" t="s">
        <v>97</v>
      </c>
      <c r="L15" s="10" t="s">
        <v>101</v>
      </c>
      <c r="M15" s="13" t="s">
        <v>97</v>
      </c>
      <c r="N15" s="10" t="s">
        <v>601</v>
      </c>
      <c r="O15" s="15">
        <v>1941.66</v>
      </c>
      <c r="P15" s="15">
        <v>0</v>
      </c>
      <c r="Q15" s="10" t="s">
        <v>335</v>
      </c>
      <c r="R15" s="10" t="s">
        <v>76</v>
      </c>
      <c r="S15" s="10" t="s">
        <v>336</v>
      </c>
      <c r="T15" s="10" t="s">
        <v>337</v>
      </c>
      <c r="U15" s="10" t="s">
        <v>1732</v>
      </c>
      <c r="V15" s="10" t="s">
        <v>339</v>
      </c>
    </row>
    <row r="16" s="16" customFormat="1" ht="16.5" customHeight="1" spans="1:22">
      <c r="A16" s="19" t="s">
        <v>1733</v>
      </c>
      <c r="B16" s="20" t="s">
        <v>330</v>
      </c>
      <c r="C16" s="21">
        <v>1</v>
      </c>
      <c r="D16" s="19" t="s">
        <v>1734</v>
      </c>
      <c r="E16" s="22">
        <v>45497</v>
      </c>
      <c r="F16" s="22">
        <v>45497</v>
      </c>
      <c r="G16" s="20" t="s">
        <v>99</v>
      </c>
      <c r="H16" s="19" t="s">
        <v>100</v>
      </c>
      <c r="I16" s="20" t="s">
        <v>97</v>
      </c>
      <c r="J16" s="19" t="s">
        <v>333</v>
      </c>
      <c r="K16" s="20" t="s">
        <v>97</v>
      </c>
      <c r="L16" s="19" t="s">
        <v>101</v>
      </c>
      <c r="M16" s="20" t="s">
        <v>97</v>
      </c>
      <c r="N16" s="19" t="s">
        <v>1520</v>
      </c>
      <c r="O16" s="23">
        <v>0</v>
      </c>
      <c r="P16" s="23">
        <v>4011.5</v>
      </c>
      <c r="Q16" s="19" t="s">
        <v>384</v>
      </c>
      <c r="R16" s="19" t="s">
        <v>68</v>
      </c>
      <c r="S16" s="19" t="s">
        <v>336</v>
      </c>
      <c r="T16" s="19" t="s">
        <v>337</v>
      </c>
      <c r="U16" s="19" t="s">
        <v>1735</v>
      </c>
      <c r="V16" s="19" t="s">
        <v>339</v>
      </c>
    </row>
    <row r="17" s="16" customFormat="1" ht="16.5" customHeight="1" spans="1:22">
      <c r="A17" s="10" t="s">
        <v>1736</v>
      </c>
      <c r="B17" s="13" t="s">
        <v>330</v>
      </c>
      <c r="C17" s="11">
        <v>1</v>
      </c>
      <c r="D17" s="10" t="s">
        <v>1737</v>
      </c>
      <c r="E17" s="12">
        <v>45497</v>
      </c>
      <c r="F17" s="12">
        <v>45497</v>
      </c>
      <c r="G17" s="13" t="s">
        <v>99</v>
      </c>
      <c r="H17" s="10" t="s">
        <v>100</v>
      </c>
      <c r="I17" s="13" t="s">
        <v>97</v>
      </c>
      <c r="J17" s="10" t="s">
        <v>333</v>
      </c>
      <c r="K17" s="13" t="s">
        <v>97</v>
      </c>
      <c r="L17" s="10" t="s">
        <v>101</v>
      </c>
      <c r="M17" s="13" t="s">
        <v>97</v>
      </c>
      <c r="N17" s="10" t="s">
        <v>1738</v>
      </c>
      <c r="O17" s="15">
        <v>0</v>
      </c>
      <c r="P17" s="15">
        <v>13110.83</v>
      </c>
      <c r="Q17" s="10" t="s">
        <v>495</v>
      </c>
      <c r="R17" s="10" t="s">
        <v>36</v>
      </c>
      <c r="S17" s="10" t="s">
        <v>336</v>
      </c>
      <c r="T17" s="10" t="s">
        <v>337</v>
      </c>
      <c r="U17" s="10" t="s">
        <v>1739</v>
      </c>
      <c r="V17" s="10" t="s">
        <v>339</v>
      </c>
    </row>
    <row r="18" s="16" customFormat="1" ht="16.5" customHeight="1" spans="1:22">
      <c r="A18" s="19" t="s">
        <v>1740</v>
      </c>
      <c r="B18" s="20" t="s">
        <v>330</v>
      </c>
      <c r="C18" s="21">
        <v>3</v>
      </c>
      <c r="D18" s="19" t="s">
        <v>1741</v>
      </c>
      <c r="E18" s="22">
        <v>45497</v>
      </c>
      <c r="F18" s="22">
        <v>45497</v>
      </c>
      <c r="G18" s="20" t="s">
        <v>99</v>
      </c>
      <c r="H18" s="19" t="s">
        <v>100</v>
      </c>
      <c r="I18" s="20" t="s">
        <v>97</v>
      </c>
      <c r="J18" s="19" t="s">
        <v>333</v>
      </c>
      <c r="K18" s="20" t="s">
        <v>97</v>
      </c>
      <c r="L18" s="19" t="s">
        <v>101</v>
      </c>
      <c r="M18" s="20" t="s">
        <v>97</v>
      </c>
      <c r="N18" s="19" t="s">
        <v>1742</v>
      </c>
      <c r="O18" s="23">
        <v>822.1</v>
      </c>
      <c r="P18" s="23">
        <v>0</v>
      </c>
      <c r="Q18" s="19" t="s">
        <v>651</v>
      </c>
      <c r="R18" s="19" t="s">
        <v>33</v>
      </c>
      <c r="S18" s="19" t="s">
        <v>336</v>
      </c>
      <c r="T18" s="19" t="s">
        <v>337</v>
      </c>
      <c r="U18" s="19" t="s">
        <v>1743</v>
      </c>
      <c r="V18" s="19" t="s">
        <v>339</v>
      </c>
    </row>
    <row r="19" s="16" customFormat="1" ht="16.5" customHeight="1" spans="1:22">
      <c r="A19" s="10" t="s">
        <v>1740</v>
      </c>
      <c r="B19" s="13" t="s">
        <v>330</v>
      </c>
      <c r="C19" s="11">
        <v>1</v>
      </c>
      <c r="D19" s="10" t="s">
        <v>1741</v>
      </c>
      <c r="E19" s="12">
        <v>45497</v>
      </c>
      <c r="F19" s="12">
        <v>45497</v>
      </c>
      <c r="G19" s="13" t="s">
        <v>99</v>
      </c>
      <c r="H19" s="10" t="s">
        <v>100</v>
      </c>
      <c r="I19" s="13" t="s">
        <v>97</v>
      </c>
      <c r="J19" s="10" t="s">
        <v>333</v>
      </c>
      <c r="K19" s="13" t="s">
        <v>97</v>
      </c>
      <c r="L19" s="10" t="s">
        <v>101</v>
      </c>
      <c r="M19" s="13" t="s">
        <v>97</v>
      </c>
      <c r="N19" s="10" t="s">
        <v>1742</v>
      </c>
      <c r="O19" s="15">
        <v>0</v>
      </c>
      <c r="P19" s="15">
        <v>783154.42</v>
      </c>
      <c r="Q19" s="10" t="s">
        <v>651</v>
      </c>
      <c r="R19" s="10" t="s">
        <v>33</v>
      </c>
      <c r="S19" s="10" t="s">
        <v>336</v>
      </c>
      <c r="T19" s="10" t="s">
        <v>337</v>
      </c>
      <c r="U19" s="10" t="s">
        <v>1743</v>
      </c>
      <c r="V19" s="10" t="s">
        <v>339</v>
      </c>
    </row>
    <row r="20" s="16" customFormat="1" ht="16.5" customHeight="1" spans="1:22">
      <c r="A20" s="19" t="s">
        <v>1744</v>
      </c>
      <c r="B20" s="20" t="s">
        <v>330</v>
      </c>
      <c r="C20" s="21">
        <v>1</v>
      </c>
      <c r="D20" s="19" t="s">
        <v>1745</v>
      </c>
      <c r="E20" s="22">
        <v>45497</v>
      </c>
      <c r="F20" s="22">
        <v>45497</v>
      </c>
      <c r="G20" s="20" t="s">
        <v>99</v>
      </c>
      <c r="H20" s="19" t="s">
        <v>100</v>
      </c>
      <c r="I20" s="20" t="s">
        <v>97</v>
      </c>
      <c r="J20" s="19" t="s">
        <v>333</v>
      </c>
      <c r="K20" s="20" t="s">
        <v>97</v>
      </c>
      <c r="L20" s="19" t="s">
        <v>101</v>
      </c>
      <c r="M20" s="20" t="s">
        <v>97</v>
      </c>
      <c r="N20" s="19" t="s">
        <v>1746</v>
      </c>
      <c r="O20" s="23">
        <v>0.04</v>
      </c>
      <c r="P20" s="23">
        <v>0</v>
      </c>
      <c r="Q20" s="19" t="s">
        <v>651</v>
      </c>
      <c r="R20" s="19" t="s">
        <v>33</v>
      </c>
      <c r="S20" s="19" t="s">
        <v>336</v>
      </c>
      <c r="T20" s="19" t="s">
        <v>337</v>
      </c>
      <c r="U20" s="19" t="s">
        <v>1747</v>
      </c>
      <c r="V20" s="19" t="s">
        <v>339</v>
      </c>
    </row>
    <row r="21" s="16" customFormat="1" ht="16.5" customHeight="1" spans="1:22">
      <c r="A21" s="10" t="s">
        <v>1748</v>
      </c>
      <c r="B21" s="13" t="s">
        <v>330</v>
      </c>
      <c r="C21" s="11">
        <v>1</v>
      </c>
      <c r="D21" s="10" t="s">
        <v>1749</v>
      </c>
      <c r="E21" s="12">
        <v>45497</v>
      </c>
      <c r="F21" s="12">
        <v>45497</v>
      </c>
      <c r="G21" s="13" t="s">
        <v>99</v>
      </c>
      <c r="H21" s="10" t="s">
        <v>100</v>
      </c>
      <c r="I21" s="13" t="s">
        <v>97</v>
      </c>
      <c r="J21" s="10" t="s">
        <v>333</v>
      </c>
      <c r="K21" s="13" t="s">
        <v>97</v>
      </c>
      <c r="L21" s="10" t="s">
        <v>101</v>
      </c>
      <c r="M21" s="13" t="s">
        <v>97</v>
      </c>
      <c r="N21" s="10" t="s">
        <v>372</v>
      </c>
      <c r="O21" s="15">
        <v>0</v>
      </c>
      <c r="P21" s="15">
        <v>177638.93</v>
      </c>
      <c r="Q21" s="10" t="s">
        <v>373</v>
      </c>
      <c r="R21" s="10" t="s">
        <v>31</v>
      </c>
      <c r="S21" s="10" t="s">
        <v>336</v>
      </c>
      <c r="T21" s="10" t="s">
        <v>337</v>
      </c>
      <c r="U21" s="10" t="s">
        <v>1750</v>
      </c>
      <c r="V21" s="10" t="s">
        <v>339</v>
      </c>
    </row>
    <row r="22" s="16" customFormat="1" ht="16.5" customHeight="1" spans="1:22">
      <c r="A22" s="19" t="s">
        <v>1748</v>
      </c>
      <c r="B22" s="20" t="s">
        <v>330</v>
      </c>
      <c r="C22" s="21">
        <v>3</v>
      </c>
      <c r="D22" s="19" t="s">
        <v>1749</v>
      </c>
      <c r="E22" s="22">
        <v>45497</v>
      </c>
      <c r="F22" s="22">
        <v>45497</v>
      </c>
      <c r="G22" s="20" t="s">
        <v>99</v>
      </c>
      <c r="H22" s="19" t="s">
        <v>100</v>
      </c>
      <c r="I22" s="20" t="s">
        <v>97</v>
      </c>
      <c r="J22" s="19" t="s">
        <v>333</v>
      </c>
      <c r="K22" s="20" t="s">
        <v>97</v>
      </c>
      <c r="L22" s="19" t="s">
        <v>101</v>
      </c>
      <c r="M22" s="20" t="s">
        <v>97</v>
      </c>
      <c r="N22" s="19" t="s">
        <v>372</v>
      </c>
      <c r="O22" s="23">
        <v>3385.16</v>
      </c>
      <c r="P22" s="23">
        <v>0</v>
      </c>
      <c r="Q22" s="19" t="s">
        <v>373</v>
      </c>
      <c r="R22" s="19" t="s">
        <v>31</v>
      </c>
      <c r="S22" s="19" t="s">
        <v>336</v>
      </c>
      <c r="T22" s="19" t="s">
        <v>337</v>
      </c>
      <c r="U22" s="19" t="s">
        <v>1750</v>
      </c>
      <c r="V22" s="19" t="s">
        <v>339</v>
      </c>
    </row>
    <row r="23" s="16" customFormat="1" ht="16.5" customHeight="1" spans="1:22">
      <c r="A23" s="10" t="s">
        <v>1751</v>
      </c>
      <c r="B23" s="13" t="s">
        <v>330</v>
      </c>
      <c r="C23" s="11">
        <v>1</v>
      </c>
      <c r="D23" s="10" t="s">
        <v>1752</v>
      </c>
      <c r="E23" s="12">
        <v>45497</v>
      </c>
      <c r="F23" s="12">
        <v>45497</v>
      </c>
      <c r="G23" s="13" t="s">
        <v>99</v>
      </c>
      <c r="H23" s="10" t="s">
        <v>100</v>
      </c>
      <c r="I23" s="13" t="s">
        <v>97</v>
      </c>
      <c r="J23" s="10" t="s">
        <v>333</v>
      </c>
      <c r="K23" s="13" t="s">
        <v>97</v>
      </c>
      <c r="L23" s="10" t="s">
        <v>101</v>
      </c>
      <c r="M23" s="13" t="s">
        <v>97</v>
      </c>
      <c r="N23" s="10" t="s">
        <v>1753</v>
      </c>
      <c r="O23" s="15">
        <v>0.02</v>
      </c>
      <c r="P23" s="15">
        <v>0</v>
      </c>
      <c r="Q23" s="10" t="s">
        <v>373</v>
      </c>
      <c r="R23" s="10" t="s">
        <v>31</v>
      </c>
      <c r="S23" s="10" t="s">
        <v>336</v>
      </c>
      <c r="T23" s="10" t="s">
        <v>337</v>
      </c>
      <c r="U23" s="10" t="s">
        <v>1754</v>
      </c>
      <c r="V23" s="10" t="s">
        <v>339</v>
      </c>
    </row>
    <row r="24" s="16" customFormat="1" ht="16.5" customHeight="1" spans="1:22">
      <c r="A24" s="19" t="s">
        <v>1755</v>
      </c>
      <c r="B24" s="20" t="s">
        <v>330</v>
      </c>
      <c r="C24" s="21">
        <v>1</v>
      </c>
      <c r="D24" s="19" t="s">
        <v>1756</v>
      </c>
      <c r="E24" s="22">
        <v>45497</v>
      </c>
      <c r="F24" s="22">
        <v>45497</v>
      </c>
      <c r="G24" s="20" t="s">
        <v>99</v>
      </c>
      <c r="H24" s="19" t="s">
        <v>100</v>
      </c>
      <c r="I24" s="20" t="s">
        <v>97</v>
      </c>
      <c r="J24" s="19" t="s">
        <v>333</v>
      </c>
      <c r="K24" s="20" t="s">
        <v>97</v>
      </c>
      <c r="L24" s="19" t="s">
        <v>101</v>
      </c>
      <c r="M24" s="20" t="s">
        <v>97</v>
      </c>
      <c r="N24" s="19" t="s">
        <v>1470</v>
      </c>
      <c r="O24" s="23">
        <v>0</v>
      </c>
      <c r="P24" s="23">
        <v>286073.98</v>
      </c>
      <c r="Q24" s="19" t="s">
        <v>472</v>
      </c>
      <c r="R24" s="19" t="s">
        <v>24</v>
      </c>
      <c r="S24" s="19" t="s">
        <v>336</v>
      </c>
      <c r="T24" s="19" t="s">
        <v>337</v>
      </c>
      <c r="U24" s="19" t="s">
        <v>1757</v>
      </c>
      <c r="V24" s="19" t="s">
        <v>339</v>
      </c>
    </row>
    <row r="25" s="16" customFormat="1" ht="16.5" customHeight="1" spans="1:22">
      <c r="A25" s="10" t="s">
        <v>1758</v>
      </c>
      <c r="B25" s="13" t="s">
        <v>330</v>
      </c>
      <c r="C25" s="11">
        <v>1</v>
      </c>
      <c r="D25" s="10" t="s">
        <v>1759</v>
      </c>
      <c r="E25" s="12">
        <v>45497</v>
      </c>
      <c r="F25" s="12">
        <v>45497</v>
      </c>
      <c r="G25" s="13" t="s">
        <v>99</v>
      </c>
      <c r="H25" s="10" t="s">
        <v>100</v>
      </c>
      <c r="I25" s="13" t="s">
        <v>97</v>
      </c>
      <c r="J25" s="10" t="s">
        <v>333</v>
      </c>
      <c r="K25" s="13" t="s">
        <v>97</v>
      </c>
      <c r="L25" s="10" t="s">
        <v>101</v>
      </c>
      <c r="M25" s="13" t="s">
        <v>97</v>
      </c>
      <c r="N25" s="10" t="s">
        <v>1760</v>
      </c>
      <c r="O25" s="15">
        <v>0.02</v>
      </c>
      <c r="P25" s="15">
        <v>0</v>
      </c>
      <c r="Q25" s="10" t="s">
        <v>472</v>
      </c>
      <c r="R25" s="10" t="s">
        <v>24</v>
      </c>
      <c r="S25" s="10" t="s">
        <v>336</v>
      </c>
      <c r="T25" s="10" t="s">
        <v>337</v>
      </c>
      <c r="U25" s="10" t="s">
        <v>1761</v>
      </c>
      <c r="V25" s="10" t="s">
        <v>339</v>
      </c>
    </row>
    <row r="26" s="16" customFormat="1" ht="16.5" customHeight="1" spans="1:22">
      <c r="A26" s="19" t="s">
        <v>1762</v>
      </c>
      <c r="B26" s="20" t="s">
        <v>330</v>
      </c>
      <c r="C26" s="21">
        <v>1</v>
      </c>
      <c r="D26" s="19" t="s">
        <v>1763</v>
      </c>
      <c r="E26" s="22">
        <v>45497</v>
      </c>
      <c r="F26" s="22">
        <v>45497</v>
      </c>
      <c r="G26" s="20" t="s">
        <v>99</v>
      </c>
      <c r="H26" s="19" t="s">
        <v>100</v>
      </c>
      <c r="I26" s="20" t="s">
        <v>97</v>
      </c>
      <c r="J26" s="19" t="s">
        <v>333</v>
      </c>
      <c r="K26" s="20" t="s">
        <v>97</v>
      </c>
      <c r="L26" s="19" t="s">
        <v>101</v>
      </c>
      <c r="M26" s="20" t="s">
        <v>97</v>
      </c>
      <c r="N26" s="19" t="s">
        <v>1764</v>
      </c>
      <c r="O26" s="23">
        <v>0</v>
      </c>
      <c r="P26" s="23">
        <v>3539.16</v>
      </c>
      <c r="Q26" s="19" t="s">
        <v>1765</v>
      </c>
      <c r="R26" s="19" t="s">
        <v>250</v>
      </c>
      <c r="S26" s="19" t="s">
        <v>336</v>
      </c>
      <c r="T26" s="19" t="s">
        <v>337</v>
      </c>
      <c r="U26" s="19" t="s">
        <v>1766</v>
      </c>
      <c r="V26" s="19" t="s">
        <v>339</v>
      </c>
    </row>
    <row r="27" s="16" customFormat="1" ht="16.5" customHeight="1" spans="1:22">
      <c r="A27" s="10" t="s">
        <v>1767</v>
      </c>
      <c r="B27" s="13" t="s">
        <v>330</v>
      </c>
      <c r="C27" s="11">
        <v>1</v>
      </c>
      <c r="D27" s="10" t="s">
        <v>1768</v>
      </c>
      <c r="E27" s="12">
        <v>45497</v>
      </c>
      <c r="F27" s="12">
        <v>45497</v>
      </c>
      <c r="G27" s="13" t="s">
        <v>99</v>
      </c>
      <c r="H27" s="10" t="s">
        <v>100</v>
      </c>
      <c r="I27" s="13" t="s">
        <v>97</v>
      </c>
      <c r="J27" s="10" t="s">
        <v>333</v>
      </c>
      <c r="K27" s="13" t="s">
        <v>97</v>
      </c>
      <c r="L27" s="10" t="s">
        <v>101</v>
      </c>
      <c r="M27" s="13" t="s">
        <v>97</v>
      </c>
      <c r="N27" s="10" t="s">
        <v>1769</v>
      </c>
      <c r="O27" s="15">
        <v>0</v>
      </c>
      <c r="P27" s="15">
        <v>44234.25</v>
      </c>
      <c r="Q27" s="10" t="s">
        <v>454</v>
      </c>
      <c r="R27" s="10" t="s">
        <v>72</v>
      </c>
      <c r="S27" s="10" t="s">
        <v>336</v>
      </c>
      <c r="T27" s="10" t="s">
        <v>337</v>
      </c>
      <c r="U27" s="10" t="s">
        <v>1770</v>
      </c>
      <c r="V27" s="10" t="s">
        <v>339</v>
      </c>
    </row>
    <row r="28" s="16" customFormat="1" ht="16.5" customHeight="1" spans="1:22">
      <c r="A28" s="19" t="s">
        <v>1767</v>
      </c>
      <c r="B28" s="20" t="s">
        <v>330</v>
      </c>
      <c r="C28" s="21">
        <v>3</v>
      </c>
      <c r="D28" s="19" t="s">
        <v>1768</v>
      </c>
      <c r="E28" s="22">
        <v>45497</v>
      </c>
      <c r="F28" s="22">
        <v>45497</v>
      </c>
      <c r="G28" s="20" t="s">
        <v>99</v>
      </c>
      <c r="H28" s="19" t="s">
        <v>100</v>
      </c>
      <c r="I28" s="20" t="s">
        <v>97</v>
      </c>
      <c r="J28" s="19" t="s">
        <v>333</v>
      </c>
      <c r="K28" s="20" t="s">
        <v>97</v>
      </c>
      <c r="L28" s="19" t="s">
        <v>101</v>
      </c>
      <c r="M28" s="20" t="s">
        <v>97</v>
      </c>
      <c r="N28" s="19" t="s">
        <v>1769</v>
      </c>
      <c r="O28" s="23">
        <v>475</v>
      </c>
      <c r="P28" s="23">
        <v>0</v>
      </c>
      <c r="Q28" s="19" t="s">
        <v>454</v>
      </c>
      <c r="R28" s="19" t="s">
        <v>72</v>
      </c>
      <c r="S28" s="19" t="s">
        <v>336</v>
      </c>
      <c r="T28" s="19" t="s">
        <v>337</v>
      </c>
      <c r="U28" s="19" t="s">
        <v>1770</v>
      </c>
      <c r="V28" s="19" t="s">
        <v>339</v>
      </c>
    </row>
    <row r="29" s="16" customFormat="1" ht="16.5" customHeight="1" spans="1:22">
      <c r="A29" s="10" t="s">
        <v>1771</v>
      </c>
      <c r="B29" s="13" t="s">
        <v>330</v>
      </c>
      <c r="C29" s="11">
        <v>1</v>
      </c>
      <c r="D29" s="10" t="s">
        <v>1772</v>
      </c>
      <c r="E29" s="12">
        <v>45497</v>
      </c>
      <c r="F29" s="12">
        <v>45497</v>
      </c>
      <c r="G29" s="13" t="s">
        <v>99</v>
      </c>
      <c r="H29" s="10" t="s">
        <v>100</v>
      </c>
      <c r="I29" s="13" t="s">
        <v>97</v>
      </c>
      <c r="J29" s="10" t="s">
        <v>333</v>
      </c>
      <c r="K29" s="13" t="s">
        <v>97</v>
      </c>
      <c r="L29" s="10" t="s">
        <v>101</v>
      </c>
      <c r="M29" s="13" t="s">
        <v>97</v>
      </c>
      <c r="N29" s="10" t="s">
        <v>1434</v>
      </c>
      <c r="O29" s="15">
        <v>0</v>
      </c>
      <c r="P29" s="15">
        <v>35544.32</v>
      </c>
      <c r="Q29" s="10" t="s">
        <v>367</v>
      </c>
      <c r="R29" s="10" t="s">
        <v>16</v>
      </c>
      <c r="S29" s="10" t="s">
        <v>336</v>
      </c>
      <c r="T29" s="10" t="s">
        <v>337</v>
      </c>
      <c r="U29" s="10" t="s">
        <v>1773</v>
      </c>
      <c r="V29" s="10" t="s">
        <v>339</v>
      </c>
    </row>
    <row r="30" s="16" customFormat="1" ht="16.5" customHeight="1" spans="1:22">
      <c r="A30" s="19" t="s">
        <v>1774</v>
      </c>
      <c r="B30" s="20" t="s">
        <v>330</v>
      </c>
      <c r="C30" s="21">
        <v>1</v>
      </c>
      <c r="D30" s="19" t="s">
        <v>1775</v>
      </c>
      <c r="E30" s="22">
        <v>45497</v>
      </c>
      <c r="F30" s="22">
        <v>45497</v>
      </c>
      <c r="G30" s="20" t="s">
        <v>99</v>
      </c>
      <c r="H30" s="19" t="s">
        <v>100</v>
      </c>
      <c r="I30" s="20" t="s">
        <v>97</v>
      </c>
      <c r="J30" s="19" t="s">
        <v>333</v>
      </c>
      <c r="K30" s="20" t="s">
        <v>97</v>
      </c>
      <c r="L30" s="19" t="s">
        <v>101</v>
      </c>
      <c r="M30" s="20" t="s">
        <v>97</v>
      </c>
      <c r="N30" s="19" t="s">
        <v>1776</v>
      </c>
      <c r="O30" s="23">
        <v>0</v>
      </c>
      <c r="P30" s="23">
        <v>0.02</v>
      </c>
      <c r="Q30" s="19" t="s">
        <v>367</v>
      </c>
      <c r="R30" s="19" t="s">
        <v>16</v>
      </c>
      <c r="S30" s="19" t="s">
        <v>336</v>
      </c>
      <c r="T30" s="19" t="s">
        <v>337</v>
      </c>
      <c r="U30" s="19" t="s">
        <v>1777</v>
      </c>
      <c r="V30" s="19" t="s">
        <v>339</v>
      </c>
    </row>
    <row r="31" s="16" customFormat="1" ht="16.5" customHeight="1" spans="1:22">
      <c r="A31" s="10" t="s">
        <v>1778</v>
      </c>
      <c r="B31" s="13" t="s">
        <v>330</v>
      </c>
      <c r="C31" s="11">
        <v>1</v>
      </c>
      <c r="D31" s="10" t="s">
        <v>1779</v>
      </c>
      <c r="E31" s="12">
        <v>45497</v>
      </c>
      <c r="F31" s="12">
        <v>45497</v>
      </c>
      <c r="G31" s="13" t="s">
        <v>99</v>
      </c>
      <c r="H31" s="10" t="s">
        <v>100</v>
      </c>
      <c r="I31" s="13" t="s">
        <v>97</v>
      </c>
      <c r="J31" s="10" t="s">
        <v>333</v>
      </c>
      <c r="K31" s="13" t="s">
        <v>97</v>
      </c>
      <c r="L31" s="10" t="s">
        <v>101</v>
      </c>
      <c r="M31" s="13" t="s">
        <v>97</v>
      </c>
      <c r="N31" s="10" t="s">
        <v>601</v>
      </c>
      <c r="O31" s="15">
        <v>0</v>
      </c>
      <c r="P31" s="15">
        <v>3801.74</v>
      </c>
      <c r="Q31" s="10" t="s">
        <v>680</v>
      </c>
      <c r="R31" s="10" t="s">
        <v>44</v>
      </c>
      <c r="S31" s="10" t="s">
        <v>336</v>
      </c>
      <c r="T31" s="10" t="s">
        <v>337</v>
      </c>
      <c r="U31" s="10" t="s">
        <v>1780</v>
      </c>
      <c r="V31" s="10" t="s">
        <v>339</v>
      </c>
    </row>
    <row r="32" s="16" customFormat="1" ht="16.5" customHeight="1" spans="1:22">
      <c r="A32" s="19" t="s">
        <v>1778</v>
      </c>
      <c r="B32" s="20" t="s">
        <v>330</v>
      </c>
      <c r="C32" s="21">
        <v>3</v>
      </c>
      <c r="D32" s="19" t="s">
        <v>1779</v>
      </c>
      <c r="E32" s="22">
        <v>45497</v>
      </c>
      <c r="F32" s="22">
        <v>45497</v>
      </c>
      <c r="G32" s="20" t="s">
        <v>99</v>
      </c>
      <c r="H32" s="19" t="s">
        <v>100</v>
      </c>
      <c r="I32" s="20" t="s">
        <v>97</v>
      </c>
      <c r="J32" s="19" t="s">
        <v>333</v>
      </c>
      <c r="K32" s="20" t="s">
        <v>97</v>
      </c>
      <c r="L32" s="19" t="s">
        <v>101</v>
      </c>
      <c r="M32" s="20" t="s">
        <v>97</v>
      </c>
      <c r="N32" s="19" t="s">
        <v>601</v>
      </c>
      <c r="O32" s="23">
        <v>1101.6</v>
      </c>
      <c r="P32" s="23">
        <v>0</v>
      </c>
      <c r="Q32" s="19" t="s">
        <v>680</v>
      </c>
      <c r="R32" s="19" t="s">
        <v>44</v>
      </c>
      <c r="S32" s="19" t="s">
        <v>336</v>
      </c>
      <c r="T32" s="19" t="s">
        <v>337</v>
      </c>
      <c r="U32" s="19" t="s">
        <v>1780</v>
      </c>
      <c r="V32" s="19" t="s">
        <v>339</v>
      </c>
    </row>
    <row r="33" s="16" customFormat="1" ht="16.5" customHeight="1" spans="1:22">
      <c r="A33" s="10" t="s">
        <v>1781</v>
      </c>
      <c r="B33" s="13" t="s">
        <v>330</v>
      </c>
      <c r="C33" s="11">
        <v>3</v>
      </c>
      <c r="D33" s="10" t="s">
        <v>1782</v>
      </c>
      <c r="E33" s="12">
        <v>45497</v>
      </c>
      <c r="F33" s="12">
        <v>45497</v>
      </c>
      <c r="G33" s="13" t="s">
        <v>99</v>
      </c>
      <c r="H33" s="10" t="s">
        <v>100</v>
      </c>
      <c r="I33" s="13" t="s">
        <v>97</v>
      </c>
      <c r="J33" s="10" t="s">
        <v>333</v>
      </c>
      <c r="K33" s="13" t="s">
        <v>97</v>
      </c>
      <c r="L33" s="10" t="s">
        <v>101</v>
      </c>
      <c r="M33" s="13" t="s">
        <v>97</v>
      </c>
      <c r="N33" s="10" t="s">
        <v>601</v>
      </c>
      <c r="O33" s="15">
        <v>2203.2</v>
      </c>
      <c r="P33" s="15">
        <v>0</v>
      </c>
      <c r="Q33" s="10" t="s">
        <v>680</v>
      </c>
      <c r="R33" s="10" t="s">
        <v>44</v>
      </c>
      <c r="S33" s="10" t="s">
        <v>336</v>
      </c>
      <c r="T33" s="10" t="s">
        <v>337</v>
      </c>
      <c r="U33" s="10" t="s">
        <v>1783</v>
      </c>
      <c r="V33" s="10" t="s">
        <v>339</v>
      </c>
    </row>
    <row r="34" s="16" customFormat="1" ht="16.5" customHeight="1" spans="1:22">
      <c r="A34" s="19" t="s">
        <v>1781</v>
      </c>
      <c r="B34" s="20" t="s">
        <v>330</v>
      </c>
      <c r="C34" s="21">
        <v>1</v>
      </c>
      <c r="D34" s="19" t="s">
        <v>1782</v>
      </c>
      <c r="E34" s="22">
        <v>45497</v>
      </c>
      <c r="F34" s="22">
        <v>45497</v>
      </c>
      <c r="G34" s="20" t="s">
        <v>99</v>
      </c>
      <c r="H34" s="19" t="s">
        <v>100</v>
      </c>
      <c r="I34" s="20" t="s">
        <v>97</v>
      </c>
      <c r="J34" s="19" t="s">
        <v>333</v>
      </c>
      <c r="K34" s="20" t="s">
        <v>97</v>
      </c>
      <c r="L34" s="19" t="s">
        <v>101</v>
      </c>
      <c r="M34" s="20" t="s">
        <v>97</v>
      </c>
      <c r="N34" s="19" t="s">
        <v>601</v>
      </c>
      <c r="O34" s="23">
        <v>0</v>
      </c>
      <c r="P34" s="23">
        <v>7603.47</v>
      </c>
      <c r="Q34" s="19" t="s">
        <v>680</v>
      </c>
      <c r="R34" s="19" t="s">
        <v>44</v>
      </c>
      <c r="S34" s="19" t="s">
        <v>336</v>
      </c>
      <c r="T34" s="19" t="s">
        <v>337</v>
      </c>
      <c r="U34" s="19" t="s">
        <v>1783</v>
      </c>
      <c r="V34" s="19" t="s">
        <v>339</v>
      </c>
    </row>
    <row r="35" s="16" customFormat="1" ht="16.5" customHeight="1" spans="1:22">
      <c r="A35" s="10" t="s">
        <v>1784</v>
      </c>
      <c r="B35" s="13" t="s">
        <v>330</v>
      </c>
      <c r="C35" s="11">
        <v>1</v>
      </c>
      <c r="D35" s="10" t="s">
        <v>1785</v>
      </c>
      <c r="E35" s="12">
        <v>45497</v>
      </c>
      <c r="F35" s="12">
        <v>45497</v>
      </c>
      <c r="G35" s="13" t="s">
        <v>99</v>
      </c>
      <c r="H35" s="10" t="s">
        <v>100</v>
      </c>
      <c r="I35" s="13" t="s">
        <v>97</v>
      </c>
      <c r="J35" s="10" t="s">
        <v>333</v>
      </c>
      <c r="K35" s="13" t="s">
        <v>97</v>
      </c>
      <c r="L35" s="10" t="s">
        <v>101</v>
      </c>
      <c r="M35" s="13" t="s">
        <v>97</v>
      </c>
      <c r="N35" s="10" t="s">
        <v>813</v>
      </c>
      <c r="O35" s="15">
        <v>0</v>
      </c>
      <c r="P35" s="15">
        <v>174012</v>
      </c>
      <c r="Q35" s="10" t="s">
        <v>432</v>
      </c>
      <c r="R35" s="10" t="s">
        <v>32</v>
      </c>
      <c r="S35" s="10" t="s">
        <v>336</v>
      </c>
      <c r="T35" s="10" t="s">
        <v>337</v>
      </c>
      <c r="U35" s="10" t="s">
        <v>1786</v>
      </c>
      <c r="V35" s="10" t="s">
        <v>339</v>
      </c>
    </row>
    <row r="36" s="16" customFormat="1" ht="16.5" customHeight="1" spans="1:22">
      <c r="A36" s="19" t="s">
        <v>1787</v>
      </c>
      <c r="B36" s="20" t="s">
        <v>330</v>
      </c>
      <c r="C36" s="21">
        <v>1</v>
      </c>
      <c r="D36" s="19" t="s">
        <v>1788</v>
      </c>
      <c r="E36" s="22">
        <v>45497</v>
      </c>
      <c r="F36" s="22">
        <v>45497</v>
      </c>
      <c r="G36" s="20" t="s">
        <v>99</v>
      </c>
      <c r="H36" s="19" t="s">
        <v>100</v>
      </c>
      <c r="I36" s="20" t="s">
        <v>97</v>
      </c>
      <c r="J36" s="19" t="s">
        <v>333</v>
      </c>
      <c r="K36" s="20" t="s">
        <v>97</v>
      </c>
      <c r="L36" s="19" t="s">
        <v>101</v>
      </c>
      <c r="M36" s="20" t="s">
        <v>97</v>
      </c>
      <c r="N36" s="19" t="s">
        <v>1789</v>
      </c>
      <c r="O36" s="23">
        <v>0</v>
      </c>
      <c r="P36" s="23">
        <v>0.01</v>
      </c>
      <c r="Q36" s="19" t="s">
        <v>432</v>
      </c>
      <c r="R36" s="19" t="s">
        <v>32</v>
      </c>
      <c r="S36" s="19" t="s">
        <v>336</v>
      </c>
      <c r="T36" s="19" t="s">
        <v>337</v>
      </c>
      <c r="U36" s="19" t="s">
        <v>1790</v>
      </c>
      <c r="V36" s="19" t="s">
        <v>339</v>
      </c>
    </row>
    <row r="37" s="16" customFormat="1" ht="16.5" customHeight="1" spans="1:22">
      <c r="A37" s="10" t="s">
        <v>1791</v>
      </c>
      <c r="B37" s="13" t="s">
        <v>330</v>
      </c>
      <c r="C37" s="11">
        <v>3</v>
      </c>
      <c r="D37" s="10" t="s">
        <v>1792</v>
      </c>
      <c r="E37" s="12">
        <v>45497</v>
      </c>
      <c r="F37" s="12">
        <v>45497</v>
      </c>
      <c r="G37" s="13" t="s">
        <v>99</v>
      </c>
      <c r="H37" s="10" t="s">
        <v>100</v>
      </c>
      <c r="I37" s="13" t="s">
        <v>97</v>
      </c>
      <c r="J37" s="10" t="s">
        <v>333</v>
      </c>
      <c r="K37" s="13" t="s">
        <v>97</v>
      </c>
      <c r="L37" s="10" t="s">
        <v>101</v>
      </c>
      <c r="M37" s="13" t="s">
        <v>97</v>
      </c>
      <c r="N37" s="10" t="s">
        <v>925</v>
      </c>
      <c r="O37" s="15">
        <v>20282.94</v>
      </c>
      <c r="P37" s="15">
        <v>0</v>
      </c>
      <c r="Q37" s="10" t="s">
        <v>697</v>
      </c>
      <c r="R37" s="10" t="s">
        <v>42</v>
      </c>
      <c r="S37" s="10" t="s">
        <v>336</v>
      </c>
      <c r="T37" s="10" t="s">
        <v>337</v>
      </c>
      <c r="U37" s="10" t="s">
        <v>1793</v>
      </c>
      <c r="V37" s="10" t="s">
        <v>339</v>
      </c>
    </row>
    <row r="38" s="16" customFormat="1" ht="16.5" customHeight="1" spans="1:22">
      <c r="A38" s="19" t="s">
        <v>1791</v>
      </c>
      <c r="B38" s="20" t="s">
        <v>330</v>
      </c>
      <c r="C38" s="21">
        <v>1</v>
      </c>
      <c r="D38" s="19" t="s">
        <v>1792</v>
      </c>
      <c r="E38" s="22">
        <v>45497</v>
      </c>
      <c r="F38" s="22">
        <v>45497</v>
      </c>
      <c r="G38" s="20" t="s">
        <v>99</v>
      </c>
      <c r="H38" s="19" t="s">
        <v>100</v>
      </c>
      <c r="I38" s="20" t="s">
        <v>97</v>
      </c>
      <c r="J38" s="19" t="s">
        <v>333</v>
      </c>
      <c r="K38" s="20" t="s">
        <v>97</v>
      </c>
      <c r="L38" s="19" t="s">
        <v>101</v>
      </c>
      <c r="M38" s="20" t="s">
        <v>97</v>
      </c>
      <c r="N38" s="19" t="s">
        <v>925</v>
      </c>
      <c r="O38" s="23">
        <v>0</v>
      </c>
      <c r="P38" s="23">
        <v>804731.51</v>
      </c>
      <c r="Q38" s="19" t="s">
        <v>697</v>
      </c>
      <c r="R38" s="19" t="s">
        <v>42</v>
      </c>
      <c r="S38" s="19" t="s">
        <v>336</v>
      </c>
      <c r="T38" s="19" t="s">
        <v>337</v>
      </c>
      <c r="U38" s="19" t="s">
        <v>1793</v>
      </c>
      <c r="V38" s="19" t="s">
        <v>339</v>
      </c>
    </row>
    <row r="39" s="16" customFormat="1" ht="16.5" customHeight="1" spans="1:22">
      <c r="A39" s="10" t="s">
        <v>1794</v>
      </c>
      <c r="B39" s="13" t="s">
        <v>330</v>
      </c>
      <c r="C39" s="11">
        <v>1</v>
      </c>
      <c r="D39" s="10" t="s">
        <v>1795</v>
      </c>
      <c r="E39" s="12">
        <v>45497</v>
      </c>
      <c r="F39" s="12">
        <v>45497</v>
      </c>
      <c r="G39" s="13" t="s">
        <v>99</v>
      </c>
      <c r="H39" s="10" t="s">
        <v>100</v>
      </c>
      <c r="I39" s="13" t="s">
        <v>97</v>
      </c>
      <c r="J39" s="10" t="s">
        <v>333</v>
      </c>
      <c r="K39" s="13" t="s">
        <v>97</v>
      </c>
      <c r="L39" s="10" t="s">
        <v>101</v>
      </c>
      <c r="M39" s="13" t="s">
        <v>97</v>
      </c>
      <c r="N39" s="10" t="s">
        <v>1796</v>
      </c>
      <c r="O39" s="15">
        <v>0.1</v>
      </c>
      <c r="P39" s="15">
        <v>0</v>
      </c>
      <c r="Q39" s="10" t="s">
        <v>697</v>
      </c>
      <c r="R39" s="10" t="s">
        <v>42</v>
      </c>
      <c r="S39" s="10" t="s">
        <v>336</v>
      </c>
      <c r="T39" s="10" t="s">
        <v>337</v>
      </c>
      <c r="U39" s="10" t="s">
        <v>1797</v>
      </c>
      <c r="V39" s="10" t="s">
        <v>339</v>
      </c>
    </row>
    <row r="40" s="16" customFormat="1" ht="16.5" customHeight="1" spans="1:22">
      <c r="A40" s="19" t="s">
        <v>1798</v>
      </c>
      <c r="B40" s="20" t="s">
        <v>330</v>
      </c>
      <c r="C40" s="21">
        <v>1</v>
      </c>
      <c r="D40" s="19" t="s">
        <v>1799</v>
      </c>
      <c r="E40" s="22">
        <v>45497</v>
      </c>
      <c r="F40" s="22">
        <v>45497</v>
      </c>
      <c r="G40" s="20" t="s">
        <v>99</v>
      </c>
      <c r="H40" s="19" t="s">
        <v>100</v>
      </c>
      <c r="I40" s="20" t="s">
        <v>97</v>
      </c>
      <c r="J40" s="19" t="s">
        <v>333</v>
      </c>
      <c r="K40" s="20" t="s">
        <v>97</v>
      </c>
      <c r="L40" s="19" t="s">
        <v>101</v>
      </c>
      <c r="M40" s="20" t="s">
        <v>97</v>
      </c>
      <c r="N40" s="19" t="s">
        <v>925</v>
      </c>
      <c r="O40" s="23">
        <v>0</v>
      </c>
      <c r="P40" s="23">
        <v>13730.99</v>
      </c>
      <c r="Q40" s="19" t="s">
        <v>697</v>
      </c>
      <c r="R40" s="19" t="s">
        <v>42</v>
      </c>
      <c r="S40" s="19" t="s">
        <v>336</v>
      </c>
      <c r="T40" s="19" t="s">
        <v>337</v>
      </c>
      <c r="U40" s="19" t="s">
        <v>1800</v>
      </c>
      <c r="V40" s="19" t="s">
        <v>339</v>
      </c>
    </row>
    <row r="41" s="16" customFormat="1" ht="16.5" customHeight="1" spans="1:22">
      <c r="A41" s="10" t="s">
        <v>1798</v>
      </c>
      <c r="B41" s="13" t="s">
        <v>330</v>
      </c>
      <c r="C41" s="11">
        <v>3</v>
      </c>
      <c r="D41" s="10" t="s">
        <v>1799</v>
      </c>
      <c r="E41" s="12">
        <v>45497</v>
      </c>
      <c r="F41" s="12">
        <v>45497</v>
      </c>
      <c r="G41" s="13" t="s">
        <v>99</v>
      </c>
      <c r="H41" s="10" t="s">
        <v>100</v>
      </c>
      <c r="I41" s="13" t="s">
        <v>97</v>
      </c>
      <c r="J41" s="10" t="s">
        <v>333</v>
      </c>
      <c r="K41" s="13" t="s">
        <v>97</v>
      </c>
      <c r="L41" s="10" t="s">
        <v>101</v>
      </c>
      <c r="M41" s="13" t="s">
        <v>97</v>
      </c>
      <c r="N41" s="10" t="s">
        <v>925</v>
      </c>
      <c r="O41" s="15">
        <v>1299.1</v>
      </c>
      <c r="P41" s="15">
        <v>0</v>
      </c>
      <c r="Q41" s="10" t="s">
        <v>697</v>
      </c>
      <c r="R41" s="10" t="s">
        <v>42</v>
      </c>
      <c r="S41" s="10" t="s">
        <v>336</v>
      </c>
      <c r="T41" s="10" t="s">
        <v>337</v>
      </c>
      <c r="U41" s="10" t="s">
        <v>1800</v>
      </c>
      <c r="V41" s="10" t="s">
        <v>339</v>
      </c>
    </row>
    <row r="42" s="16" customFormat="1" ht="16.5" customHeight="1" spans="1:22">
      <c r="A42" s="19" t="s">
        <v>1801</v>
      </c>
      <c r="B42" s="20" t="s">
        <v>330</v>
      </c>
      <c r="C42" s="21">
        <v>1</v>
      </c>
      <c r="D42" s="19" t="s">
        <v>1802</v>
      </c>
      <c r="E42" s="22">
        <v>45497</v>
      </c>
      <c r="F42" s="22">
        <v>45497</v>
      </c>
      <c r="G42" s="20" t="s">
        <v>99</v>
      </c>
      <c r="H42" s="19" t="s">
        <v>100</v>
      </c>
      <c r="I42" s="20" t="s">
        <v>97</v>
      </c>
      <c r="J42" s="19" t="s">
        <v>333</v>
      </c>
      <c r="K42" s="20" t="s">
        <v>97</v>
      </c>
      <c r="L42" s="19" t="s">
        <v>101</v>
      </c>
      <c r="M42" s="20" t="s">
        <v>97</v>
      </c>
      <c r="N42" s="19" t="s">
        <v>1803</v>
      </c>
      <c r="O42" s="23">
        <v>0.03</v>
      </c>
      <c r="P42" s="23">
        <v>0</v>
      </c>
      <c r="Q42" s="19" t="s">
        <v>697</v>
      </c>
      <c r="R42" s="19" t="s">
        <v>42</v>
      </c>
      <c r="S42" s="19" t="s">
        <v>336</v>
      </c>
      <c r="T42" s="19" t="s">
        <v>337</v>
      </c>
      <c r="U42" s="19" t="s">
        <v>1804</v>
      </c>
      <c r="V42" s="19" t="s">
        <v>339</v>
      </c>
    </row>
    <row r="43" s="16" customFormat="1" ht="16.5" customHeight="1" spans="1:22">
      <c r="A43" s="10" t="s">
        <v>1805</v>
      </c>
      <c r="B43" s="13" t="s">
        <v>330</v>
      </c>
      <c r="C43" s="11">
        <v>1</v>
      </c>
      <c r="D43" s="10" t="s">
        <v>1806</v>
      </c>
      <c r="E43" s="12">
        <v>45498</v>
      </c>
      <c r="F43" s="12">
        <v>45498</v>
      </c>
      <c r="G43" s="13" t="s">
        <v>99</v>
      </c>
      <c r="H43" s="10" t="s">
        <v>100</v>
      </c>
      <c r="I43" s="13" t="s">
        <v>97</v>
      </c>
      <c r="J43" s="10" t="s">
        <v>333</v>
      </c>
      <c r="K43" s="13" t="s">
        <v>97</v>
      </c>
      <c r="L43" s="10" t="s">
        <v>101</v>
      </c>
      <c r="M43" s="13" t="s">
        <v>97</v>
      </c>
      <c r="N43" s="10" t="s">
        <v>437</v>
      </c>
      <c r="O43" s="15">
        <v>0</v>
      </c>
      <c r="P43" s="15">
        <v>451846.88</v>
      </c>
      <c r="Q43" s="10" t="s">
        <v>438</v>
      </c>
      <c r="R43" s="10" t="s">
        <v>43</v>
      </c>
      <c r="S43" s="10" t="s">
        <v>336</v>
      </c>
      <c r="T43" s="10" t="s">
        <v>337</v>
      </c>
      <c r="U43" s="10" t="s">
        <v>1807</v>
      </c>
      <c r="V43" s="10" t="s">
        <v>339</v>
      </c>
    </row>
    <row r="44" s="16" customFormat="1" ht="16.5" customHeight="1" spans="1:22">
      <c r="A44" s="19" t="s">
        <v>1805</v>
      </c>
      <c r="B44" s="20" t="s">
        <v>330</v>
      </c>
      <c r="C44" s="21">
        <v>3</v>
      </c>
      <c r="D44" s="19" t="s">
        <v>1806</v>
      </c>
      <c r="E44" s="22">
        <v>45498</v>
      </c>
      <c r="F44" s="22">
        <v>45498</v>
      </c>
      <c r="G44" s="20" t="s">
        <v>99</v>
      </c>
      <c r="H44" s="19" t="s">
        <v>100</v>
      </c>
      <c r="I44" s="20" t="s">
        <v>97</v>
      </c>
      <c r="J44" s="19" t="s">
        <v>333</v>
      </c>
      <c r="K44" s="20" t="s">
        <v>97</v>
      </c>
      <c r="L44" s="19" t="s">
        <v>101</v>
      </c>
      <c r="M44" s="20" t="s">
        <v>97</v>
      </c>
      <c r="N44" s="19" t="s">
        <v>437</v>
      </c>
      <c r="O44" s="23">
        <v>8011.63</v>
      </c>
      <c r="P44" s="23">
        <v>0</v>
      </c>
      <c r="Q44" s="19" t="s">
        <v>438</v>
      </c>
      <c r="R44" s="19" t="s">
        <v>43</v>
      </c>
      <c r="S44" s="19" t="s">
        <v>336</v>
      </c>
      <c r="T44" s="19" t="s">
        <v>337</v>
      </c>
      <c r="U44" s="19" t="s">
        <v>1807</v>
      </c>
      <c r="V44" s="19" t="s">
        <v>339</v>
      </c>
    </row>
    <row r="45" s="16" customFormat="1" ht="16.5" customHeight="1" spans="1:22">
      <c r="A45" s="10" t="s">
        <v>1808</v>
      </c>
      <c r="B45" s="13" t="s">
        <v>330</v>
      </c>
      <c r="C45" s="11">
        <v>1</v>
      </c>
      <c r="D45" s="10" t="s">
        <v>1809</v>
      </c>
      <c r="E45" s="12">
        <v>45498</v>
      </c>
      <c r="F45" s="12">
        <v>45498</v>
      </c>
      <c r="G45" s="13" t="s">
        <v>99</v>
      </c>
      <c r="H45" s="10" t="s">
        <v>100</v>
      </c>
      <c r="I45" s="13" t="s">
        <v>97</v>
      </c>
      <c r="J45" s="10" t="s">
        <v>333</v>
      </c>
      <c r="K45" s="13" t="s">
        <v>97</v>
      </c>
      <c r="L45" s="10" t="s">
        <v>101</v>
      </c>
      <c r="M45" s="13" t="s">
        <v>97</v>
      </c>
      <c r="N45" s="10" t="s">
        <v>1810</v>
      </c>
      <c r="O45" s="15">
        <v>0.01</v>
      </c>
      <c r="P45" s="15">
        <v>0</v>
      </c>
      <c r="Q45" s="10" t="s">
        <v>438</v>
      </c>
      <c r="R45" s="10" t="s">
        <v>43</v>
      </c>
      <c r="S45" s="10" t="s">
        <v>336</v>
      </c>
      <c r="T45" s="10" t="s">
        <v>337</v>
      </c>
      <c r="U45" s="10" t="s">
        <v>1811</v>
      </c>
      <c r="V45" s="10" t="s">
        <v>339</v>
      </c>
    </row>
    <row r="46" s="16" customFormat="1" ht="16.5" customHeight="1" spans="1:22">
      <c r="A46" s="19" t="s">
        <v>1812</v>
      </c>
      <c r="B46" s="20" t="s">
        <v>330</v>
      </c>
      <c r="C46" s="21">
        <v>1</v>
      </c>
      <c r="D46" s="19" t="s">
        <v>1813</v>
      </c>
      <c r="E46" s="22">
        <v>45498</v>
      </c>
      <c r="F46" s="22">
        <v>45498</v>
      </c>
      <c r="G46" s="20" t="s">
        <v>99</v>
      </c>
      <c r="H46" s="19" t="s">
        <v>100</v>
      </c>
      <c r="I46" s="20" t="s">
        <v>97</v>
      </c>
      <c r="J46" s="19" t="s">
        <v>333</v>
      </c>
      <c r="K46" s="20" t="s">
        <v>97</v>
      </c>
      <c r="L46" s="19" t="s">
        <v>101</v>
      </c>
      <c r="M46" s="20" t="s">
        <v>97</v>
      </c>
      <c r="N46" s="19" t="s">
        <v>899</v>
      </c>
      <c r="O46" s="23">
        <v>0</v>
      </c>
      <c r="P46" s="23">
        <v>3368.26</v>
      </c>
      <c r="Q46" s="19" t="s">
        <v>489</v>
      </c>
      <c r="R46" s="19" t="s">
        <v>51</v>
      </c>
      <c r="S46" s="19" t="s">
        <v>336</v>
      </c>
      <c r="T46" s="19" t="s">
        <v>337</v>
      </c>
      <c r="U46" s="19" t="s">
        <v>1814</v>
      </c>
      <c r="V46" s="19" t="s">
        <v>339</v>
      </c>
    </row>
    <row r="47" s="16" customFormat="1" ht="16.5" customHeight="1" spans="1:22">
      <c r="A47" s="10" t="s">
        <v>1815</v>
      </c>
      <c r="B47" s="13" t="s">
        <v>330</v>
      </c>
      <c r="C47" s="11">
        <v>3</v>
      </c>
      <c r="D47" s="10" t="s">
        <v>1816</v>
      </c>
      <c r="E47" s="12">
        <v>45498</v>
      </c>
      <c r="F47" s="12">
        <v>45498</v>
      </c>
      <c r="G47" s="13" t="s">
        <v>99</v>
      </c>
      <c r="H47" s="10" t="s">
        <v>100</v>
      </c>
      <c r="I47" s="13" t="s">
        <v>97</v>
      </c>
      <c r="J47" s="10" t="s">
        <v>333</v>
      </c>
      <c r="K47" s="13" t="s">
        <v>97</v>
      </c>
      <c r="L47" s="10" t="s">
        <v>101</v>
      </c>
      <c r="M47" s="13" t="s">
        <v>97</v>
      </c>
      <c r="N47" s="10" t="s">
        <v>512</v>
      </c>
      <c r="O47" s="15">
        <v>3785.37</v>
      </c>
      <c r="P47" s="15">
        <v>0</v>
      </c>
      <c r="Q47" s="10" t="s">
        <v>513</v>
      </c>
      <c r="R47" s="10" t="s">
        <v>30</v>
      </c>
      <c r="S47" s="10" t="s">
        <v>336</v>
      </c>
      <c r="T47" s="10" t="s">
        <v>337</v>
      </c>
      <c r="U47" s="10" t="s">
        <v>1817</v>
      </c>
      <c r="V47" s="10" t="s">
        <v>339</v>
      </c>
    </row>
    <row r="48" s="16" customFormat="1" ht="16.5" customHeight="1" spans="1:22">
      <c r="A48" s="19" t="s">
        <v>1815</v>
      </c>
      <c r="B48" s="20" t="s">
        <v>330</v>
      </c>
      <c r="C48" s="21">
        <v>1</v>
      </c>
      <c r="D48" s="19" t="s">
        <v>1816</v>
      </c>
      <c r="E48" s="22">
        <v>45498</v>
      </c>
      <c r="F48" s="22">
        <v>45498</v>
      </c>
      <c r="G48" s="20" t="s">
        <v>99</v>
      </c>
      <c r="H48" s="19" t="s">
        <v>100</v>
      </c>
      <c r="I48" s="20" t="s">
        <v>97</v>
      </c>
      <c r="J48" s="19" t="s">
        <v>333</v>
      </c>
      <c r="K48" s="20" t="s">
        <v>97</v>
      </c>
      <c r="L48" s="19" t="s">
        <v>101</v>
      </c>
      <c r="M48" s="20" t="s">
        <v>97</v>
      </c>
      <c r="N48" s="19" t="s">
        <v>512</v>
      </c>
      <c r="O48" s="23">
        <v>0</v>
      </c>
      <c r="P48" s="23">
        <v>97510.89</v>
      </c>
      <c r="Q48" s="19" t="s">
        <v>513</v>
      </c>
      <c r="R48" s="19" t="s">
        <v>30</v>
      </c>
      <c r="S48" s="19" t="s">
        <v>336</v>
      </c>
      <c r="T48" s="19" t="s">
        <v>337</v>
      </c>
      <c r="U48" s="19" t="s">
        <v>1817</v>
      </c>
      <c r="V48" s="19" t="s">
        <v>339</v>
      </c>
    </row>
    <row r="49" s="16" customFormat="1" ht="16.5" customHeight="1" spans="1:22">
      <c r="A49" s="10" t="s">
        <v>1818</v>
      </c>
      <c r="B49" s="13" t="s">
        <v>330</v>
      </c>
      <c r="C49" s="11">
        <v>1</v>
      </c>
      <c r="D49" s="10" t="s">
        <v>1819</v>
      </c>
      <c r="E49" s="12">
        <v>45498</v>
      </c>
      <c r="F49" s="12">
        <v>45498</v>
      </c>
      <c r="G49" s="13" t="s">
        <v>99</v>
      </c>
      <c r="H49" s="10" t="s">
        <v>100</v>
      </c>
      <c r="I49" s="13" t="s">
        <v>97</v>
      </c>
      <c r="J49" s="10" t="s">
        <v>333</v>
      </c>
      <c r="K49" s="13" t="s">
        <v>97</v>
      </c>
      <c r="L49" s="10" t="s">
        <v>101</v>
      </c>
      <c r="M49" s="13" t="s">
        <v>97</v>
      </c>
      <c r="N49" s="10" t="s">
        <v>1820</v>
      </c>
      <c r="O49" s="15">
        <v>0.05</v>
      </c>
      <c r="P49" s="15">
        <v>0</v>
      </c>
      <c r="Q49" s="10" t="s">
        <v>513</v>
      </c>
      <c r="R49" s="10" t="s">
        <v>30</v>
      </c>
      <c r="S49" s="10" t="s">
        <v>336</v>
      </c>
      <c r="T49" s="10" t="s">
        <v>337</v>
      </c>
      <c r="U49" s="10" t="s">
        <v>1821</v>
      </c>
      <c r="V49" s="10" t="s">
        <v>339</v>
      </c>
    </row>
    <row r="50" s="16" customFormat="1" ht="16.5" customHeight="1" spans="1:22">
      <c r="A50" s="19" t="s">
        <v>1818</v>
      </c>
      <c r="B50" s="20" t="s">
        <v>330</v>
      </c>
      <c r="C50" s="21">
        <v>3</v>
      </c>
      <c r="D50" s="19" t="s">
        <v>1819</v>
      </c>
      <c r="E50" s="22">
        <v>45498</v>
      </c>
      <c r="F50" s="22">
        <v>45498</v>
      </c>
      <c r="G50" s="20" t="s">
        <v>99</v>
      </c>
      <c r="H50" s="19" t="s">
        <v>100</v>
      </c>
      <c r="I50" s="20" t="s">
        <v>97</v>
      </c>
      <c r="J50" s="19" t="s">
        <v>333</v>
      </c>
      <c r="K50" s="20" t="s">
        <v>97</v>
      </c>
      <c r="L50" s="19" t="s">
        <v>101</v>
      </c>
      <c r="M50" s="20" t="s">
        <v>97</v>
      </c>
      <c r="N50" s="19" t="s">
        <v>1820</v>
      </c>
      <c r="O50" s="23">
        <v>0</v>
      </c>
      <c r="P50" s="23">
        <v>0.05</v>
      </c>
      <c r="Q50" s="19" t="s">
        <v>513</v>
      </c>
      <c r="R50" s="19" t="s">
        <v>30</v>
      </c>
      <c r="S50" s="19" t="s">
        <v>336</v>
      </c>
      <c r="T50" s="19" t="s">
        <v>337</v>
      </c>
      <c r="U50" s="19" t="s">
        <v>1821</v>
      </c>
      <c r="V50" s="19" t="s">
        <v>339</v>
      </c>
    </row>
    <row r="51" s="16" customFormat="1" ht="16.5" customHeight="1" spans="1:22">
      <c r="A51" s="10" t="s">
        <v>1822</v>
      </c>
      <c r="B51" s="13" t="s">
        <v>330</v>
      </c>
      <c r="C51" s="11">
        <v>1</v>
      </c>
      <c r="D51" s="10" t="s">
        <v>1823</v>
      </c>
      <c r="E51" s="12">
        <v>45498</v>
      </c>
      <c r="F51" s="12">
        <v>45498</v>
      </c>
      <c r="G51" s="13" t="s">
        <v>99</v>
      </c>
      <c r="H51" s="10" t="s">
        <v>100</v>
      </c>
      <c r="I51" s="13" t="s">
        <v>97</v>
      </c>
      <c r="J51" s="10" t="s">
        <v>333</v>
      </c>
      <c r="K51" s="13" t="s">
        <v>97</v>
      </c>
      <c r="L51" s="10" t="s">
        <v>101</v>
      </c>
      <c r="M51" s="13" t="s">
        <v>97</v>
      </c>
      <c r="N51" s="10" t="s">
        <v>1139</v>
      </c>
      <c r="O51" s="15">
        <v>0</v>
      </c>
      <c r="P51" s="15">
        <v>33099.73</v>
      </c>
      <c r="Q51" s="10" t="s">
        <v>624</v>
      </c>
      <c r="R51" s="10" t="s">
        <v>35</v>
      </c>
      <c r="S51" s="10" t="s">
        <v>336</v>
      </c>
      <c r="T51" s="10" t="s">
        <v>337</v>
      </c>
      <c r="U51" s="10" t="s">
        <v>1824</v>
      </c>
      <c r="V51" s="10" t="s">
        <v>339</v>
      </c>
    </row>
    <row r="52" s="16" customFormat="1" ht="16.5" customHeight="1" spans="1:22">
      <c r="A52" s="19" t="s">
        <v>1825</v>
      </c>
      <c r="B52" s="20" t="s">
        <v>330</v>
      </c>
      <c r="C52" s="21">
        <v>3</v>
      </c>
      <c r="D52" s="19" t="s">
        <v>1826</v>
      </c>
      <c r="E52" s="22">
        <v>45498</v>
      </c>
      <c r="F52" s="22">
        <v>45498</v>
      </c>
      <c r="G52" s="20" t="s">
        <v>99</v>
      </c>
      <c r="H52" s="19" t="s">
        <v>100</v>
      </c>
      <c r="I52" s="20" t="s">
        <v>97</v>
      </c>
      <c r="J52" s="19" t="s">
        <v>333</v>
      </c>
      <c r="K52" s="20" t="s">
        <v>97</v>
      </c>
      <c r="L52" s="19" t="s">
        <v>101</v>
      </c>
      <c r="M52" s="20" t="s">
        <v>97</v>
      </c>
      <c r="N52" s="19" t="s">
        <v>1827</v>
      </c>
      <c r="O52" s="23">
        <v>0.07</v>
      </c>
      <c r="P52" s="23">
        <v>0</v>
      </c>
      <c r="Q52" s="19" t="s">
        <v>624</v>
      </c>
      <c r="R52" s="19" t="s">
        <v>35</v>
      </c>
      <c r="S52" s="19" t="s">
        <v>336</v>
      </c>
      <c r="T52" s="19" t="s">
        <v>337</v>
      </c>
      <c r="U52" s="19" t="s">
        <v>1828</v>
      </c>
      <c r="V52" s="19" t="s">
        <v>339</v>
      </c>
    </row>
    <row r="53" s="16" customFormat="1" ht="16.5" customHeight="1" spans="1:22">
      <c r="A53" s="10" t="s">
        <v>1825</v>
      </c>
      <c r="B53" s="13" t="s">
        <v>330</v>
      </c>
      <c r="C53" s="11">
        <v>1</v>
      </c>
      <c r="D53" s="10" t="s">
        <v>1826</v>
      </c>
      <c r="E53" s="12">
        <v>45498</v>
      </c>
      <c r="F53" s="12">
        <v>45498</v>
      </c>
      <c r="G53" s="13" t="s">
        <v>99</v>
      </c>
      <c r="H53" s="10" t="s">
        <v>100</v>
      </c>
      <c r="I53" s="13" t="s">
        <v>97</v>
      </c>
      <c r="J53" s="10" t="s">
        <v>333</v>
      </c>
      <c r="K53" s="13" t="s">
        <v>97</v>
      </c>
      <c r="L53" s="10" t="s">
        <v>101</v>
      </c>
      <c r="M53" s="13" t="s">
        <v>97</v>
      </c>
      <c r="N53" s="10" t="s">
        <v>1827</v>
      </c>
      <c r="O53" s="15">
        <v>0</v>
      </c>
      <c r="P53" s="15">
        <v>0.01</v>
      </c>
      <c r="Q53" s="10" t="s">
        <v>624</v>
      </c>
      <c r="R53" s="10" t="s">
        <v>35</v>
      </c>
      <c r="S53" s="10" t="s">
        <v>336</v>
      </c>
      <c r="T53" s="10" t="s">
        <v>337</v>
      </c>
      <c r="U53" s="10" t="s">
        <v>1828</v>
      </c>
      <c r="V53" s="10" t="s">
        <v>339</v>
      </c>
    </row>
    <row r="54" s="16" customFormat="1" ht="16.5" customHeight="1" spans="1:22">
      <c r="A54" s="19" t="s">
        <v>1829</v>
      </c>
      <c r="B54" s="20" t="s">
        <v>330</v>
      </c>
      <c r="C54" s="21">
        <v>1</v>
      </c>
      <c r="D54" s="19" t="s">
        <v>1830</v>
      </c>
      <c r="E54" s="22">
        <v>45498</v>
      </c>
      <c r="F54" s="22">
        <v>45498</v>
      </c>
      <c r="G54" s="20" t="s">
        <v>99</v>
      </c>
      <c r="H54" s="19" t="s">
        <v>100</v>
      </c>
      <c r="I54" s="20" t="s">
        <v>97</v>
      </c>
      <c r="J54" s="19" t="s">
        <v>333</v>
      </c>
      <c r="K54" s="20" t="s">
        <v>97</v>
      </c>
      <c r="L54" s="19" t="s">
        <v>101</v>
      </c>
      <c r="M54" s="20" t="s">
        <v>97</v>
      </c>
      <c r="N54" s="19" t="s">
        <v>459</v>
      </c>
      <c r="O54" s="23">
        <v>0</v>
      </c>
      <c r="P54" s="23">
        <v>195647.58</v>
      </c>
      <c r="Q54" s="19" t="s">
        <v>460</v>
      </c>
      <c r="R54" s="19" t="s">
        <v>26</v>
      </c>
      <c r="S54" s="19" t="s">
        <v>336</v>
      </c>
      <c r="T54" s="19" t="s">
        <v>337</v>
      </c>
      <c r="U54" s="19" t="s">
        <v>1831</v>
      </c>
      <c r="V54" s="19" t="s">
        <v>339</v>
      </c>
    </row>
    <row r="55" s="16" customFormat="1" ht="16.5" customHeight="1" spans="1:22">
      <c r="A55" s="10" t="s">
        <v>1832</v>
      </c>
      <c r="B55" s="13" t="s">
        <v>330</v>
      </c>
      <c r="C55" s="11">
        <v>1</v>
      </c>
      <c r="D55" s="10" t="s">
        <v>1833</v>
      </c>
      <c r="E55" s="12">
        <v>45498</v>
      </c>
      <c r="F55" s="12">
        <v>45498</v>
      </c>
      <c r="G55" s="13" t="s">
        <v>99</v>
      </c>
      <c r="H55" s="10" t="s">
        <v>100</v>
      </c>
      <c r="I55" s="13" t="s">
        <v>97</v>
      </c>
      <c r="J55" s="10" t="s">
        <v>333</v>
      </c>
      <c r="K55" s="13" t="s">
        <v>97</v>
      </c>
      <c r="L55" s="10" t="s">
        <v>101</v>
      </c>
      <c r="M55" s="13" t="s">
        <v>97</v>
      </c>
      <c r="N55" s="10" t="s">
        <v>1834</v>
      </c>
      <c r="O55" s="15">
        <v>0.02</v>
      </c>
      <c r="P55" s="15">
        <v>0</v>
      </c>
      <c r="Q55" s="10" t="s">
        <v>460</v>
      </c>
      <c r="R55" s="10" t="s">
        <v>26</v>
      </c>
      <c r="S55" s="10" t="s">
        <v>336</v>
      </c>
      <c r="T55" s="10" t="s">
        <v>337</v>
      </c>
      <c r="U55" s="10" t="s">
        <v>1835</v>
      </c>
      <c r="V55" s="10" t="s">
        <v>339</v>
      </c>
    </row>
    <row r="56" s="16" customFormat="1" ht="16.5" customHeight="1" spans="1:22">
      <c r="A56" s="19" t="s">
        <v>1836</v>
      </c>
      <c r="B56" s="20" t="s">
        <v>330</v>
      </c>
      <c r="C56" s="21">
        <v>1</v>
      </c>
      <c r="D56" s="19" t="s">
        <v>1837</v>
      </c>
      <c r="E56" s="22">
        <v>45498</v>
      </c>
      <c r="F56" s="22">
        <v>45498</v>
      </c>
      <c r="G56" s="20" t="s">
        <v>99</v>
      </c>
      <c r="H56" s="19" t="s">
        <v>100</v>
      </c>
      <c r="I56" s="20" t="s">
        <v>97</v>
      </c>
      <c r="J56" s="19" t="s">
        <v>333</v>
      </c>
      <c r="K56" s="20" t="s">
        <v>97</v>
      </c>
      <c r="L56" s="19" t="s">
        <v>101</v>
      </c>
      <c r="M56" s="20" t="s">
        <v>97</v>
      </c>
      <c r="N56" s="19" t="s">
        <v>1111</v>
      </c>
      <c r="O56" s="23">
        <v>0</v>
      </c>
      <c r="P56" s="23">
        <v>92827.49</v>
      </c>
      <c r="Q56" s="19" t="s">
        <v>568</v>
      </c>
      <c r="R56" s="19" t="s">
        <v>38</v>
      </c>
      <c r="S56" s="19" t="s">
        <v>336</v>
      </c>
      <c r="T56" s="19" t="s">
        <v>337</v>
      </c>
      <c r="U56" s="19" t="s">
        <v>1838</v>
      </c>
      <c r="V56" s="19" t="s">
        <v>339</v>
      </c>
    </row>
    <row r="57" s="16" customFormat="1" ht="16.5" customHeight="1" spans="1:22">
      <c r="A57" s="10" t="s">
        <v>1836</v>
      </c>
      <c r="B57" s="13" t="s">
        <v>330</v>
      </c>
      <c r="C57" s="11">
        <v>3</v>
      </c>
      <c r="D57" s="10" t="s">
        <v>1837</v>
      </c>
      <c r="E57" s="12">
        <v>45498</v>
      </c>
      <c r="F57" s="12">
        <v>45498</v>
      </c>
      <c r="G57" s="13" t="s">
        <v>99</v>
      </c>
      <c r="H57" s="10" t="s">
        <v>100</v>
      </c>
      <c r="I57" s="13" t="s">
        <v>97</v>
      </c>
      <c r="J57" s="10" t="s">
        <v>333</v>
      </c>
      <c r="K57" s="13" t="s">
        <v>97</v>
      </c>
      <c r="L57" s="10" t="s">
        <v>101</v>
      </c>
      <c r="M57" s="13" t="s">
        <v>97</v>
      </c>
      <c r="N57" s="10" t="s">
        <v>1111</v>
      </c>
      <c r="O57" s="15">
        <v>2315.52</v>
      </c>
      <c r="P57" s="15">
        <v>0</v>
      </c>
      <c r="Q57" s="10" t="s">
        <v>568</v>
      </c>
      <c r="R57" s="10" t="s">
        <v>38</v>
      </c>
      <c r="S57" s="10" t="s">
        <v>336</v>
      </c>
      <c r="T57" s="10" t="s">
        <v>337</v>
      </c>
      <c r="U57" s="10" t="s">
        <v>1838</v>
      </c>
      <c r="V57" s="10" t="s">
        <v>339</v>
      </c>
    </row>
    <row r="58" s="16" customFormat="1" ht="16.5" customHeight="1" spans="1:22">
      <c r="A58" s="19" t="s">
        <v>1839</v>
      </c>
      <c r="B58" s="20" t="s">
        <v>330</v>
      </c>
      <c r="C58" s="21">
        <v>1</v>
      </c>
      <c r="D58" s="19" t="s">
        <v>1840</v>
      </c>
      <c r="E58" s="22">
        <v>45498</v>
      </c>
      <c r="F58" s="22">
        <v>45498</v>
      </c>
      <c r="G58" s="20" t="s">
        <v>99</v>
      </c>
      <c r="H58" s="19" t="s">
        <v>100</v>
      </c>
      <c r="I58" s="20" t="s">
        <v>97</v>
      </c>
      <c r="J58" s="19" t="s">
        <v>333</v>
      </c>
      <c r="K58" s="20" t="s">
        <v>97</v>
      </c>
      <c r="L58" s="19" t="s">
        <v>101</v>
      </c>
      <c r="M58" s="20" t="s">
        <v>97</v>
      </c>
      <c r="N58" s="19" t="s">
        <v>1841</v>
      </c>
      <c r="O58" s="23">
        <v>0</v>
      </c>
      <c r="P58" s="23">
        <v>0.02</v>
      </c>
      <c r="Q58" s="19" t="s">
        <v>568</v>
      </c>
      <c r="R58" s="19" t="s">
        <v>38</v>
      </c>
      <c r="S58" s="19" t="s">
        <v>336</v>
      </c>
      <c r="T58" s="19" t="s">
        <v>337</v>
      </c>
      <c r="U58" s="19" t="s">
        <v>1842</v>
      </c>
      <c r="V58" s="19" t="s">
        <v>339</v>
      </c>
    </row>
    <row r="59" s="16" customFormat="1" ht="16.5" customHeight="1" spans="1:22">
      <c r="A59" s="10" t="s">
        <v>1843</v>
      </c>
      <c r="B59" s="13" t="s">
        <v>330</v>
      </c>
      <c r="C59" s="11">
        <v>1</v>
      </c>
      <c r="D59" s="10" t="s">
        <v>1844</v>
      </c>
      <c r="E59" s="12">
        <v>45498</v>
      </c>
      <c r="F59" s="12">
        <v>45498</v>
      </c>
      <c r="G59" s="13" t="s">
        <v>99</v>
      </c>
      <c r="H59" s="10" t="s">
        <v>100</v>
      </c>
      <c r="I59" s="13" t="s">
        <v>97</v>
      </c>
      <c r="J59" s="10" t="s">
        <v>333</v>
      </c>
      <c r="K59" s="13" t="s">
        <v>97</v>
      </c>
      <c r="L59" s="10" t="s">
        <v>101</v>
      </c>
      <c r="M59" s="13" t="s">
        <v>97</v>
      </c>
      <c r="N59" s="10" t="s">
        <v>844</v>
      </c>
      <c r="O59" s="15">
        <v>0</v>
      </c>
      <c r="P59" s="15">
        <v>49269.18</v>
      </c>
      <c r="Q59" s="10" t="s">
        <v>718</v>
      </c>
      <c r="R59" s="10" t="s">
        <v>56</v>
      </c>
      <c r="S59" s="10" t="s">
        <v>336</v>
      </c>
      <c r="T59" s="10" t="s">
        <v>337</v>
      </c>
      <c r="U59" s="10" t="s">
        <v>1845</v>
      </c>
      <c r="V59" s="10" t="s">
        <v>339</v>
      </c>
    </row>
    <row r="60" s="16" customFormat="1" ht="16.5" customHeight="1" spans="1:22">
      <c r="A60" s="19" t="s">
        <v>1843</v>
      </c>
      <c r="B60" s="20" t="s">
        <v>330</v>
      </c>
      <c r="C60" s="21">
        <v>3</v>
      </c>
      <c r="D60" s="19" t="s">
        <v>1844</v>
      </c>
      <c r="E60" s="22">
        <v>45498</v>
      </c>
      <c r="F60" s="22">
        <v>45498</v>
      </c>
      <c r="G60" s="20" t="s">
        <v>99</v>
      </c>
      <c r="H60" s="19" t="s">
        <v>100</v>
      </c>
      <c r="I60" s="20" t="s">
        <v>97</v>
      </c>
      <c r="J60" s="19" t="s">
        <v>333</v>
      </c>
      <c r="K60" s="20" t="s">
        <v>97</v>
      </c>
      <c r="L60" s="19" t="s">
        <v>101</v>
      </c>
      <c r="M60" s="20" t="s">
        <v>97</v>
      </c>
      <c r="N60" s="19" t="s">
        <v>844</v>
      </c>
      <c r="O60" s="23">
        <v>2216.85</v>
      </c>
      <c r="P60" s="23">
        <v>0</v>
      </c>
      <c r="Q60" s="19" t="s">
        <v>718</v>
      </c>
      <c r="R60" s="19" t="s">
        <v>56</v>
      </c>
      <c r="S60" s="19" t="s">
        <v>336</v>
      </c>
      <c r="T60" s="19" t="s">
        <v>337</v>
      </c>
      <c r="U60" s="19" t="s">
        <v>1845</v>
      </c>
      <c r="V60" s="19" t="s">
        <v>339</v>
      </c>
    </row>
    <row r="61" s="16" customFormat="1" ht="16.5" customHeight="1" spans="1:22">
      <c r="A61" s="10" t="s">
        <v>1846</v>
      </c>
      <c r="B61" s="13" t="s">
        <v>330</v>
      </c>
      <c r="C61" s="11">
        <v>1</v>
      </c>
      <c r="D61" s="10" t="s">
        <v>1847</v>
      </c>
      <c r="E61" s="12">
        <v>45503</v>
      </c>
      <c r="F61" s="12">
        <v>45503</v>
      </c>
      <c r="G61" s="13" t="s">
        <v>99</v>
      </c>
      <c r="H61" s="10" t="s">
        <v>100</v>
      </c>
      <c r="I61" s="13" t="s">
        <v>97</v>
      </c>
      <c r="J61" s="10" t="s">
        <v>333</v>
      </c>
      <c r="K61" s="13" t="s">
        <v>97</v>
      </c>
      <c r="L61" s="10" t="s">
        <v>101</v>
      </c>
      <c r="M61" s="13" t="s">
        <v>97</v>
      </c>
      <c r="N61" s="10" t="s">
        <v>1502</v>
      </c>
      <c r="O61" s="15">
        <v>0</v>
      </c>
      <c r="P61" s="15">
        <v>59155.46</v>
      </c>
      <c r="Q61" s="10" t="s">
        <v>402</v>
      </c>
      <c r="R61" s="10" t="s">
        <v>22</v>
      </c>
      <c r="S61" s="10" t="s">
        <v>336</v>
      </c>
      <c r="T61" s="10" t="s">
        <v>337</v>
      </c>
      <c r="U61" s="10" t="s">
        <v>1848</v>
      </c>
      <c r="V61" s="10" t="s">
        <v>339</v>
      </c>
    </row>
    <row r="62" s="16" customFormat="1" ht="16.5" customHeight="1" spans="1:22">
      <c r="A62" s="19" t="s">
        <v>1849</v>
      </c>
      <c r="B62" s="20" t="s">
        <v>330</v>
      </c>
      <c r="C62" s="21">
        <v>1</v>
      </c>
      <c r="D62" s="19" t="s">
        <v>1850</v>
      </c>
      <c r="E62" s="22">
        <v>45503</v>
      </c>
      <c r="F62" s="22">
        <v>45503</v>
      </c>
      <c r="G62" s="20" t="s">
        <v>99</v>
      </c>
      <c r="H62" s="19" t="s">
        <v>100</v>
      </c>
      <c r="I62" s="20" t="s">
        <v>97</v>
      </c>
      <c r="J62" s="19" t="s">
        <v>333</v>
      </c>
      <c r="K62" s="20" t="s">
        <v>97</v>
      </c>
      <c r="L62" s="19" t="s">
        <v>101</v>
      </c>
      <c r="M62" s="20" t="s">
        <v>97</v>
      </c>
      <c r="N62" s="19" t="s">
        <v>1851</v>
      </c>
      <c r="O62" s="23">
        <v>0.01</v>
      </c>
      <c r="P62" s="23">
        <v>0</v>
      </c>
      <c r="Q62" s="19" t="s">
        <v>402</v>
      </c>
      <c r="R62" s="19" t="s">
        <v>22</v>
      </c>
      <c r="S62" s="19" t="s">
        <v>336</v>
      </c>
      <c r="T62" s="19" t="s">
        <v>337</v>
      </c>
      <c r="U62" s="19" t="s">
        <v>1852</v>
      </c>
      <c r="V62" s="19" t="s">
        <v>339</v>
      </c>
    </row>
    <row r="63" s="16" customFormat="1" ht="16.5" customHeight="1" spans="1:22">
      <c r="A63" s="10" t="s">
        <v>1853</v>
      </c>
      <c r="B63" s="13" t="s">
        <v>330</v>
      </c>
      <c r="C63" s="11">
        <v>1</v>
      </c>
      <c r="D63" s="10" t="s">
        <v>1854</v>
      </c>
      <c r="E63" s="12">
        <v>45503</v>
      </c>
      <c r="F63" s="12">
        <v>45503</v>
      </c>
      <c r="G63" s="13" t="s">
        <v>99</v>
      </c>
      <c r="H63" s="10" t="s">
        <v>100</v>
      </c>
      <c r="I63" s="13" t="s">
        <v>97</v>
      </c>
      <c r="J63" s="10" t="s">
        <v>333</v>
      </c>
      <c r="K63" s="13" t="s">
        <v>97</v>
      </c>
      <c r="L63" s="10" t="s">
        <v>101</v>
      </c>
      <c r="M63" s="13" t="s">
        <v>97</v>
      </c>
      <c r="N63" s="10" t="s">
        <v>1855</v>
      </c>
      <c r="O63" s="15">
        <v>0</v>
      </c>
      <c r="P63" s="15">
        <v>8870.72</v>
      </c>
      <c r="Q63" s="10" t="s">
        <v>680</v>
      </c>
      <c r="R63" s="10" t="s">
        <v>44</v>
      </c>
      <c r="S63" s="10" t="s">
        <v>336</v>
      </c>
      <c r="T63" s="10" t="s">
        <v>337</v>
      </c>
      <c r="U63" s="10" t="s">
        <v>1856</v>
      </c>
      <c r="V63" s="10" t="s">
        <v>339</v>
      </c>
    </row>
    <row r="64" s="16" customFormat="1" ht="16.5" customHeight="1" spans="1:22">
      <c r="A64" s="19" t="s">
        <v>1853</v>
      </c>
      <c r="B64" s="20" t="s">
        <v>330</v>
      </c>
      <c r="C64" s="21">
        <v>3</v>
      </c>
      <c r="D64" s="19" t="s">
        <v>1854</v>
      </c>
      <c r="E64" s="22">
        <v>45503</v>
      </c>
      <c r="F64" s="22">
        <v>45503</v>
      </c>
      <c r="G64" s="20" t="s">
        <v>99</v>
      </c>
      <c r="H64" s="19" t="s">
        <v>100</v>
      </c>
      <c r="I64" s="20" t="s">
        <v>97</v>
      </c>
      <c r="J64" s="19" t="s">
        <v>333</v>
      </c>
      <c r="K64" s="20" t="s">
        <v>97</v>
      </c>
      <c r="L64" s="19" t="s">
        <v>101</v>
      </c>
      <c r="M64" s="20" t="s">
        <v>97</v>
      </c>
      <c r="N64" s="19" t="s">
        <v>1855</v>
      </c>
      <c r="O64" s="23">
        <v>2570.4</v>
      </c>
      <c r="P64" s="23">
        <v>0</v>
      </c>
      <c r="Q64" s="19" t="s">
        <v>680</v>
      </c>
      <c r="R64" s="19" t="s">
        <v>44</v>
      </c>
      <c r="S64" s="19" t="s">
        <v>336</v>
      </c>
      <c r="T64" s="19" t="s">
        <v>337</v>
      </c>
      <c r="U64" s="19" t="s">
        <v>1856</v>
      </c>
      <c r="V64" s="19" t="s">
        <v>339</v>
      </c>
    </row>
  </sheetData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81"/>
  <sheetViews>
    <sheetView topLeftCell="B1" workbookViewId="0">
      <selection activeCell="S8" sqref="S8"/>
    </sheetView>
  </sheetViews>
  <sheetFormatPr defaultColWidth="9.14285714285714" defaultRowHeight="12.75"/>
  <cols>
    <col min="1" max="1" width="14.4285714285714" style="16" customWidth="1"/>
    <col min="2" max="2" width="12.4285714285714" style="16" customWidth="1"/>
    <col min="3" max="3" width="7.14285714285714" style="16" customWidth="1"/>
    <col min="4" max="4" width="10.7142857142857" style="16" customWidth="1"/>
    <col min="5" max="6" width="12.4285714285714" style="16" customWidth="1"/>
    <col min="7" max="7" width="8.85714285714286" style="16" customWidth="1"/>
    <col min="8" max="9" width="12.4285714285714" style="16" customWidth="1"/>
    <col min="10" max="10" width="14.1428571428571" style="16" customWidth="1"/>
    <col min="11" max="11" width="12.4285714285714" style="16" customWidth="1"/>
    <col min="12" max="12" width="16" style="16" customWidth="1"/>
    <col min="13" max="13" width="8.85714285714286" style="16" customWidth="1"/>
    <col min="14" max="14" width="19.2857142857143" style="16" customWidth="1"/>
    <col min="15" max="16" width="12.4285714285714" style="16" customWidth="1"/>
    <col min="17" max="17" width="8.85714285714286" style="16" customWidth="1"/>
    <col min="18" max="18" width="26.4285714285714" style="16" customWidth="1"/>
    <col min="19" max="20" width="12.4285714285714" style="16" customWidth="1"/>
    <col min="21" max="21" width="8.85714285714286" style="16" customWidth="1"/>
    <col min="22" max="22" width="10.8571428571429" style="16" customWidth="1"/>
    <col min="23" max="16384" width="9.14285714285714" style="16"/>
  </cols>
  <sheetData>
    <row r="1" s="16" customFormat="1" spans="1:22">
      <c r="A1" s="17" t="s">
        <v>307</v>
      </c>
      <c r="B1" s="17" t="s">
        <v>308</v>
      </c>
      <c r="C1" s="18" t="s">
        <v>310</v>
      </c>
      <c r="D1" s="17" t="s">
        <v>311</v>
      </c>
      <c r="E1" s="18" t="s">
        <v>313</v>
      </c>
      <c r="F1" s="18" t="s">
        <v>312</v>
      </c>
      <c r="G1" s="17" t="s">
        <v>84</v>
      </c>
      <c r="H1" s="17" t="s">
        <v>314</v>
      </c>
      <c r="I1" s="17" t="s">
        <v>315</v>
      </c>
      <c r="J1" s="17" t="s">
        <v>316</v>
      </c>
      <c r="K1" s="17" t="s">
        <v>317</v>
      </c>
      <c r="L1" s="17" t="s">
        <v>318</v>
      </c>
      <c r="M1" s="17" t="s">
        <v>319</v>
      </c>
      <c r="N1" s="17" t="s">
        <v>320</v>
      </c>
      <c r="O1" s="18" t="s">
        <v>321</v>
      </c>
      <c r="P1" s="18" t="s">
        <v>322</v>
      </c>
      <c r="Q1" s="17" t="s">
        <v>323</v>
      </c>
      <c r="R1" s="17" t="s">
        <v>324</v>
      </c>
      <c r="S1" s="17" t="s">
        <v>325</v>
      </c>
      <c r="T1" s="17" t="s">
        <v>326</v>
      </c>
      <c r="U1" s="17" t="s">
        <v>327</v>
      </c>
      <c r="V1" s="17" t="s">
        <v>328</v>
      </c>
    </row>
    <row r="2" s="16" customFormat="1" ht="16.5" customHeight="1" spans="1:22">
      <c r="A2" s="19" t="s">
        <v>1857</v>
      </c>
      <c r="B2" s="20" t="s">
        <v>330</v>
      </c>
      <c r="C2" s="21">
        <v>1</v>
      </c>
      <c r="D2" s="19" t="s">
        <v>1858</v>
      </c>
      <c r="E2" s="22">
        <v>45467</v>
      </c>
      <c r="F2" s="22">
        <v>45467</v>
      </c>
      <c r="G2" s="20" t="s">
        <v>99</v>
      </c>
      <c r="H2" s="19" t="s">
        <v>100</v>
      </c>
      <c r="I2" s="20" t="s">
        <v>97</v>
      </c>
      <c r="J2" s="19" t="s">
        <v>333</v>
      </c>
      <c r="K2" s="20" t="s">
        <v>97</v>
      </c>
      <c r="L2" s="19" t="s">
        <v>101</v>
      </c>
      <c r="M2" s="20" t="s">
        <v>97</v>
      </c>
      <c r="N2" s="19" t="s">
        <v>1859</v>
      </c>
      <c r="O2" s="23">
        <v>0</v>
      </c>
      <c r="P2" s="23">
        <v>18532</v>
      </c>
      <c r="Q2" s="19" t="s">
        <v>1860</v>
      </c>
      <c r="R2" s="19" t="s">
        <v>167</v>
      </c>
      <c r="S2" s="19" t="s">
        <v>336</v>
      </c>
      <c r="T2" s="19" t="s">
        <v>337</v>
      </c>
      <c r="U2" s="19" t="s">
        <v>1861</v>
      </c>
      <c r="V2" s="19" t="s">
        <v>339</v>
      </c>
    </row>
    <row r="3" s="16" customFormat="1" ht="16.5" customHeight="1" spans="1:22">
      <c r="A3" s="10" t="s">
        <v>1862</v>
      </c>
      <c r="B3" s="13" t="s">
        <v>330</v>
      </c>
      <c r="C3" s="11">
        <v>3</v>
      </c>
      <c r="D3" s="10" t="s">
        <v>1863</v>
      </c>
      <c r="E3" s="12">
        <v>45467</v>
      </c>
      <c r="F3" s="12">
        <v>45467</v>
      </c>
      <c r="G3" s="13" t="s">
        <v>99</v>
      </c>
      <c r="H3" s="10" t="s">
        <v>100</v>
      </c>
      <c r="I3" s="13" t="s">
        <v>97</v>
      </c>
      <c r="J3" s="10" t="s">
        <v>333</v>
      </c>
      <c r="K3" s="13" t="s">
        <v>97</v>
      </c>
      <c r="L3" s="10" t="s">
        <v>101</v>
      </c>
      <c r="M3" s="13" t="s">
        <v>97</v>
      </c>
      <c r="N3" s="10" t="s">
        <v>1864</v>
      </c>
      <c r="O3" s="15">
        <v>49115.04</v>
      </c>
      <c r="P3" s="15">
        <v>0</v>
      </c>
      <c r="Q3" s="10" t="s">
        <v>507</v>
      </c>
      <c r="R3" s="10" t="s">
        <v>61</v>
      </c>
      <c r="S3" s="10" t="s">
        <v>336</v>
      </c>
      <c r="T3" s="10" t="s">
        <v>337</v>
      </c>
      <c r="U3" s="10" t="s">
        <v>1865</v>
      </c>
      <c r="V3" s="10" t="s">
        <v>339</v>
      </c>
    </row>
    <row r="4" s="16" customFormat="1" ht="16.5" customHeight="1" spans="1:22">
      <c r="A4" s="19" t="s">
        <v>1862</v>
      </c>
      <c r="B4" s="20" t="s">
        <v>330</v>
      </c>
      <c r="C4" s="21">
        <v>1</v>
      </c>
      <c r="D4" s="19" t="s">
        <v>1863</v>
      </c>
      <c r="E4" s="22">
        <v>45467</v>
      </c>
      <c r="F4" s="22">
        <v>45467</v>
      </c>
      <c r="G4" s="20" t="s">
        <v>99</v>
      </c>
      <c r="H4" s="19" t="s">
        <v>100</v>
      </c>
      <c r="I4" s="20" t="s">
        <v>97</v>
      </c>
      <c r="J4" s="19" t="s">
        <v>333</v>
      </c>
      <c r="K4" s="20" t="s">
        <v>97</v>
      </c>
      <c r="L4" s="19" t="s">
        <v>101</v>
      </c>
      <c r="M4" s="20" t="s">
        <v>97</v>
      </c>
      <c r="N4" s="19" t="s">
        <v>1864</v>
      </c>
      <c r="O4" s="23">
        <v>0</v>
      </c>
      <c r="P4" s="23">
        <v>530365.04</v>
      </c>
      <c r="Q4" s="19" t="s">
        <v>507</v>
      </c>
      <c r="R4" s="19" t="s">
        <v>61</v>
      </c>
      <c r="S4" s="19" t="s">
        <v>336</v>
      </c>
      <c r="T4" s="19" t="s">
        <v>337</v>
      </c>
      <c r="U4" s="19" t="s">
        <v>1865</v>
      </c>
      <c r="V4" s="19" t="s">
        <v>339</v>
      </c>
    </row>
    <row r="5" s="16" customFormat="1" ht="16.5" customHeight="1" spans="1:22">
      <c r="A5" s="10" t="s">
        <v>1866</v>
      </c>
      <c r="B5" s="13" t="s">
        <v>330</v>
      </c>
      <c r="C5" s="11">
        <v>1</v>
      </c>
      <c r="D5" s="10" t="s">
        <v>1867</v>
      </c>
      <c r="E5" s="12">
        <v>45467</v>
      </c>
      <c r="F5" s="12">
        <v>45467</v>
      </c>
      <c r="G5" s="13" t="s">
        <v>99</v>
      </c>
      <c r="H5" s="10" t="s">
        <v>100</v>
      </c>
      <c r="I5" s="13" t="s">
        <v>97</v>
      </c>
      <c r="J5" s="10" t="s">
        <v>333</v>
      </c>
      <c r="K5" s="13" t="s">
        <v>97</v>
      </c>
      <c r="L5" s="10" t="s">
        <v>101</v>
      </c>
      <c r="M5" s="13" t="s">
        <v>97</v>
      </c>
      <c r="N5" s="10" t="s">
        <v>869</v>
      </c>
      <c r="O5" s="15">
        <v>0</v>
      </c>
      <c r="P5" s="15">
        <v>91860.49</v>
      </c>
      <c r="Q5" s="10" t="s">
        <v>870</v>
      </c>
      <c r="R5" s="10" t="s">
        <v>50</v>
      </c>
      <c r="S5" s="10" t="s">
        <v>336</v>
      </c>
      <c r="T5" s="10" t="s">
        <v>337</v>
      </c>
      <c r="U5" s="10" t="s">
        <v>1868</v>
      </c>
      <c r="V5" s="10" t="s">
        <v>339</v>
      </c>
    </row>
    <row r="6" s="16" customFormat="1" ht="16.5" customHeight="1" spans="1:22">
      <c r="A6" s="19" t="s">
        <v>1866</v>
      </c>
      <c r="B6" s="20" t="s">
        <v>330</v>
      </c>
      <c r="C6" s="21">
        <v>3</v>
      </c>
      <c r="D6" s="19" t="s">
        <v>1867</v>
      </c>
      <c r="E6" s="22">
        <v>45467</v>
      </c>
      <c r="F6" s="22">
        <v>45467</v>
      </c>
      <c r="G6" s="20" t="s">
        <v>99</v>
      </c>
      <c r="H6" s="19" t="s">
        <v>100</v>
      </c>
      <c r="I6" s="20" t="s">
        <v>97</v>
      </c>
      <c r="J6" s="19" t="s">
        <v>333</v>
      </c>
      <c r="K6" s="20" t="s">
        <v>97</v>
      </c>
      <c r="L6" s="19" t="s">
        <v>101</v>
      </c>
      <c r="M6" s="20" t="s">
        <v>97</v>
      </c>
      <c r="N6" s="19" t="s">
        <v>869</v>
      </c>
      <c r="O6" s="23">
        <v>18566.21</v>
      </c>
      <c r="P6" s="23">
        <v>0</v>
      </c>
      <c r="Q6" s="19" t="s">
        <v>870</v>
      </c>
      <c r="R6" s="19" t="s">
        <v>50</v>
      </c>
      <c r="S6" s="19" t="s">
        <v>336</v>
      </c>
      <c r="T6" s="19" t="s">
        <v>337</v>
      </c>
      <c r="U6" s="19" t="s">
        <v>1868</v>
      </c>
      <c r="V6" s="19" t="s">
        <v>339</v>
      </c>
    </row>
    <row r="7" s="16" customFormat="1" ht="16.5" customHeight="1" spans="1:22">
      <c r="A7" s="10" t="s">
        <v>1869</v>
      </c>
      <c r="B7" s="13" t="s">
        <v>330</v>
      </c>
      <c r="C7" s="11">
        <v>1</v>
      </c>
      <c r="D7" s="10" t="s">
        <v>1870</v>
      </c>
      <c r="E7" s="12">
        <v>45467</v>
      </c>
      <c r="F7" s="12">
        <v>45467</v>
      </c>
      <c r="G7" s="13" t="s">
        <v>99</v>
      </c>
      <c r="H7" s="10" t="s">
        <v>100</v>
      </c>
      <c r="I7" s="13" t="s">
        <v>97</v>
      </c>
      <c r="J7" s="10" t="s">
        <v>333</v>
      </c>
      <c r="K7" s="13" t="s">
        <v>97</v>
      </c>
      <c r="L7" s="10" t="s">
        <v>101</v>
      </c>
      <c r="M7" s="13" t="s">
        <v>97</v>
      </c>
      <c r="N7" s="10" t="s">
        <v>606</v>
      </c>
      <c r="O7" s="15">
        <v>0</v>
      </c>
      <c r="P7" s="15">
        <v>65956.45</v>
      </c>
      <c r="Q7" s="10" t="s">
        <v>607</v>
      </c>
      <c r="R7" s="10" t="s">
        <v>41</v>
      </c>
      <c r="S7" s="10" t="s">
        <v>336</v>
      </c>
      <c r="T7" s="10" t="s">
        <v>337</v>
      </c>
      <c r="U7" s="10" t="s">
        <v>1871</v>
      </c>
      <c r="V7" s="10" t="s">
        <v>339</v>
      </c>
    </row>
    <row r="8" s="16" customFormat="1" ht="16.5" customHeight="1" spans="1:22">
      <c r="A8" s="19" t="s">
        <v>1872</v>
      </c>
      <c r="B8" s="20" t="s">
        <v>330</v>
      </c>
      <c r="C8" s="21">
        <v>1</v>
      </c>
      <c r="D8" s="19" t="s">
        <v>1873</v>
      </c>
      <c r="E8" s="22">
        <v>45467</v>
      </c>
      <c r="F8" s="22">
        <v>45467</v>
      </c>
      <c r="G8" s="20" t="s">
        <v>99</v>
      </c>
      <c r="H8" s="19" t="s">
        <v>100</v>
      </c>
      <c r="I8" s="20" t="s">
        <v>97</v>
      </c>
      <c r="J8" s="19" t="s">
        <v>333</v>
      </c>
      <c r="K8" s="20" t="s">
        <v>97</v>
      </c>
      <c r="L8" s="19" t="s">
        <v>101</v>
      </c>
      <c r="M8" s="20" t="s">
        <v>97</v>
      </c>
      <c r="N8" s="19" t="s">
        <v>1874</v>
      </c>
      <c r="O8" s="23">
        <v>0.56</v>
      </c>
      <c r="P8" s="23">
        <v>0</v>
      </c>
      <c r="Q8" s="19" t="s">
        <v>607</v>
      </c>
      <c r="R8" s="19" t="s">
        <v>41</v>
      </c>
      <c r="S8" s="19" t="s">
        <v>336</v>
      </c>
      <c r="T8" s="19" t="s">
        <v>337</v>
      </c>
      <c r="U8" s="19" t="s">
        <v>1875</v>
      </c>
      <c r="V8" s="19" t="s">
        <v>339</v>
      </c>
    </row>
    <row r="9" s="16" customFormat="1" ht="16.5" customHeight="1" spans="1:22">
      <c r="A9" s="10" t="s">
        <v>1876</v>
      </c>
      <c r="B9" s="13" t="s">
        <v>330</v>
      </c>
      <c r="C9" s="11">
        <v>1</v>
      </c>
      <c r="D9" s="10" t="s">
        <v>1877</v>
      </c>
      <c r="E9" s="12">
        <v>45467</v>
      </c>
      <c r="F9" s="12">
        <v>45467</v>
      </c>
      <c r="G9" s="13" t="s">
        <v>99</v>
      </c>
      <c r="H9" s="10" t="s">
        <v>100</v>
      </c>
      <c r="I9" s="13" t="s">
        <v>97</v>
      </c>
      <c r="J9" s="10" t="s">
        <v>333</v>
      </c>
      <c r="K9" s="13" t="s">
        <v>97</v>
      </c>
      <c r="L9" s="10" t="s">
        <v>101</v>
      </c>
      <c r="M9" s="13" t="s">
        <v>97</v>
      </c>
      <c r="N9" s="10" t="s">
        <v>372</v>
      </c>
      <c r="O9" s="15">
        <v>0</v>
      </c>
      <c r="P9" s="15">
        <v>183991.43</v>
      </c>
      <c r="Q9" s="10" t="s">
        <v>373</v>
      </c>
      <c r="R9" s="10" t="s">
        <v>31</v>
      </c>
      <c r="S9" s="10" t="s">
        <v>336</v>
      </c>
      <c r="T9" s="10" t="s">
        <v>337</v>
      </c>
      <c r="U9" s="10" t="s">
        <v>1878</v>
      </c>
      <c r="V9" s="10" t="s">
        <v>339</v>
      </c>
    </row>
    <row r="10" s="16" customFormat="1" ht="16.5" customHeight="1" spans="1:22">
      <c r="A10" s="19" t="s">
        <v>1876</v>
      </c>
      <c r="B10" s="20" t="s">
        <v>330</v>
      </c>
      <c r="C10" s="21">
        <v>3</v>
      </c>
      <c r="D10" s="19" t="s">
        <v>1877</v>
      </c>
      <c r="E10" s="22">
        <v>45467</v>
      </c>
      <c r="F10" s="22">
        <v>45467</v>
      </c>
      <c r="G10" s="20" t="s">
        <v>99</v>
      </c>
      <c r="H10" s="19" t="s">
        <v>100</v>
      </c>
      <c r="I10" s="20" t="s">
        <v>97</v>
      </c>
      <c r="J10" s="19" t="s">
        <v>333</v>
      </c>
      <c r="K10" s="20" t="s">
        <v>97</v>
      </c>
      <c r="L10" s="19" t="s">
        <v>101</v>
      </c>
      <c r="M10" s="20" t="s">
        <v>97</v>
      </c>
      <c r="N10" s="19" t="s">
        <v>372</v>
      </c>
      <c r="O10" s="23">
        <v>404.8</v>
      </c>
      <c r="P10" s="23">
        <v>0</v>
      </c>
      <c r="Q10" s="19" t="s">
        <v>373</v>
      </c>
      <c r="R10" s="19" t="s">
        <v>31</v>
      </c>
      <c r="S10" s="19" t="s">
        <v>336</v>
      </c>
      <c r="T10" s="19" t="s">
        <v>337</v>
      </c>
      <c r="U10" s="19" t="s">
        <v>1878</v>
      </c>
      <c r="V10" s="19" t="s">
        <v>339</v>
      </c>
    </row>
    <row r="11" s="16" customFormat="1" ht="16.5" customHeight="1" spans="1:22">
      <c r="A11" s="10" t="s">
        <v>1879</v>
      </c>
      <c r="B11" s="13" t="s">
        <v>330</v>
      </c>
      <c r="C11" s="11">
        <v>1</v>
      </c>
      <c r="D11" s="10" t="s">
        <v>1880</v>
      </c>
      <c r="E11" s="12">
        <v>45467</v>
      </c>
      <c r="F11" s="12">
        <v>45467</v>
      </c>
      <c r="G11" s="13" t="s">
        <v>99</v>
      </c>
      <c r="H11" s="10" t="s">
        <v>100</v>
      </c>
      <c r="I11" s="13" t="s">
        <v>97</v>
      </c>
      <c r="J11" s="10" t="s">
        <v>333</v>
      </c>
      <c r="K11" s="13" t="s">
        <v>97</v>
      </c>
      <c r="L11" s="10" t="s">
        <v>101</v>
      </c>
      <c r="M11" s="13" t="s">
        <v>97</v>
      </c>
      <c r="N11" s="10" t="s">
        <v>1881</v>
      </c>
      <c r="O11" s="15">
        <v>0.06</v>
      </c>
      <c r="P11" s="15">
        <v>0</v>
      </c>
      <c r="Q11" s="10" t="s">
        <v>373</v>
      </c>
      <c r="R11" s="10" t="s">
        <v>31</v>
      </c>
      <c r="S11" s="10" t="s">
        <v>336</v>
      </c>
      <c r="T11" s="10" t="s">
        <v>337</v>
      </c>
      <c r="U11" s="10" t="s">
        <v>1882</v>
      </c>
      <c r="V11" s="10" t="s">
        <v>339</v>
      </c>
    </row>
    <row r="12" s="16" customFormat="1" ht="16.5" customHeight="1" spans="1:22">
      <c r="A12" s="19" t="s">
        <v>1883</v>
      </c>
      <c r="B12" s="20" t="s">
        <v>330</v>
      </c>
      <c r="C12" s="21">
        <v>1</v>
      </c>
      <c r="D12" s="19" t="s">
        <v>1884</v>
      </c>
      <c r="E12" s="22">
        <v>45468</v>
      </c>
      <c r="F12" s="22">
        <v>45468</v>
      </c>
      <c r="G12" s="20" t="s">
        <v>99</v>
      </c>
      <c r="H12" s="19" t="s">
        <v>100</v>
      </c>
      <c r="I12" s="20" t="s">
        <v>97</v>
      </c>
      <c r="J12" s="19" t="s">
        <v>333</v>
      </c>
      <c r="K12" s="20" t="s">
        <v>97</v>
      </c>
      <c r="L12" s="19" t="s">
        <v>101</v>
      </c>
      <c r="M12" s="20" t="s">
        <v>97</v>
      </c>
      <c r="N12" s="19" t="s">
        <v>1711</v>
      </c>
      <c r="O12" s="23">
        <v>0</v>
      </c>
      <c r="P12" s="23">
        <v>26901.91</v>
      </c>
      <c r="Q12" s="19" t="s">
        <v>355</v>
      </c>
      <c r="R12" s="19" t="s">
        <v>20</v>
      </c>
      <c r="S12" s="19" t="s">
        <v>336</v>
      </c>
      <c r="T12" s="19" t="s">
        <v>337</v>
      </c>
      <c r="U12" s="19" t="s">
        <v>1885</v>
      </c>
      <c r="V12" s="19" t="s">
        <v>339</v>
      </c>
    </row>
    <row r="13" s="16" customFormat="1" ht="16.5" customHeight="1" spans="1:22">
      <c r="A13" s="10" t="s">
        <v>1886</v>
      </c>
      <c r="B13" s="13" t="s">
        <v>330</v>
      </c>
      <c r="C13" s="11">
        <v>1</v>
      </c>
      <c r="D13" s="10" t="s">
        <v>1887</v>
      </c>
      <c r="E13" s="12">
        <v>45468</v>
      </c>
      <c r="F13" s="12">
        <v>45468</v>
      </c>
      <c r="G13" s="13" t="s">
        <v>99</v>
      </c>
      <c r="H13" s="10" t="s">
        <v>100</v>
      </c>
      <c r="I13" s="13" t="s">
        <v>97</v>
      </c>
      <c r="J13" s="10" t="s">
        <v>333</v>
      </c>
      <c r="K13" s="13" t="s">
        <v>97</v>
      </c>
      <c r="L13" s="10" t="s">
        <v>101</v>
      </c>
      <c r="M13" s="13" t="s">
        <v>97</v>
      </c>
      <c r="N13" s="10" t="s">
        <v>1034</v>
      </c>
      <c r="O13" s="15">
        <v>0</v>
      </c>
      <c r="P13" s="15">
        <v>72715.62</v>
      </c>
      <c r="Q13" s="10" t="s">
        <v>640</v>
      </c>
      <c r="R13" s="10" t="s">
        <v>53</v>
      </c>
      <c r="S13" s="10" t="s">
        <v>336</v>
      </c>
      <c r="T13" s="10" t="s">
        <v>337</v>
      </c>
      <c r="U13" s="10" t="s">
        <v>1888</v>
      </c>
      <c r="V13" s="10" t="s">
        <v>339</v>
      </c>
    </row>
    <row r="14" s="16" customFormat="1" ht="16.5" customHeight="1" spans="1:22">
      <c r="A14" s="19" t="s">
        <v>1889</v>
      </c>
      <c r="B14" s="20" t="s">
        <v>330</v>
      </c>
      <c r="C14" s="21">
        <v>1</v>
      </c>
      <c r="D14" s="19" t="s">
        <v>1890</v>
      </c>
      <c r="E14" s="22">
        <v>45468</v>
      </c>
      <c r="F14" s="22">
        <v>45468</v>
      </c>
      <c r="G14" s="20" t="s">
        <v>99</v>
      </c>
      <c r="H14" s="19" t="s">
        <v>100</v>
      </c>
      <c r="I14" s="20" t="s">
        <v>97</v>
      </c>
      <c r="J14" s="19" t="s">
        <v>333</v>
      </c>
      <c r="K14" s="20" t="s">
        <v>97</v>
      </c>
      <c r="L14" s="19" t="s">
        <v>101</v>
      </c>
      <c r="M14" s="20" t="s">
        <v>97</v>
      </c>
      <c r="N14" s="19" t="s">
        <v>1891</v>
      </c>
      <c r="O14" s="23">
        <v>0.05</v>
      </c>
      <c r="P14" s="23">
        <v>0</v>
      </c>
      <c r="Q14" s="19" t="s">
        <v>640</v>
      </c>
      <c r="R14" s="19" t="s">
        <v>53</v>
      </c>
      <c r="S14" s="19" t="s">
        <v>336</v>
      </c>
      <c r="T14" s="19" t="s">
        <v>337</v>
      </c>
      <c r="U14" s="19" t="s">
        <v>1892</v>
      </c>
      <c r="V14" s="19" t="s">
        <v>339</v>
      </c>
    </row>
    <row r="15" s="16" customFormat="1" ht="16.5" customHeight="1" spans="1:22">
      <c r="A15" s="10" t="s">
        <v>1893</v>
      </c>
      <c r="B15" s="13" t="s">
        <v>330</v>
      </c>
      <c r="C15" s="11">
        <v>1</v>
      </c>
      <c r="D15" s="10" t="s">
        <v>1894</v>
      </c>
      <c r="E15" s="12">
        <v>45468</v>
      </c>
      <c r="F15" s="12">
        <v>45468</v>
      </c>
      <c r="G15" s="13" t="s">
        <v>99</v>
      </c>
      <c r="H15" s="10" t="s">
        <v>100</v>
      </c>
      <c r="I15" s="13" t="s">
        <v>97</v>
      </c>
      <c r="J15" s="10" t="s">
        <v>333</v>
      </c>
      <c r="K15" s="13" t="s">
        <v>97</v>
      </c>
      <c r="L15" s="10" t="s">
        <v>101</v>
      </c>
      <c r="M15" s="13" t="s">
        <v>97</v>
      </c>
      <c r="N15" s="10" t="s">
        <v>1895</v>
      </c>
      <c r="O15" s="15">
        <v>0</v>
      </c>
      <c r="P15" s="15">
        <v>29681.37</v>
      </c>
      <c r="Q15" s="10" t="s">
        <v>367</v>
      </c>
      <c r="R15" s="10" t="s">
        <v>16</v>
      </c>
      <c r="S15" s="10" t="s">
        <v>336</v>
      </c>
      <c r="T15" s="10" t="s">
        <v>337</v>
      </c>
      <c r="U15" s="10" t="s">
        <v>1896</v>
      </c>
      <c r="V15" s="10" t="s">
        <v>339</v>
      </c>
    </row>
    <row r="16" s="16" customFormat="1" ht="16.5" customHeight="1" spans="1:22">
      <c r="A16" s="19" t="s">
        <v>1897</v>
      </c>
      <c r="B16" s="20" t="s">
        <v>330</v>
      </c>
      <c r="C16" s="21">
        <v>1</v>
      </c>
      <c r="D16" s="19" t="s">
        <v>1898</v>
      </c>
      <c r="E16" s="22">
        <v>45468</v>
      </c>
      <c r="F16" s="22">
        <v>45468</v>
      </c>
      <c r="G16" s="20" t="s">
        <v>99</v>
      </c>
      <c r="H16" s="19" t="s">
        <v>100</v>
      </c>
      <c r="I16" s="20" t="s">
        <v>97</v>
      </c>
      <c r="J16" s="19" t="s">
        <v>333</v>
      </c>
      <c r="K16" s="20" t="s">
        <v>97</v>
      </c>
      <c r="L16" s="19" t="s">
        <v>101</v>
      </c>
      <c r="M16" s="20" t="s">
        <v>97</v>
      </c>
      <c r="N16" s="19" t="s">
        <v>1899</v>
      </c>
      <c r="O16" s="23">
        <v>0.03</v>
      </c>
      <c r="P16" s="23">
        <v>0</v>
      </c>
      <c r="Q16" s="19" t="s">
        <v>367</v>
      </c>
      <c r="R16" s="19" t="s">
        <v>16</v>
      </c>
      <c r="S16" s="19" t="s">
        <v>336</v>
      </c>
      <c r="T16" s="19" t="s">
        <v>337</v>
      </c>
      <c r="U16" s="19" t="s">
        <v>1900</v>
      </c>
      <c r="V16" s="19" t="s">
        <v>339</v>
      </c>
    </row>
    <row r="17" s="16" customFormat="1" ht="16.5" customHeight="1" spans="1:22">
      <c r="A17" s="10" t="s">
        <v>1901</v>
      </c>
      <c r="B17" s="13" t="s">
        <v>330</v>
      </c>
      <c r="C17" s="11">
        <v>1</v>
      </c>
      <c r="D17" s="10" t="s">
        <v>1902</v>
      </c>
      <c r="E17" s="12">
        <v>45468</v>
      </c>
      <c r="F17" s="12">
        <v>45468</v>
      </c>
      <c r="G17" s="13" t="s">
        <v>99</v>
      </c>
      <c r="H17" s="10" t="s">
        <v>100</v>
      </c>
      <c r="I17" s="13" t="s">
        <v>97</v>
      </c>
      <c r="J17" s="10" t="s">
        <v>333</v>
      </c>
      <c r="K17" s="13" t="s">
        <v>97</v>
      </c>
      <c r="L17" s="10" t="s">
        <v>101</v>
      </c>
      <c r="M17" s="13" t="s">
        <v>97</v>
      </c>
      <c r="N17" s="10" t="s">
        <v>1903</v>
      </c>
      <c r="O17" s="15">
        <v>0</v>
      </c>
      <c r="P17" s="15">
        <v>131782.87</v>
      </c>
      <c r="Q17" s="10" t="s">
        <v>460</v>
      </c>
      <c r="R17" s="10" t="s">
        <v>26</v>
      </c>
      <c r="S17" s="10" t="s">
        <v>336</v>
      </c>
      <c r="T17" s="10" t="s">
        <v>337</v>
      </c>
      <c r="U17" s="10" t="s">
        <v>1904</v>
      </c>
      <c r="V17" s="10" t="s">
        <v>339</v>
      </c>
    </row>
    <row r="18" s="16" customFormat="1" ht="16.5" customHeight="1" spans="1:22">
      <c r="A18" s="19" t="s">
        <v>1905</v>
      </c>
      <c r="B18" s="20" t="s">
        <v>330</v>
      </c>
      <c r="C18" s="21">
        <v>1</v>
      </c>
      <c r="D18" s="19" t="s">
        <v>1906</v>
      </c>
      <c r="E18" s="22">
        <v>45468</v>
      </c>
      <c r="F18" s="22">
        <v>45468</v>
      </c>
      <c r="G18" s="20" t="s">
        <v>99</v>
      </c>
      <c r="H18" s="19" t="s">
        <v>100</v>
      </c>
      <c r="I18" s="20" t="s">
        <v>97</v>
      </c>
      <c r="J18" s="19" t="s">
        <v>333</v>
      </c>
      <c r="K18" s="20" t="s">
        <v>97</v>
      </c>
      <c r="L18" s="19" t="s">
        <v>101</v>
      </c>
      <c r="M18" s="20" t="s">
        <v>97</v>
      </c>
      <c r="N18" s="19" t="s">
        <v>1907</v>
      </c>
      <c r="O18" s="23">
        <v>0.06</v>
      </c>
      <c r="P18" s="23">
        <v>0</v>
      </c>
      <c r="Q18" s="19" t="s">
        <v>460</v>
      </c>
      <c r="R18" s="19" t="s">
        <v>26</v>
      </c>
      <c r="S18" s="19" t="s">
        <v>336</v>
      </c>
      <c r="T18" s="19" t="s">
        <v>337</v>
      </c>
      <c r="U18" s="19" t="s">
        <v>1908</v>
      </c>
      <c r="V18" s="19" t="s">
        <v>339</v>
      </c>
    </row>
    <row r="19" s="16" customFormat="1" ht="16.5" customHeight="1" spans="1:22">
      <c r="A19" s="10" t="s">
        <v>1909</v>
      </c>
      <c r="B19" s="13" t="s">
        <v>330</v>
      </c>
      <c r="C19" s="11">
        <v>1</v>
      </c>
      <c r="D19" s="10" t="s">
        <v>1910</v>
      </c>
      <c r="E19" s="12">
        <v>45468</v>
      </c>
      <c r="F19" s="12">
        <v>45468</v>
      </c>
      <c r="G19" s="13" t="s">
        <v>99</v>
      </c>
      <c r="H19" s="10" t="s">
        <v>100</v>
      </c>
      <c r="I19" s="13" t="s">
        <v>97</v>
      </c>
      <c r="J19" s="10" t="s">
        <v>333</v>
      </c>
      <c r="K19" s="13" t="s">
        <v>97</v>
      </c>
      <c r="L19" s="10" t="s">
        <v>101</v>
      </c>
      <c r="M19" s="13" t="s">
        <v>97</v>
      </c>
      <c r="N19" s="10" t="s">
        <v>813</v>
      </c>
      <c r="O19" s="15">
        <v>0</v>
      </c>
      <c r="P19" s="15">
        <v>73741.55</v>
      </c>
      <c r="Q19" s="10" t="s">
        <v>432</v>
      </c>
      <c r="R19" s="10" t="s">
        <v>32</v>
      </c>
      <c r="S19" s="10" t="s">
        <v>336</v>
      </c>
      <c r="T19" s="10" t="s">
        <v>337</v>
      </c>
      <c r="U19" s="10" t="s">
        <v>1911</v>
      </c>
      <c r="V19" s="10" t="s">
        <v>339</v>
      </c>
    </row>
    <row r="20" s="16" customFormat="1" ht="16.5" customHeight="1" spans="1:22">
      <c r="A20" s="19" t="s">
        <v>1912</v>
      </c>
      <c r="B20" s="20" t="s">
        <v>330</v>
      </c>
      <c r="C20" s="21">
        <v>1</v>
      </c>
      <c r="D20" s="19" t="s">
        <v>1913</v>
      </c>
      <c r="E20" s="22">
        <v>45468</v>
      </c>
      <c r="F20" s="22">
        <v>45468</v>
      </c>
      <c r="G20" s="20" t="s">
        <v>99</v>
      </c>
      <c r="H20" s="19" t="s">
        <v>100</v>
      </c>
      <c r="I20" s="20" t="s">
        <v>97</v>
      </c>
      <c r="J20" s="19" t="s">
        <v>333</v>
      </c>
      <c r="K20" s="20" t="s">
        <v>97</v>
      </c>
      <c r="L20" s="19" t="s">
        <v>101</v>
      </c>
      <c r="M20" s="20" t="s">
        <v>97</v>
      </c>
      <c r="N20" s="19" t="s">
        <v>1914</v>
      </c>
      <c r="O20" s="23">
        <v>0.02</v>
      </c>
      <c r="P20" s="23">
        <v>0</v>
      </c>
      <c r="Q20" s="19" t="s">
        <v>432</v>
      </c>
      <c r="R20" s="19" t="s">
        <v>32</v>
      </c>
      <c r="S20" s="19" t="s">
        <v>336</v>
      </c>
      <c r="T20" s="19" t="s">
        <v>337</v>
      </c>
      <c r="U20" s="19" t="s">
        <v>1915</v>
      </c>
      <c r="V20" s="19" t="s">
        <v>339</v>
      </c>
    </row>
    <row r="21" s="16" customFormat="1" ht="16.5" customHeight="1" spans="1:22">
      <c r="A21" s="10" t="s">
        <v>1916</v>
      </c>
      <c r="B21" s="13" t="s">
        <v>330</v>
      </c>
      <c r="C21" s="11">
        <v>1</v>
      </c>
      <c r="D21" s="10" t="s">
        <v>1917</v>
      </c>
      <c r="E21" s="12">
        <v>45468</v>
      </c>
      <c r="F21" s="12">
        <v>45468</v>
      </c>
      <c r="G21" s="13" t="s">
        <v>99</v>
      </c>
      <c r="H21" s="10" t="s">
        <v>100</v>
      </c>
      <c r="I21" s="13" t="s">
        <v>97</v>
      </c>
      <c r="J21" s="10" t="s">
        <v>333</v>
      </c>
      <c r="K21" s="13" t="s">
        <v>97</v>
      </c>
      <c r="L21" s="10" t="s">
        <v>101</v>
      </c>
      <c r="M21" s="13" t="s">
        <v>97</v>
      </c>
      <c r="N21" s="10" t="s">
        <v>601</v>
      </c>
      <c r="O21" s="15">
        <v>0</v>
      </c>
      <c r="P21" s="15">
        <v>28529.56</v>
      </c>
      <c r="Q21" s="10" t="s">
        <v>402</v>
      </c>
      <c r="R21" s="10" t="s">
        <v>22</v>
      </c>
      <c r="S21" s="10" t="s">
        <v>336</v>
      </c>
      <c r="T21" s="10" t="s">
        <v>337</v>
      </c>
      <c r="U21" s="10" t="s">
        <v>1918</v>
      </c>
      <c r="V21" s="10" t="s">
        <v>339</v>
      </c>
    </row>
    <row r="22" s="16" customFormat="1" ht="16.5" customHeight="1" spans="1:22">
      <c r="A22" s="19" t="s">
        <v>1919</v>
      </c>
      <c r="B22" s="20" t="s">
        <v>330</v>
      </c>
      <c r="C22" s="21">
        <v>1</v>
      </c>
      <c r="D22" s="19" t="s">
        <v>1920</v>
      </c>
      <c r="E22" s="22">
        <v>45468</v>
      </c>
      <c r="F22" s="22">
        <v>45468</v>
      </c>
      <c r="G22" s="20" t="s">
        <v>99</v>
      </c>
      <c r="H22" s="19" t="s">
        <v>100</v>
      </c>
      <c r="I22" s="20" t="s">
        <v>97</v>
      </c>
      <c r="J22" s="19" t="s">
        <v>333</v>
      </c>
      <c r="K22" s="20" t="s">
        <v>97</v>
      </c>
      <c r="L22" s="19" t="s">
        <v>101</v>
      </c>
      <c r="M22" s="20" t="s">
        <v>97</v>
      </c>
      <c r="N22" s="19" t="s">
        <v>1921</v>
      </c>
      <c r="O22" s="23">
        <v>0</v>
      </c>
      <c r="P22" s="23">
        <v>0.01</v>
      </c>
      <c r="Q22" s="19" t="s">
        <v>402</v>
      </c>
      <c r="R22" s="19" t="s">
        <v>22</v>
      </c>
      <c r="S22" s="19" t="s">
        <v>336</v>
      </c>
      <c r="T22" s="19" t="s">
        <v>337</v>
      </c>
      <c r="U22" s="19" t="s">
        <v>1922</v>
      </c>
      <c r="V22" s="19" t="s">
        <v>339</v>
      </c>
    </row>
    <row r="23" s="16" customFormat="1" ht="16.5" customHeight="1" spans="1:22">
      <c r="A23" s="10" t="s">
        <v>1923</v>
      </c>
      <c r="B23" s="13" t="s">
        <v>330</v>
      </c>
      <c r="C23" s="11">
        <v>1</v>
      </c>
      <c r="D23" s="10" t="s">
        <v>1924</v>
      </c>
      <c r="E23" s="12">
        <v>45468</v>
      </c>
      <c r="F23" s="12">
        <v>45468</v>
      </c>
      <c r="G23" s="13" t="s">
        <v>99</v>
      </c>
      <c r="H23" s="10" t="s">
        <v>100</v>
      </c>
      <c r="I23" s="13" t="s">
        <v>97</v>
      </c>
      <c r="J23" s="10" t="s">
        <v>333</v>
      </c>
      <c r="K23" s="13" t="s">
        <v>97</v>
      </c>
      <c r="L23" s="10" t="s">
        <v>101</v>
      </c>
      <c r="M23" s="13" t="s">
        <v>97</v>
      </c>
      <c r="N23" s="10" t="s">
        <v>601</v>
      </c>
      <c r="O23" s="15">
        <v>0</v>
      </c>
      <c r="P23" s="15">
        <v>39197.44</v>
      </c>
      <c r="Q23" s="10" t="s">
        <v>444</v>
      </c>
      <c r="R23" s="10" t="s">
        <v>27</v>
      </c>
      <c r="S23" s="10" t="s">
        <v>336</v>
      </c>
      <c r="T23" s="10" t="s">
        <v>337</v>
      </c>
      <c r="U23" s="10" t="s">
        <v>1925</v>
      </c>
      <c r="V23" s="10" t="s">
        <v>339</v>
      </c>
    </row>
    <row r="24" s="16" customFormat="1" ht="16.5" customHeight="1" spans="1:22">
      <c r="A24" s="19" t="s">
        <v>1926</v>
      </c>
      <c r="B24" s="20" t="s">
        <v>330</v>
      </c>
      <c r="C24" s="21">
        <v>3</v>
      </c>
      <c r="D24" s="19" t="s">
        <v>1927</v>
      </c>
      <c r="E24" s="22">
        <v>45468</v>
      </c>
      <c r="F24" s="22">
        <v>45468</v>
      </c>
      <c r="G24" s="20" t="s">
        <v>99</v>
      </c>
      <c r="H24" s="19" t="s">
        <v>100</v>
      </c>
      <c r="I24" s="20" t="s">
        <v>97</v>
      </c>
      <c r="J24" s="19" t="s">
        <v>333</v>
      </c>
      <c r="K24" s="20" t="s">
        <v>97</v>
      </c>
      <c r="L24" s="19" t="s">
        <v>101</v>
      </c>
      <c r="M24" s="20" t="s">
        <v>97</v>
      </c>
      <c r="N24" s="19" t="s">
        <v>437</v>
      </c>
      <c r="O24" s="23">
        <v>4255.28</v>
      </c>
      <c r="P24" s="23">
        <v>0</v>
      </c>
      <c r="Q24" s="19" t="s">
        <v>438</v>
      </c>
      <c r="R24" s="19" t="s">
        <v>43</v>
      </c>
      <c r="S24" s="19" t="s">
        <v>336</v>
      </c>
      <c r="T24" s="19" t="s">
        <v>337</v>
      </c>
      <c r="U24" s="19" t="s">
        <v>1928</v>
      </c>
      <c r="V24" s="19" t="s">
        <v>339</v>
      </c>
    </row>
    <row r="25" s="16" customFormat="1" ht="16.5" customHeight="1" spans="1:22">
      <c r="A25" s="10" t="s">
        <v>1926</v>
      </c>
      <c r="B25" s="13" t="s">
        <v>330</v>
      </c>
      <c r="C25" s="11">
        <v>1</v>
      </c>
      <c r="D25" s="10" t="s">
        <v>1927</v>
      </c>
      <c r="E25" s="12">
        <v>45468</v>
      </c>
      <c r="F25" s="12">
        <v>45468</v>
      </c>
      <c r="G25" s="13" t="s">
        <v>99</v>
      </c>
      <c r="H25" s="10" t="s">
        <v>100</v>
      </c>
      <c r="I25" s="13" t="s">
        <v>97</v>
      </c>
      <c r="J25" s="10" t="s">
        <v>333</v>
      </c>
      <c r="K25" s="13" t="s">
        <v>97</v>
      </c>
      <c r="L25" s="10" t="s">
        <v>101</v>
      </c>
      <c r="M25" s="13" t="s">
        <v>97</v>
      </c>
      <c r="N25" s="10" t="s">
        <v>437</v>
      </c>
      <c r="O25" s="15">
        <v>0</v>
      </c>
      <c r="P25" s="15">
        <v>77883.94</v>
      </c>
      <c r="Q25" s="10" t="s">
        <v>438</v>
      </c>
      <c r="R25" s="10" t="s">
        <v>43</v>
      </c>
      <c r="S25" s="10" t="s">
        <v>336</v>
      </c>
      <c r="T25" s="10" t="s">
        <v>337</v>
      </c>
      <c r="U25" s="10" t="s">
        <v>1928</v>
      </c>
      <c r="V25" s="10" t="s">
        <v>339</v>
      </c>
    </row>
    <row r="26" s="16" customFormat="1" ht="16.5" customHeight="1" spans="1:22">
      <c r="A26" s="19" t="s">
        <v>1929</v>
      </c>
      <c r="B26" s="20" t="s">
        <v>330</v>
      </c>
      <c r="C26" s="21">
        <v>1</v>
      </c>
      <c r="D26" s="19" t="s">
        <v>1930</v>
      </c>
      <c r="E26" s="22">
        <v>45468</v>
      </c>
      <c r="F26" s="22">
        <v>45468</v>
      </c>
      <c r="G26" s="20" t="s">
        <v>99</v>
      </c>
      <c r="H26" s="19" t="s">
        <v>100</v>
      </c>
      <c r="I26" s="20" t="s">
        <v>97</v>
      </c>
      <c r="J26" s="19" t="s">
        <v>333</v>
      </c>
      <c r="K26" s="20" t="s">
        <v>97</v>
      </c>
      <c r="L26" s="19" t="s">
        <v>101</v>
      </c>
      <c r="M26" s="20" t="s">
        <v>97</v>
      </c>
      <c r="N26" s="19" t="s">
        <v>1931</v>
      </c>
      <c r="O26" s="23">
        <v>0</v>
      </c>
      <c r="P26" s="23">
        <v>0.01</v>
      </c>
      <c r="Q26" s="19" t="s">
        <v>438</v>
      </c>
      <c r="R26" s="19" t="s">
        <v>43</v>
      </c>
      <c r="S26" s="19" t="s">
        <v>336</v>
      </c>
      <c r="T26" s="19" t="s">
        <v>337</v>
      </c>
      <c r="U26" s="19" t="s">
        <v>1932</v>
      </c>
      <c r="V26" s="19" t="s">
        <v>339</v>
      </c>
    </row>
    <row r="27" s="16" customFormat="1" ht="16.5" customHeight="1" spans="1:22">
      <c r="A27" s="10" t="s">
        <v>1933</v>
      </c>
      <c r="B27" s="13" t="s">
        <v>330</v>
      </c>
      <c r="C27" s="11">
        <v>1</v>
      </c>
      <c r="D27" s="10" t="s">
        <v>1934</v>
      </c>
      <c r="E27" s="12">
        <v>45468</v>
      </c>
      <c r="F27" s="12">
        <v>45468</v>
      </c>
      <c r="G27" s="13" t="s">
        <v>99</v>
      </c>
      <c r="H27" s="10" t="s">
        <v>100</v>
      </c>
      <c r="I27" s="13" t="s">
        <v>97</v>
      </c>
      <c r="J27" s="10" t="s">
        <v>333</v>
      </c>
      <c r="K27" s="13" t="s">
        <v>97</v>
      </c>
      <c r="L27" s="10" t="s">
        <v>101</v>
      </c>
      <c r="M27" s="13" t="s">
        <v>97</v>
      </c>
      <c r="N27" s="10" t="s">
        <v>437</v>
      </c>
      <c r="O27" s="15">
        <v>0</v>
      </c>
      <c r="P27" s="15">
        <v>321662.9</v>
      </c>
      <c r="Q27" s="10" t="s">
        <v>438</v>
      </c>
      <c r="R27" s="10" t="s">
        <v>43</v>
      </c>
      <c r="S27" s="10" t="s">
        <v>336</v>
      </c>
      <c r="T27" s="10" t="s">
        <v>337</v>
      </c>
      <c r="U27" s="10" t="s">
        <v>1935</v>
      </c>
      <c r="V27" s="10" t="s">
        <v>339</v>
      </c>
    </row>
    <row r="28" s="16" customFormat="1" ht="16.5" customHeight="1" spans="1:22">
      <c r="A28" s="19" t="s">
        <v>1933</v>
      </c>
      <c r="B28" s="20" t="s">
        <v>330</v>
      </c>
      <c r="C28" s="21">
        <v>3</v>
      </c>
      <c r="D28" s="19" t="s">
        <v>1934</v>
      </c>
      <c r="E28" s="22">
        <v>45468</v>
      </c>
      <c r="F28" s="22">
        <v>45468</v>
      </c>
      <c r="G28" s="20" t="s">
        <v>99</v>
      </c>
      <c r="H28" s="19" t="s">
        <v>100</v>
      </c>
      <c r="I28" s="20" t="s">
        <v>97</v>
      </c>
      <c r="J28" s="19" t="s">
        <v>333</v>
      </c>
      <c r="K28" s="20" t="s">
        <v>97</v>
      </c>
      <c r="L28" s="19" t="s">
        <v>101</v>
      </c>
      <c r="M28" s="20" t="s">
        <v>97</v>
      </c>
      <c r="N28" s="19" t="s">
        <v>437</v>
      </c>
      <c r="O28" s="23">
        <v>6247.47</v>
      </c>
      <c r="P28" s="23">
        <v>0</v>
      </c>
      <c r="Q28" s="19" t="s">
        <v>438</v>
      </c>
      <c r="R28" s="19" t="s">
        <v>43</v>
      </c>
      <c r="S28" s="19" t="s">
        <v>336</v>
      </c>
      <c r="T28" s="19" t="s">
        <v>337</v>
      </c>
      <c r="U28" s="19" t="s">
        <v>1935</v>
      </c>
      <c r="V28" s="19" t="s">
        <v>339</v>
      </c>
    </row>
    <row r="29" s="16" customFormat="1" ht="16.5" customHeight="1" spans="1:22">
      <c r="A29" s="10" t="s">
        <v>1936</v>
      </c>
      <c r="B29" s="13" t="s">
        <v>330</v>
      </c>
      <c r="C29" s="11">
        <v>1</v>
      </c>
      <c r="D29" s="10" t="s">
        <v>1937</v>
      </c>
      <c r="E29" s="12">
        <v>45468</v>
      </c>
      <c r="F29" s="12">
        <v>45468</v>
      </c>
      <c r="G29" s="13" t="s">
        <v>99</v>
      </c>
      <c r="H29" s="10" t="s">
        <v>100</v>
      </c>
      <c r="I29" s="13" t="s">
        <v>97</v>
      </c>
      <c r="J29" s="10" t="s">
        <v>333</v>
      </c>
      <c r="K29" s="13" t="s">
        <v>97</v>
      </c>
      <c r="L29" s="10" t="s">
        <v>101</v>
      </c>
      <c r="M29" s="13" t="s">
        <v>97</v>
      </c>
      <c r="N29" s="10" t="s">
        <v>1938</v>
      </c>
      <c r="O29" s="15">
        <v>0.02</v>
      </c>
      <c r="P29" s="15">
        <v>0</v>
      </c>
      <c r="Q29" s="10" t="s">
        <v>438</v>
      </c>
      <c r="R29" s="10" t="s">
        <v>43</v>
      </c>
      <c r="S29" s="10" t="s">
        <v>336</v>
      </c>
      <c r="T29" s="10" t="s">
        <v>337</v>
      </c>
      <c r="U29" s="10" t="s">
        <v>1939</v>
      </c>
      <c r="V29" s="10" t="s">
        <v>339</v>
      </c>
    </row>
    <row r="30" s="16" customFormat="1" ht="16.5" customHeight="1" spans="1:22">
      <c r="A30" s="19" t="s">
        <v>1940</v>
      </c>
      <c r="B30" s="20" t="s">
        <v>330</v>
      </c>
      <c r="C30" s="21">
        <v>1</v>
      </c>
      <c r="D30" s="19" t="s">
        <v>1941</v>
      </c>
      <c r="E30" s="22">
        <v>45468</v>
      </c>
      <c r="F30" s="22">
        <v>45468</v>
      </c>
      <c r="G30" s="20" t="s">
        <v>99</v>
      </c>
      <c r="H30" s="19" t="s">
        <v>100</v>
      </c>
      <c r="I30" s="20" t="s">
        <v>97</v>
      </c>
      <c r="J30" s="19" t="s">
        <v>333</v>
      </c>
      <c r="K30" s="20" t="s">
        <v>97</v>
      </c>
      <c r="L30" s="19" t="s">
        <v>101</v>
      </c>
      <c r="M30" s="20" t="s">
        <v>97</v>
      </c>
      <c r="N30" s="19" t="s">
        <v>925</v>
      </c>
      <c r="O30" s="23">
        <v>0</v>
      </c>
      <c r="P30" s="23">
        <v>490107.17</v>
      </c>
      <c r="Q30" s="19" t="s">
        <v>697</v>
      </c>
      <c r="R30" s="19" t="s">
        <v>42</v>
      </c>
      <c r="S30" s="19" t="s">
        <v>336</v>
      </c>
      <c r="T30" s="19" t="s">
        <v>337</v>
      </c>
      <c r="U30" s="19" t="s">
        <v>1942</v>
      </c>
      <c r="V30" s="19" t="s">
        <v>339</v>
      </c>
    </row>
    <row r="31" s="16" customFormat="1" ht="16.5" customHeight="1" spans="1:22">
      <c r="A31" s="10" t="s">
        <v>1940</v>
      </c>
      <c r="B31" s="13" t="s">
        <v>330</v>
      </c>
      <c r="C31" s="11">
        <v>3</v>
      </c>
      <c r="D31" s="10" t="s">
        <v>1941</v>
      </c>
      <c r="E31" s="12">
        <v>45468</v>
      </c>
      <c r="F31" s="12">
        <v>45468</v>
      </c>
      <c r="G31" s="13" t="s">
        <v>99</v>
      </c>
      <c r="H31" s="10" t="s">
        <v>100</v>
      </c>
      <c r="I31" s="13" t="s">
        <v>97</v>
      </c>
      <c r="J31" s="10" t="s">
        <v>333</v>
      </c>
      <c r="K31" s="13" t="s">
        <v>97</v>
      </c>
      <c r="L31" s="10" t="s">
        <v>101</v>
      </c>
      <c r="M31" s="13" t="s">
        <v>97</v>
      </c>
      <c r="N31" s="10" t="s">
        <v>925</v>
      </c>
      <c r="O31" s="15">
        <v>276.53</v>
      </c>
      <c r="P31" s="15">
        <v>0</v>
      </c>
      <c r="Q31" s="10" t="s">
        <v>697</v>
      </c>
      <c r="R31" s="10" t="s">
        <v>42</v>
      </c>
      <c r="S31" s="10" t="s">
        <v>336</v>
      </c>
      <c r="T31" s="10" t="s">
        <v>337</v>
      </c>
      <c r="U31" s="10" t="s">
        <v>1942</v>
      </c>
      <c r="V31" s="10" t="s">
        <v>339</v>
      </c>
    </row>
    <row r="32" s="16" customFormat="1" ht="16.5" customHeight="1" spans="1:22">
      <c r="A32" s="19" t="s">
        <v>1943</v>
      </c>
      <c r="B32" s="20" t="s">
        <v>330</v>
      </c>
      <c r="C32" s="21">
        <v>1</v>
      </c>
      <c r="D32" s="19" t="s">
        <v>1944</v>
      </c>
      <c r="E32" s="22">
        <v>45468</v>
      </c>
      <c r="F32" s="22">
        <v>45468</v>
      </c>
      <c r="G32" s="20" t="s">
        <v>99</v>
      </c>
      <c r="H32" s="19" t="s">
        <v>100</v>
      </c>
      <c r="I32" s="20" t="s">
        <v>97</v>
      </c>
      <c r="J32" s="19" t="s">
        <v>333</v>
      </c>
      <c r="K32" s="20" t="s">
        <v>97</v>
      </c>
      <c r="L32" s="19" t="s">
        <v>101</v>
      </c>
      <c r="M32" s="20" t="s">
        <v>97</v>
      </c>
      <c r="N32" s="19" t="s">
        <v>1945</v>
      </c>
      <c r="O32" s="23">
        <v>0.02</v>
      </c>
      <c r="P32" s="23">
        <v>0</v>
      </c>
      <c r="Q32" s="19" t="s">
        <v>697</v>
      </c>
      <c r="R32" s="19" t="s">
        <v>42</v>
      </c>
      <c r="S32" s="19" t="s">
        <v>336</v>
      </c>
      <c r="T32" s="19" t="s">
        <v>337</v>
      </c>
      <c r="U32" s="19" t="s">
        <v>1946</v>
      </c>
      <c r="V32" s="19" t="s">
        <v>339</v>
      </c>
    </row>
    <row r="33" s="16" customFormat="1" ht="16.5" customHeight="1" spans="1:22">
      <c r="A33" s="10" t="s">
        <v>1947</v>
      </c>
      <c r="B33" s="13" t="s">
        <v>330</v>
      </c>
      <c r="C33" s="11">
        <v>1</v>
      </c>
      <c r="D33" s="10" t="s">
        <v>1948</v>
      </c>
      <c r="E33" s="12">
        <v>45468</v>
      </c>
      <c r="F33" s="12">
        <v>45468</v>
      </c>
      <c r="G33" s="13" t="s">
        <v>99</v>
      </c>
      <c r="H33" s="10" t="s">
        <v>100</v>
      </c>
      <c r="I33" s="13" t="s">
        <v>97</v>
      </c>
      <c r="J33" s="10" t="s">
        <v>333</v>
      </c>
      <c r="K33" s="13" t="s">
        <v>97</v>
      </c>
      <c r="L33" s="10" t="s">
        <v>101</v>
      </c>
      <c r="M33" s="13" t="s">
        <v>97</v>
      </c>
      <c r="N33" s="10" t="s">
        <v>1139</v>
      </c>
      <c r="O33" s="15">
        <v>0</v>
      </c>
      <c r="P33" s="15">
        <v>73342.2</v>
      </c>
      <c r="Q33" s="10" t="s">
        <v>624</v>
      </c>
      <c r="R33" s="10" t="s">
        <v>35</v>
      </c>
      <c r="S33" s="10" t="s">
        <v>336</v>
      </c>
      <c r="T33" s="10" t="s">
        <v>337</v>
      </c>
      <c r="U33" s="10" t="s">
        <v>1949</v>
      </c>
      <c r="V33" s="10" t="s">
        <v>339</v>
      </c>
    </row>
    <row r="34" s="16" customFormat="1" ht="16.5" customHeight="1" spans="1:22">
      <c r="A34" s="19" t="s">
        <v>1950</v>
      </c>
      <c r="B34" s="20" t="s">
        <v>330</v>
      </c>
      <c r="C34" s="21">
        <v>1</v>
      </c>
      <c r="D34" s="19" t="s">
        <v>1951</v>
      </c>
      <c r="E34" s="22">
        <v>45468</v>
      </c>
      <c r="F34" s="22">
        <v>45468</v>
      </c>
      <c r="G34" s="20" t="s">
        <v>99</v>
      </c>
      <c r="H34" s="19" t="s">
        <v>100</v>
      </c>
      <c r="I34" s="20" t="s">
        <v>97</v>
      </c>
      <c r="J34" s="19" t="s">
        <v>333</v>
      </c>
      <c r="K34" s="20" t="s">
        <v>97</v>
      </c>
      <c r="L34" s="19" t="s">
        <v>101</v>
      </c>
      <c r="M34" s="20" t="s">
        <v>97</v>
      </c>
      <c r="N34" s="19" t="s">
        <v>1952</v>
      </c>
      <c r="O34" s="23">
        <v>0.06</v>
      </c>
      <c r="P34" s="23">
        <v>0</v>
      </c>
      <c r="Q34" s="19" t="s">
        <v>624</v>
      </c>
      <c r="R34" s="19" t="s">
        <v>35</v>
      </c>
      <c r="S34" s="19" t="s">
        <v>336</v>
      </c>
      <c r="T34" s="19" t="s">
        <v>337</v>
      </c>
      <c r="U34" s="19" t="s">
        <v>1953</v>
      </c>
      <c r="V34" s="19" t="s">
        <v>339</v>
      </c>
    </row>
    <row r="35" s="16" customFormat="1" ht="16.5" customHeight="1" spans="1:22">
      <c r="A35" s="10" t="s">
        <v>1954</v>
      </c>
      <c r="B35" s="13" t="s">
        <v>330</v>
      </c>
      <c r="C35" s="11">
        <v>3</v>
      </c>
      <c r="D35" s="10" t="s">
        <v>1955</v>
      </c>
      <c r="E35" s="12">
        <v>45468</v>
      </c>
      <c r="F35" s="12">
        <v>45468</v>
      </c>
      <c r="G35" s="13" t="s">
        <v>99</v>
      </c>
      <c r="H35" s="10" t="s">
        <v>100</v>
      </c>
      <c r="I35" s="13" t="s">
        <v>97</v>
      </c>
      <c r="J35" s="10" t="s">
        <v>333</v>
      </c>
      <c r="K35" s="13" t="s">
        <v>97</v>
      </c>
      <c r="L35" s="10" t="s">
        <v>101</v>
      </c>
      <c r="M35" s="13" t="s">
        <v>97</v>
      </c>
      <c r="N35" s="10" t="s">
        <v>1111</v>
      </c>
      <c r="O35" s="15">
        <v>1770.05</v>
      </c>
      <c r="P35" s="15">
        <v>0</v>
      </c>
      <c r="Q35" s="10" t="s">
        <v>568</v>
      </c>
      <c r="R35" s="10" t="s">
        <v>38</v>
      </c>
      <c r="S35" s="10" t="s">
        <v>336</v>
      </c>
      <c r="T35" s="10" t="s">
        <v>337</v>
      </c>
      <c r="U35" s="10" t="s">
        <v>1956</v>
      </c>
      <c r="V35" s="10" t="s">
        <v>339</v>
      </c>
    </row>
    <row r="36" s="16" customFormat="1" ht="16.5" customHeight="1" spans="1:22">
      <c r="A36" s="19" t="s">
        <v>1954</v>
      </c>
      <c r="B36" s="20" t="s">
        <v>330</v>
      </c>
      <c r="C36" s="21">
        <v>1</v>
      </c>
      <c r="D36" s="19" t="s">
        <v>1955</v>
      </c>
      <c r="E36" s="22">
        <v>45468</v>
      </c>
      <c r="F36" s="22">
        <v>45468</v>
      </c>
      <c r="G36" s="20" t="s">
        <v>99</v>
      </c>
      <c r="H36" s="19" t="s">
        <v>100</v>
      </c>
      <c r="I36" s="20" t="s">
        <v>97</v>
      </c>
      <c r="J36" s="19" t="s">
        <v>333</v>
      </c>
      <c r="K36" s="20" t="s">
        <v>97</v>
      </c>
      <c r="L36" s="19" t="s">
        <v>101</v>
      </c>
      <c r="M36" s="20" t="s">
        <v>97</v>
      </c>
      <c r="N36" s="19" t="s">
        <v>1111</v>
      </c>
      <c r="O36" s="23">
        <v>0</v>
      </c>
      <c r="P36" s="23">
        <v>65062.18</v>
      </c>
      <c r="Q36" s="19" t="s">
        <v>568</v>
      </c>
      <c r="R36" s="19" t="s">
        <v>38</v>
      </c>
      <c r="S36" s="19" t="s">
        <v>336</v>
      </c>
      <c r="T36" s="19" t="s">
        <v>337</v>
      </c>
      <c r="U36" s="19" t="s">
        <v>1956</v>
      </c>
      <c r="V36" s="19" t="s">
        <v>339</v>
      </c>
    </row>
    <row r="37" s="16" customFormat="1" ht="16.5" customHeight="1" spans="1:22">
      <c r="A37" s="10" t="s">
        <v>1957</v>
      </c>
      <c r="B37" s="13" t="s">
        <v>330</v>
      </c>
      <c r="C37" s="11">
        <v>1</v>
      </c>
      <c r="D37" s="10" t="s">
        <v>1958</v>
      </c>
      <c r="E37" s="12">
        <v>45468</v>
      </c>
      <c r="F37" s="12">
        <v>45468</v>
      </c>
      <c r="G37" s="13" t="s">
        <v>99</v>
      </c>
      <c r="H37" s="10" t="s">
        <v>100</v>
      </c>
      <c r="I37" s="13" t="s">
        <v>97</v>
      </c>
      <c r="J37" s="10" t="s">
        <v>333</v>
      </c>
      <c r="K37" s="13" t="s">
        <v>97</v>
      </c>
      <c r="L37" s="10" t="s">
        <v>101</v>
      </c>
      <c r="M37" s="13" t="s">
        <v>97</v>
      </c>
      <c r="N37" s="10" t="s">
        <v>1959</v>
      </c>
      <c r="O37" s="15">
        <v>0.01</v>
      </c>
      <c r="P37" s="15">
        <v>0</v>
      </c>
      <c r="Q37" s="10" t="s">
        <v>568</v>
      </c>
      <c r="R37" s="10" t="s">
        <v>38</v>
      </c>
      <c r="S37" s="10" t="s">
        <v>336</v>
      </c>
      <c r="T37" s="10" t="s">
        <v>337</v>
      </c>
      <c r="U37" s="10" t="s">
        <v>1960</v>
      </c>
      <c r="V37" s="10" t="s">
        <v>339</v>
      </c>
    </row>
    <row r="38" s="16" customFormat="1" ht="16.5" customHeight="1" spans="1:22">
      <c r="A38" s="19" t="s">
        <v>1961</v>
      </c>
      <c r="B38" s="20" t="s">
        <v>330</v>
      </c>
      <c r="C38" s="21">
        <v>1</v>
      </c>
      <c r="D38" s="19" t="s">
        <v>1962</v>
      </c>
      <c r="E38" s="22">
        <v>45468</v>
      </c>
      <c r="F38" s="22">
        <v>45468</v>
      </c>
      <c r="G38" s="20" t="s">
        <v>99</v>
      </c>
      <c r="H38" s="19" t="s">
        <v>100</v>
      </c>
      <c r="I38" s="20" t="s">
        <v>97</v>
      </c>
      <c r="J38" s="19" t="s">
        <v>333</v>
      </c>
      <c r="K38" s="20" t="s">
        <v>97</v>
      </c>
      <c r="L38" s="19" t="s">
        <v>101</v>
      </c>
      <c r="M38" s="20" t="s">
        <v>97</v>
      </c>
      <c r="N38" s="19" t="s">
        <v>1535</v>
      </c>
      <c r="O38" s="23">
        <v>0</v>
      </c>
      <c r="P38" s="23">
        <v>28365.17</v>
      </c>
      <c r="Q38" s="19" t="s">
        <v>574</v>
      </c>
      <c r="R38" s="19" t="s">
        <v>17</v>
      </c>
      <c r="S38" s="19" t="s">
        <v>336</v>
      </c>
      <c r="T38" s="19" t="s">
        <v>337</v>
      </c>
      <c r="U38" s="19" t="s">
        <v>1963</v>
      </c>
      <c r="V38" s="19" t="s">
        <v>339</v>
      </c>
    </row>
    <row r="39" s="16" customFormat="1" ht="16.5" customHeight="1" spans="1:22">
      <c r="A39" s="10" t="s">
        <v>1964</v>
      </c>
      <c r="B39" s="13" t="s">
        <v>330</v>
      </c>
      <c r="C39" s="11">
        <v>1</v>
      </c>
      <c r="D39" s="10" t="s">
        <v>1965</v>
      </c>
      <c r="E39" s="12">
        <v>45468</v>
      </c>
      <c r="F39" s="12">
        <v>45468</v>
      </c>
      <c r="G39" s="13" t="s">
        <v>99</v>
      </c>
      <c r="H39" s="10" t="s">
        <v>100</v>
      </c>
      <c r="I39" s="13" t="s">
        <v>97</v>
      </c>
      <c r="J39" s="10" t="s">
        <v>333</v>
      </c>
      <c r="K39" s="13" t="s">
        <v>97</v>
      </c>
      <c r="L39" s="10" t="s">
        <v>101</v>
      </c>
      <c r="M39" s="13" t="s">
        <v>97</v>
      </c>
      <c r="N39" s="10" t="s">
        <v>1966</v>
      </c>
      <c r="O39" s="15">
        <v>0.02</v>
      </c>
      <c r="P39" s="15">
        <v>0</v>
      </c>
      <c r="Q39" s="10" t="s">
        <v>574</v>
      </c>
      <c r="R39" s="10" t="s">
        <v>17</v>
      </c>
      <c r="S39" s="10" t="s">
        <v>336</v>
      </c>
      <c r="T39" s="10" t="s">
        <v>337</v>
      </c>
      <c r="U39" s="10" t="s">
        <v>1967</v>
      </c>
      <c r="V39" s="10" t="s">
        <v>339</v>
      </c>
    </row>
    <row r="40" s="16" customFormat="1" ht="16.5" customHeight="1" spans="1:22">
      <c r="A40" s="19" t="s">
        <v>1968</v>
      </c>
      <c r="B40" s="20" t="s">
        <v>330</v>
      </c>
      <c r="C40" s="21">
        <v>1</v>
      </c>
      <c r="D40" s="19" t="s">
        <v>1969</v>
      </c>
      <c r="E40" s="22">
        <v>45468</v>
      </c>
      <c r="F40" s="22">
        <v>45468</v>
      </c>
      <c r="G40" s="20" t="s">
        <v>99</v>
      </c>
      <c r="H40" s="19" t="s">
        <v>100</v>
      </c>
      <c r="I40" s="20" t="s">
        <v>97</v>
      </c>
      <c r="J40" s="19" t="s">
        <v>333</v>
      </c>
      <c r="K40" s="20" t="s">
        <v>97</v>
      </c>
      <c r="L40" s="19" t="s">
        <v>101</v>
      </c>
      <c r="M40" s="20" t="s">
        <v>97</v>
      </c>
      <c r="N40" s="19" t="s">
        <v>899</v>
      </c>
      <c r="O40" s="23">
        <v>0</v>
      </c>
      <c r="P40" s="23">
        <v>4473.07</v>
      </c>
      <c r="Q40" s="19" t="s">
        <v>489</v>
      </c>
      <c r="R40" s="19" t="s">
        <v>51</v>
      </c>
      <c r="S40" s="19" t="s">
        <v>336</v>
      </c>
      <c r="T40" s="19" t="s">
        <v>337</v>
      </c>
      <c r="U40" s="19" t="s">
        <v>1970</v>
      </c>
      <c r="V40" s="19" t="s">
        <v>339</v>
      </c>
    </row>
    <row r="41" s="16" customFormat="1" ht="16.5" customHeight="1" spans="1:22">
      <c r="A41" s="10" t="s">
        <v>1971</v>
      </c>
      <c r="B41" s="13" t="s">
        <v>330</v>
      </c>
      <c r="C41" s="11">
        <v>1</v>
      </c>
      <c r="D41" s="10" t="s">
        <v>1972</v>
      </c>
      <c r="E41" s="12">
        <v>45468</v>
      </c>
      <c r="F41" s="12">
        <v>45468</v>
      </c>
      <c r="G41" s="13" t="s">
        <v>99</v>
      </c>
      <c r="H41" s="10" t="s">
        <v>100</v>
      </c>
      <c r="I41" s="13" t="s">
        <v>97</v>
      </c>
      <c r="J41" s="10" t="s">
        <v>333</v>
      </c>
      <c r="K41" s="13" t="s">
        <v>97</v>
      </c>
      <c r="L41" s="10" t="s">
        <v>101</v>
      </c>
      <c r="M41" s="13" t="s">
        <v>97</v>
      </c>
      <c r="N41" s="10" t="s">
        <v>1973</v>
      </c>
      <c r="O41" s="15">
        <v>0.01</v>
      </c>
      <c r="P41" s="15">
        <v>0</v>
      </c>
      <c r="Q41" s="10" t="s">
        <v>489</v>
      </c>
      <c r="R41" s="10" t="s">
        <v>51</v>
      </c>
      <c r="S41" s="10" t="s">
        <v>336</v>
      </c>
      <c r="T41" s="10" t="s">
        <v>337</v>
      </c>
      <c r="U41" s="10" t="s">
        <v>1974</v>
      </c>
      <c r="V41" s="10" t="s">
        <v>339</v>
      </c>
    </row>
    <row r="42" s="16" customFormat="1" ht="16.5" customHeight="1" spans="1:22">
      <c r="A42" s="19" t="s">
        <v>1975</v>
      </c>
      <c r="B42" s="20" t="s">
        <v>330</v>
      </c>
      <c r="C42" s="21">
        <v>1</v>
      </c>
      <c r="D42" s="19" t="s">
        <v>1976</v>
      </c>
      <c r="E42" s="22">
        <v>45468</v>
      </c>
      <c r="F42" s="22">
        <v>45468</v>
      </c>
      <c r="G42" s="20" t="s">
        <v>99</v>
      </c>
      <c r="H42" s="19" t="s">
        <v>100</v>
      </c>
      <c r="I42" s="20" t="s">
        <v>97</v>
      </c>
      <c r="J42" s="19" t="s">
        <v>333</v>
      </c>
      <c r="K42" s="20" t="s">
        <v>97</v>
      </c>
      <c r="L42" s="19" t="s">
        <v>101</v>
      </c>
      <c r="M42" s="20" t="s">
        <v>97</v>
      </c>
      <c r="N42" s="19" t="s">
        <v>766</v>
      </c>
      <c r="O42" s="23">
        <v>0</v>
      </c>
      <c r="P42" s="23">
        <v>8464.98</v>
      </c>
      <c r="Q42" s="19" t="s">
        <v>767</v>
      </c>
      <c r="R42" s="19" t="s">
        <v>57</v>
      </c>
      <c r="S42" s="19" t="s">
        <v>336</v>
      </c>
      <c r="T42" s="19" t="s">
        <v>337</v>
      </c>
      <c r="U42" s="19" t="s">
        <v>1977</v>
      </c>
      <c r="V42" s="19" t="s">
        <v>339</v>
      </c>
    </row>
    <row r="43" s="16" customFormat="1" ht="16.5" customHeight="1" spans="1:22">
      <c r="A43" s="10" t="s">
        <v>1978</v>
      </c>
      <c r="B43" s="13" t="s">
        <v>330</v>
      </c>
      <c r="C43" s="11">
        <v>1</v>
      </c>
      <c r="D43" s="10" t="s">
        <v>1979</v>
      </c>
      <c r="E43" s="12">
        <v>45468</v>
      </c>
      <c r="F43" s="12">
        <v>45468</v>
      </c>
      <c r="G43" s="13" t="s">
        <v>99</v>
      </c>
      <c r="H43" s="10" t="s">
        <v>100</v>
      </c>
      <c r="I43" s="13" t="s">
        <v>97</v>
      </c>
      <c r="J43" s="10" t="s">
        <v>333</v>
      </c>
      <c r="K43" s="13" t="s">
        <v>97</v>
      </c>
      <c r="L43" s="10" t="s">
        <v>101</v>
      </c>
      <c r="M43" s="13" t="s">
        <v>97</v>
      </c>
      <c r="N43" s="10" t="s">
        <v>1764</v>
      </c>
      <c r="O43" s="15">
        <v>0</v>
      </c>
      <c r="P43" s="15">
        <v>10278.98</v>
      </c>
      <c r="Q43" s="10" t="s">
        <v>1765</v>
      </c>
      <c r="R43" s="10" t="s">
        <v>250</v>
      </c>
      <c r="S43" s="10" t="s">
        <v>336</v>
      </c>
      <c r="T43" s="10" t="s">
        <v>337</v>
      </c>
      <c r="U43" s="10" t="s">
        <v>1980</v>
      </c>
      <c r="V43" s="10" t="s">
        <v>339</v>
      </c>
    </row>
    <row r="44" s="16" customFormat="1" ht="16.5" customHeight="1" spans="1:22">
      <c r="A44" s="19" t="s">
        <v>1978</v>
      </c>
      <c r="B44" s="20" t="s">
        <v>330</v>
      </c>
      <c r="C44" s="21">
        <v>3</v>
      </c>
      <c r="D44" s="19" t="s">
        <v>1979</v>
      </c>
      <c r="E44" s="22">
        <v>45468</v>
      </c>
      <c r="F44" s="22">
        <v>45468</v>
      </c>
      <c r="G44" s="20" t="s">
        <v>99</v>
      </c>
      <c r="H44" s="19" t="s">
        <v>100</v>
      </c>
      <c r="I44" s="20" t="s">
        <v>97</v>
      </c>
      <c r="J44" s="19" t="s">
        <v>333</v>
      </c>
      <c r="K44" s="20" t="s">
        <v>97</v>
      </c>
      <c r="L44" s="19" t="s">
        <v>101</v>
      </c>
      <c r="M44" s="20" t="s">
        <v>97</v>
      </c>
      <c r="N44" s="19" t="s">
        <v>1764</v>
      </c>
      <c r="O44" s="23">
        <v>0.5</v>
      </c>
      <c r="P44" s="23">
        <v>0</v>
      </c>
      <c r="Q44" s="19" t="s">
        <v>1765</v>
      </c>
      <c r="R44" s="19" t="s">
        <v>250</v>
      </c>
      <c r="S44" s="19" t="s">
        <v>336</v>
      </c>
      <c r="T44" s="19" t="s">
        <v>337</v>
      </c>
      <c r="U44" s="19" t="s">
        <v>1980</v>
      </c>
      <c r="V44" s="19" t="s">
        <v>339</v>
      </c>
    </row>
    <row r="45" s="16" customFormat="1" ht="16.5" customHeight="1" spans="1:22">
      <c r="A45" s="10" t="s">
        <v>1981</v>
      </c>
      <c r="B45" s="13" t="s">
        <v>330</v>
      </c>
      <c r="C45" s="11">
        <v>1</v>
      </c>
      <c r="D45" s="10" t="s">
        <v>1982</v>
      </c>
      <c r="E45" s="12">
        <v>45469</v>
      </c>
      <c r="F45" s="12">
        <v>45469</v>
      </c>
      <c r="G45" s="13" t="s">
        <v>99</v>
      </c>
      <c r="H45" s="10" t="s">
        <v>100</v>
      </c>
      <c r="I45" s="13" t="s">
        <v>97</v>
      </c>
      <c r="J45" s="10" t="s">
        <v>333</v>
      </c>
      <c r="K45" s="13" t="s">
        <v>97</v>
      </c>
      <c r="L45" s="10" t="s">
        <v>101</v>
      </c>
      <c r="M45" s="13" t="s">
        <v>97</v>
      </c>
      <c r="N45" s="10" t="s">
        <v>1742</v>
      </c>
      <c r="O45" s="15">
        <v>0</v>
      </c>
      <c r="P45" s="15">
        <v>740986.73</v>
      </c>
      <c r="Q45" s="10" t="s">
        <v>651</v>
      </c>
      <c r="R45" s="10" t="s">
        <v>33</v>
      </c>
      <c r="S45" s="10" t="s">
        <v>336</v>
      </c>
      <c r="T45" s="10" t="s">
        <v>337</v>
      </c>
      <c r="U45" s="10" t="s">
        <v>1983</v>
      </c>
      <c r="V45" s="10" t="s">
        <v>339</v>
      </c>
    </row>
    <row r="46" s="16" customFormat="1" ht="16.5" customHeight="1" spans="1:22">
      <c r="A46" s="19" t="s">
        <v>1984</v>
      </c>
      <c r="B46" s="20" t="s">
        <v>330</v>
      </c>
      <c r="C46" s="21">
        <v>1</v>
      </c>
      <c r="D46" s="19" t="s">
        <v>1985</v>
      </c>
      <c r="E46" s="22">
        <v>45469</v>
      </c>
      <c r="F46" s="22">
        <v>45469</v>
      </c>
      <c r="G46" s="20" t="s">
        <v>99</v>
      </c>
      <c r="H46" s="19" t="s">
        <v>100</v>
      </c>
      <c r="I46" s="20" t="s">
        <v>97</v>
      </c>
      <c r="J46" s="19" t="s">
        <v>333</v>
      </c>
      <c r="K46" s="20" t="s">
        <v>97</v>
      </c>
      <c r="L46" s="19" t="s">
        <v>101</v>
      </c>
      <c r="M46" s="20" t="s">
        <v>97</v>
      </c>
      <c r="N46" s="19" t="s">
        <v>1986</v>
      </c>
      <c r="O46" s="23">
        <v>0</v>
      </c>
      <c r="P46" s="23">
        <v>0.03</v>
      </c>
      <c r="Q46" s="19" t="s">
        <v>651</v>
      </c>
      <c r="R46" s="19" t="s">
        <v>33</v>
      </c>
      <c r="S46" s="19" t="s">
        <v>336</v>
      </c>
      <c r="T46" s="19" t="s">
        <v>337</v>
      </c>
      <c r="U46" s="19" t="s">
        <v>1987</v>
      </c>
      <c r="V46" s="19" t="s">
        <v>339</v>
      </c>
    </row>
    <row r="47" s="16" customFormat="1" ht="16.5" customHeight="1" spans="1:22">
      <c r="A47" s="10" t="s">
        <v>1988</v>
      </c>
      <c r="B47" s="13" t="s">
        <v>330</v>
      </c>
      <c r="C47" s="11">
        <v>1</v>
      </c>
      <c r="D47" s="10" t="s">
        <v>1989</v>
      </c>
      <c r="E47" s="12">
        <v>45469</v>
      </c>
      <c r="F47" s="12">
        <v>45469</v>
      </c>
      <c r="G47" s="13" t="s">
        <v>99</v>
      </c>
      <c r="H47" s="10" t="s">
        <v>100</v>
      </c>
      <c r="I47" s="13" t="s">
        <v>97</v>
      </c>
      <c r="J47" s="10" t="s">
        <v>333</v>
      </c>
      <c r="K47" s="13" t="s">
        <v>97</v>
      </c>
      <c r="L47" s="10" t="s">
        <v>101</v>
      </c>
      <c r="M47" s="13" t="s">
        <v>97</v>
      </c>
      <c r="N47" s="10" t="s">
        <v>780</v>
      </c>
      <c r="O47" s="15">
        <v>0</v>
      </c>
      <c r="P47" s="15">
        <v>106745.45</v>
      </c>
      <c r="Q47" s="10" t="s">
        <v>478</v>
      </c>
      <c r="R47" s="10" t="s">
        <v>25</v>
      </c>
      <c r="S47" s="10" t="s">
        <v>336</v>
      </c>
      <c r="T47" s="10" t="s">
        <v>337</v>
      </c>
      <c r="U47" s="10" t="s">
        <v>1990</v>
      </c>
      <c r="V47" s="10" t="s">
        <v>339</v>
      </c>
    </row>
    <row r="48" s="16" customFormat="1" ht="16.5" customHeight="1" spans="1:22">
      <c r="A48" s="19" t="s">
        <v>1991</v>
      </c>
      <c r="B48" s="20" t="s">
        <v>330</v>
      </c>
      <c r="C48" s="21">
        <v>1</v>
      </c>
      <c r="D48" s="19" t="s">
        <v>1992</v>
      </c>
      <c r="E48" s="22">
        <v>45469</v>
      </c>
      <c r="F48" s="22">
        <v>45469</v>
      </c>
      <c r="G48" s="20" t="s">
        <v>99</v>
      </c>
      <c r="H48" s="19" t="s">
        <v>100</v>
      </c>
      <c r="I48" s="20" t="s">
        <v>97</v>
      </c>
      <c r="J48" s="19" t="s">
        <v>333</v>
      </c>
      <c r="K48" s="20" t="s">
        <v>97</v>
      </c>
      <c r="L48" s="19" t="s">
        <v>101</v>
      </c>
      <c r="M48" s="20" t="s">
        <v>97</v>
      </c>
      <c r="N48" s="19" t="s">
        <v>1470</v>
      </c>
      <c r="O48" s="23">
        <v>0</v>
      </c>
      <c r="P48" s="23">
        <v>234060.52</v>
      </c>
      <c r="Q48" s="19" t="s">
        <v>472</v>
      </c>
      <c r="R48" s="19" t="s">
        <v>24</v>
      </c>
      <c r="S48" s="19" t="s">
        <v>336</v>
      </c>
      <c r="T48" s="19" t="s">
        <v>337</v>
      </c>
      <c r="U48" s="19" t="s">
        <v>1993</v>
      </c>
      <c r="V48" s="19" t="s">
        <v>339</v>
      </c>
    </row>
    <row r="49" s="16" customFormat="1" ht="16.5" customHeight="1" spans="1:22">
      <c r="A49" s="10" t="s">
        <v>1994</v>
      </c>
      <c r="B49" s="13" t="s">
        <v>330</v>
      </c>
      <c r="C49" s="11">
        <v>1</v>
      </c>
      <c r="D49" s="10" t="s">
        <v>1995</v>
      </c>
      <c r="E49" s="12">
        <v>45469</v>
      </c>
      <c r="F49" s="12">
        <v>45469</v>
      </c>
      <c r="G49" s="13" t="s">
        <v>99</v>
      </c>
      <c r="H49" s="10" t="s">
        <v>100</v>
      </c>
      <c r="I49" s="13" t="s">
        <v>97</v>
      </c>
      <c r="J49" s="10" t="s">
        <v>333</v>
      </c>
      <c r="K49" s="13" t="s">
        <v>97</v>
      </c>
      <c r="L49" s="10" t="s">
        <v>101</v>
      </c>
      <c r="M49" s="13" t="s">
        <v>97</v>
      </c>
      <c r="N49" s="10" t="s">
        <v>601</v>
      </c>
      <c r="O49" s="15">
        <v>0</v>
      </c>
      <c r="P49" s="15">
        <v>70335.72</v>
      </c>
      <c r="Q49" s="10" t="s">
        <v>390</v>
      </c>
      <c r="R49" s="10" t="s">
        <v>48</v>
      </c>
      <c r="S49" s="10" t="s">
        <v>336</v>
      </c>
      <c r="T49" s="10" t="s">
        <v>337</v>
      </c>
      <c r="U49" s="10" t="s">
        <v>1996</v>
      </c>
      <c r="V49" s="10" t="s">
        <v>339</v>
      </c>
    </row>
    <row r="50" s="16" customFormat="1" ht="16.5" customHeight="1" spans="1:22">
      <c r="A50" s="19" t="s">
        <v>1997</v>
      </c>
      <c r="B50" s="20" t="s">
        <v>330</v>
      </c>
      <c r="C50" s="21">
        <v>1</v>
      </c>
      <c r="D50" s="19" t="s">
        <v>1998</v>
      </c>
      <c r="E50" s="22">
        <v>45469</v>
      </c>
      <c r="F50" s="22">
        <v>45469</v>
      </c>
      <c r="G50" s="20" t="s">
        <v>99</v>
      </c>
      <c r="H50" s="19" t="s">
        <v>100</v>
      </c>
      <c r="I50" s="20" t="s">
        <v>97</v>
      </c>
      <c r="J50" s="19" t="s">
        <v>333</v>
      </c>
      <c r="K50" s="20" t="s">
        <v>97</v>
      </c>
      <c r="L50" s="19" t="s">
        <v>101</v>
      </c>
      <c r="M50" s="20" t="s">
        <v>97</v>
      </c>
      <c r="N50" s="19" t="s">
        <v>601</v>
      </c>
      <c r="O50" s="23">
        <v>0</v>
      </c>
      <c r="P50" s="23">
        <v>2639.68</v>
      </c>
      <c r="Q50" s="19" t="s">
        <v>420</v>
      </c>
      <c r="R50" s="19" t="s">
        <v>67</v>
      </c>
      <c r="S50" s="19" t="s">
        <v>336</v>
      </c>
      <c r="T50" s="19" t="s">
        <v>337</v>
      </c>
      <c r="U50" s="19" t="s">
        <v>1999</v>
      </c>
      <c r="V50" s="19" t="s">
        <v>339</v>
      </c>
    </row>
    <row r="51" s="16" customFormat="1" ht="16.5" customHeight="1" spans="1:22">
      <c r="A51" s="10" t="s">
        <v>2000</v>
      </c>
      <c r="B51" s="13" t="s">
        <v>330</v>
      </c>
      <c r="C51" s="11">
        <v>1</v>
      </c>
      <c r="D51" s="10" t="s">
        <v>2001</v>
      </c>
      <c r="E51" s="12">
        <v>45469</v>
      </c>
      <c r="F51" s="12">
        <v>45469</v>
      </c>
      <c r="G51" s="13" t="s">
        <v>99</v>
      </c>
      <c r="H51" s="10" t="s">
        <v>100</v>
      </c>
      <c r="I51" s="13" t="s">
        <v>97</v>
      </c>
      <c r="J51" s="10" t="s">
        <v>333</v>
      </c>
      <c r="K51" s="13" t="s">
        <v>97</v>
      </c>
      <c r="L51" s="10" t="s">
        <v>101</v>
      </c>
      <c r="M51" s="13" t="s">
        <v>97</v>
      </c>
      <c r="N51" s="10" t="s">
        <v>2002</v>
      </c>
      <c r="O51" s="15">
        <v>0</v>
      </c>
      <c r="P51" s="15">
        <v>107350</v>
      </c>
      <c r="Q51" s="10" t="s">
        <v>1029</v>
      </c>
      <c r="R51" s="10" t="s">
        <v>55</v>
      </c>
      <c r="S51" s="10" t="s">
        <v>336</v>
      </c>
      <c r="T51" s="10" t="s">
        <v>337</v>
      </c>
      <c r="U51" s="10" t="s">
        <v>2003</v>
      </c>
      <c r="V51" s="10" t="s">
        <v>339</v>
      </c>
    </row>
    <row r="52" s="16" customFormat="1" ht="16.5" customHeight="1" spans="1:22">
      <c r="A52" s="19" t="s">
        <v>2004</v>
      </c>
      <c r="B52" s="20" t="s">
        <v>330</v>
      </c>
      <c r="C52" s="21">
        <v>1</v>
      </c>
      <c r="D52" s="19" t="s">
        <v>2005</v>
      </c>
      <c r="E52" s="22">
        <v>45469</v>
      </c>
      <c r="F52" s="22">
        <v>45469</v>
      </c>
      <c r="G52" s="20" t="s">
        <v>99</v>
      </c>
      <c r="H52" s="19" t="s">
        <v>100</v>
      </c>
      <c r="I52" s="20" t="s">
        <v>97</v>
      </c>
      <c r="J52" s="19" t="s">
        <v>333</v>
      </c>
      <c r="K52" s="20" t="s">
        <v>97</v>
      </c>
      <c r="L52" s="19" t="s">
        <v>101</v>
      </c>
      <c r="M52" s="20" t="s">
        <v>97</v>
      </c>
      <c r="N52" s="19" t="s">
        <v>601</v>
      </c>
      <c r="O52" s="23">
        <v>0</v>
      </c>
      <c r="P52" s="23">
        <v>28724.55</v>
      </c>
      <c r="Q52" s="19" t="s">
        <v>618</v>
      </c>
      <c r="R52" s="19" t="s">
        <v>18</v>
      </c>
      <c r="S52" s="19" t="s">
        <v>336</v>
      </c>
      <c r="T52" s="19" t="s">
        <v>337</v>
      </c>
      <c r="U52" s="19" t="s">
        <v>2006</v>
      </c>
      <c r="V52" s="19" t="s">
        <v>339</v>
      </c>
    </row>
    <row r="53" s="16" customFormat="1" ht="16.5" customHeight="1" spans="1:22">
      <c r="A53" s="10" t="s">
        <v>2007</v>
      </c>
      <c r="B53" s="13" t="s">
        <v>330</v>
      </c>
      <c r="C53" s="11">
        <v>3</v>
      </c>
      <c r="D53" s="10" t="s">
        <v>2008</v>
      </c>
      <c r="E53" s="12">
        <v>45469</v>
      </c>
      <c r="F53" s="12">
        <v>45469</v>
      </c>
      <c r="G53" s="13" t="s">
        <v>99</v>
      </c>
      <c r="H53" s="10" t="s">
        <v>100</v>
      </c>
      <c r="I53" s="13" t="s">
        <v>97</v>
      </c>
      <c r="J53" s="10" t="s">
        <v>333</v>
      </c>
      <c r="K53" s="13" t="s">
        <v>97</v>
      </c>
      <c r="L53" s="10" t="s">
        <v>101</v>
      </c>
      <c r="M53" s="13" t="s">
        <v>97</v>
      </c>
      <c r="N53" s="10" t="s">
        <v>601</v>
      </c>
      <c r="O53" s="15">
        <v>1767</v>
      </c>
      <c r="P53" s="15">
        <v>0</v>
      </c>
      <c r="Q53" s="10" t="s">
        <v>507</v>
      </c>
      <c r="R53" s="10" t="s">
        <v>61</v>
      </c>
      <c r="S53" s="10" t="s">
        <v>336</v>
      </c>
      <c r="T53" s="10" t="s">
        <v>337</v>
      </c>
      <c r="U53" s="10" t="s">
        <v>2009</v>
      </c>
      <c r="V53" s="10" t="s">
        <v>339</v>
      </c>
    </row>
    <row r="54" s="16" customFormat="1" ht="16.5" customHeight="1" spans="1:22">
      <c r="A54" s="19" t="s">
        <v>2007</v>
      </c>
      <c r="B54" s="20" t="s">
        <v>330</v>
      </c>
      <c r="C54" s="21">
        <v>1</v>
      </c>
      <c r="D54" s="19" t="s">
        <v>2008</v>
      </c>
      <c r="E54" s="22">
        <v>45469</v>
      </c>
      <c r="F54" s="22">
        <v>45469</v>
      </c>
      <c r="G54" s="20" t="s">
        <v>99</v>
      </c>
      <c r="H54" s="19" t="s">
        <v>100</v>
      </c>
      <c r="I54" s="20" t="s">
        <v>97</v>
      </c>
      <c r="J54" s="19" t="s">
        <v>333</v>
      </c>
      <c r="K54" s="20" t="s">
        <v>97</v>
      </c>
      <c r="L54" s="19" t="s">
        <v>101</v>
      </c>
      <c r="M54" s="20" t="s">
        <v>97</v>
      </c>
      <c r="N54" s="19" t="s">
        <v>601</v>
      </c>
      <c r="O54" s="23">
        <v>0</v>
      </c>
      <c r="P54" s="23">
        <v>33972</v>
      </c>
      <c r="Q54" s="19" t="s">
        <v>507</v>
      </c>
      <c r="R54" s="19" t="s">
        <v>61</v>
      </c>
      <c r="S54" s="19" t="s">
        <v>336</v>
      </c>
      <c r="T54" s="19" t="s">
        <v>337</v>
      </c>
      <c r="U54" s="19" t="s">
        <v>2009</v>
      </c>
      <c r="V54" s="19" t="s">
        <v>339</v>
      </c>
    </row>
    <row r="55" s="16" customFormat="1" ht="16.5" customHeight="1" spans="1:22">
      <c r="A55" s="10" t="s">
        <v>2010</v>
      </c>
      <c r="B55" s="13" t="s">
        <v>330</v>
      </c>
      <c r="C55" s="11">
        <v>1</v>
      </c>
      <c r="D55" s="10" t="s">
        <v>2011</v>
      </c>
      <c r="E55" s="12">
        <v>45469</v>
      </c>
      <c r="F55" s="12">
        <v>45469</v>
      </c>
      <c r="G55" s="13" t="s">
        <v>99</v>
      </c>
      <c r="H55" s="10" t="s">
        <v>100</v>
      </c>
      <c r="I55" s="13" t="s">
        <v>97</v>
      </c>
      <c r="J55" s="10" t="s">
        <v>333</v>
      </c>
      <c r="K55" s="13" t="s">
        <v>97</v>
      </c>
      <c r="L55" s="10" t="s">
        <v>101</v>
      </c>
      <c r="M55" s="13" t="s">
        <v>97</v>
      </c>
      <c r="N55" s="10" t="s">
        <v>1101</v>
      </c>
      <c r="O55" s="15">
        <v>0</v>
      </c>
      <c r="P55" s="15">
        <v>30919.76</v>
      </c>
      <c r="Q55" s="10" t="s">
        <v>580</v>
      </c>
      <c r="R55" s="10" t="s">
        <v>21</v>
      </c>
      <c r="S55" s="10" t="s">
        <v>336</v>
      </c>
      <c r="T55" s="10" t="s">
        <v>337</v>
      </c>
      <c r="U55" s="10" t="s">
        <v>2012</v>
      </c>
      <c r="V55" s="10" t="s">
        <v>339</v>
      </c>
    </row>
    <row r="56" s="16" customFormat="1" ht="16.5" customHeight="1" spans="1:22">
      <c r="A56" s="19" t="s">
        <v>2010</v>
      </c>
      <c r="B56" s="20" t="s">
        <v>330</v>
      </c>
      <c r="C56" s="21">
        <v>3</v>
      </c>
      <c r="D56" s="19" t="s">
        <v>2011</v>
      </c>
      <c r="E56" s="22">
        <v>45469</v>
      </c>
      <c r="F56" s="22">
        <v>45469</v>
      </c>
      <c r="G56" s="20" t="s">
        <v>99</v>
      </c>
      <c r="H56" s="19" t="s">
        <v>100</v>
      </c>
      <c r="I56" s="20" t="s">
        <v>97</v>
      </c>
      <c r="J56" s="19" t="s">
        <v>333</v>
      </c>
      <c r="K56" s="20" t="s">
        <v>97</v>
      </c>
      <c r="L56" s="19" t="s">
        <v>101</v>
      </c>
      <c r="M56" s="20" t="s">
        <v>97</v>
      </c>
      <c r="N56" s="19" t="s">
        <v>1101</v>
      </c>
      <c r="O56" s="23">
        <v>0.64</v>
      </c>
      <c r="P56" s="23">
        <v>0</v>
      </c>
      <c r="Q56" s="19" t="s">
        <v>580</v>
      </c>
      <c r="R56" s="19" t="s">
        <v>21</v>
      </c>
      <c r="S56" s="19" t="s">
        <v>336</v>
      </c>
      <c r="T56" s="19" t="s">
        <v>337</v>
      </c>
      <c r="U56" s="19" t="s">
        <v>2012</v>
      </c>
      <c r="V56" s="19" t="s">
        <v>339</v>
      </c>
    </row>
    <row r="57" s="16" customFormat="1" ht="16.5" customHeight="1" spans="1:22">
      <c r="A57" s="10" t="s">
        <v>2013</v>
      </c>
      <c r="B57" s="13" t="s">
        <v>330</v>
      </c>
      <c r="C57" s="11">
        <v>1</v>
      </c>
      <c r="D57" s="10" t="s">
        <v>2014</v>
      </c>
      <c r="E57" s="12">
        <v>45469</v>
      </c>
      <c r="F57" s="12">
        <v>45469</v>
      </c>
      <c r="G57" s="13" t="s">
        <v>99</v>
      </c>
      <c r="H57" s="10" t="s">
        <v>100</v>
      </c>
      <c r="I57" s="13" t="s">
        <v>97</v>
      </c>
      <c r="J57" s="10" t="s">
        <v>333</v>
      </c>
      <c r="K57" s="13" t="s">
        <v>97</v>
      </c>
      <c r="L57" s="10" t="s">
        <v>101</v>
      </c>
      <c r="M57" s="13" t="s">
        <v>97</v>
      </c>
      <c r="N57" s="10" t="s">
        <v>2015</v>
      </c>
      <c r="O57" s="15">
        <v>0.01</v>
      </c>
      <c r="P57" s="15">
        <v>0</v>
      </c>
      <c r="Q57" s="10" t="s">
        <v>580</v>
      </c>
      <c r="R57" s="10" t="s">
        <v>21</v>
      </c>
      <c r="S57" s="10" t="s">
        <v>336</v>
      </c>
      <c r="T57" s="10" t="s">
        <v>337</v>
      </c>
      <c r="U57" s="10" t="s">
        <v>2016</v>
      </c>
      <c r="V57" s="10" t="s">
        <v>339</v>
      </c>
    </row>
    <row r="58" s="16" customFormat="1" ht="16.5" customHeight="1" spans="1:22">
      <c r="A58" s="19" t="s">
        <v>2013</v>
      </c>
      <c r="B58" s="20" t="s">
        <v>330</v>
      </c>
      <c r="C58" s="21">
        <v>3</v>
      </c>
      <c r="D58" s="19" t="s">
        <v>2014</v>
      </c>
      <c r="E58" s="22">
        <v>45469</v>
      </c>
      <c r="F58" s="22">
        <v>45469</v>
      </c>
      <c r="G58" s="20" t="s">
        <v>99</v>
      </c>
      <c r="H58" s="19" t="s">
        <v>100</v>
      </c>
      <c r="I58" s="20" t="s">
        <v>97</v>
      </c>
      <c r="J58" s="19" t="s">
        <v>333</v>
      </c>
      <c r="K58" s="20" t="s">
        <v>97</v>
      </c>
      <c r="L58" s="19" t="s">
        <v>101</v>
      </c>
      <c r="M58" s="20" t="s">
        <v>97</v>
      </c>
      <c r="N58" s="19" t="s">
        <v>2015</v>
      </c>
      <c r="O58" s="23">
        <v>0</v>
      </c>
      <c r="P58" s="23">
        <v>0.04</v>
      </c>
      <c r="Q58" s="19" t="s">
        <v>580</v>
      </c>
      <c r="R58" s="19" t="s">
        <v>21</v>
      </c>
      <c r="S58" s="19" t="s">
        <v>336</v>
      </c>
      <c r="T58" s="19" t="s">
        <v>337</v>
      </c>
      <c r="U58" s="19" t="s">
        <v>2016</v>
      </c>
      <c r="V58" s="19" t="s">
        <v>339</v>
      </c>
    </row>
    <row r="59" s="16" customFormat="1" ht="16.5" customHeight="1" spans="1:22">
      <c r="A59" s="10" t="s">
        <v>2017</v>
      </c>
      <c r="B59" s="13" t="s">
        <v>330</v>
      </c>
      <c r="C59" s="11">
        <v>1</v>
      </c>
      <c r="D59" s="10" t="s">
        <v>2018</v>
      </c>
      <c r="E59" s="12">
        <v>45469</v>
      </c>
      <c r="F59" s="12">
        <v>45469</v>
      </c>
      <c r="G59" s="13" t="s">
        <v>99</v>
      </c>
      <c r="H59" s="10" t="s">
        <v>100</v>
      </c>
      <c r="I59" s="13" t="s">
        <v>97</v>
      </c>
      <c r="J59" s="10" t="s">
        <v>333</v>
      </c>
      <c r="K59" s="13" t="s">
        <v>97</v>
      </c>
      <c r="L59" s="10" t="s">
        <v>101</v>
      </c>
      <c r="M59" s="13" t="s">
        <v>97</v>
      </c>
      <c r="N59" s="10" t="s">
        <v>1335</v>
      </c>
      <c r="O59" s="15">
        <v>0</v>
      </c>
      <c r="P59" s="15">
        <v>721724.89</v>
      </c>
      <c r="Q59" s="10" t="s">
        <v>1045</v>
      </c>
      <c r="R59" s="10" t="s">
        <v>116</v>
      </c>
      <c r="S59" s="10" t="s">
        <v>336</v>
      </c>
      <c r="T59" s="10" t="s">
        <v>337</v>
      </c>
      <c r="U59" s="10" t="s">
        <v>2019</v>
      </c>
      <c r="V59" s="10" t="s">
        <v>339</v>
      </c>
    </row>
    <row r="60" s="16" customFormat="1" ht="16.5" customHeight="1" spans="1:22">
      <c r="A60" s="19" t="s">
        <v>2020</v>
      </c>
      <c r="B60" s="20" t="s">
        <v>330</v>
      </c>
      <c r="C60" s="21">
        <v>1</v>
      </c>
      <c r="D60" s="19" t="s">
        <v>2021</v>
      </c>
      <c r="E60" s="22">
        <v>45469</v>
      </c>
      <c r="F60" s="22">
        <v>45469</v>
      </c>
      <c r="G60" s="20" t="s">
        <v>99</v>
      </c>
      <c r="H60" s="19" t="s">
        <v>100</v>
      </c>
      <c r="I60" s="20" t="s">
        <v>97</v>
      </c>
      <c r="J60" s="19" t="s">
        <v>333</v>
      </c>
      <c r="K60" s="20" t="s">
        <v>97</v>
      </c>
      <c r="L60" s="19" t="s">
        <v>101</v>
      </c>
      <c r="M60" s="20" t="s">
        <v>97</v>
      </c>
      <c r="N60" s="19" t="s">
        <v>601</v>
      </c>
      <c r="O60" s="23">
        <v>0</v>
      </c>
      <c r="P60" s="23">
        <v>44158.1</v>
      </c>
      <c r="Q60" s="19" t="s">
        <v>507</v>
      </c>
      <c r="R60" s="19" t="s">
        <v>61</v>
      </c>
      <c r="S60" s="19" t="s">
        <v>336</v>
      </c>
      <c r="T60" s="19" t="s">
        <v>337</v>
      </c>
      <c r="U60" s="19" t="s">
        <v>2022</v>
      </c>
      <c r="V60" s="19" t="s">
        <v>339</v>
      </c>
    </row>
    <row r="61" s="16" customFormat="1" ht="16.5" customHeight="1" spans="1:22">
      <c r="A61" s="10" t="s">
        <v>2020</v>
      </c>
      <c r="B61" s="13" t="s">
        <v>330</v>
      </c>
      <c r="C61" s="11">
        <v>3</v>
      </c>
      <c r="D61" s="10" t="s">
        <v>2021</v>
      </c>
      <c r="E61" s="12">
        <v>45469</v>
      </c>
      <c r="F61" s="12">
        <v>45469</v>
      </c>
      <c r="G61" s="13" t="s">
        <v>99</v>
      </c>
      <c r="H61" s="10" t="s">
        <v>100</v>
      </c>
      <c r="I61" s="13" t="s">
        <v>97</v>
      </c>
      <c r="J61" s="10" t="s">
        <v>333</v>
      </c>
      <c r="K61" s="13" t="s">
        <v>97</v>
      </c>
      <c r="L61" s="10" t="s">
        <v>101</v>
      </c>
      <c r="M61" s="13" t="s">
        <v>97</v>
      </c>
      <c r="N61" s="10" t="s">
        <v>601</v>
      </c>
      <c r="O61" s="15">
        <v>1871.1</v>
      </c>
      <c r="P61" s="15">
        <v>0</v>
      </c>
      <c r="Q61" s="10" t="s">
        <v>507</v>
      </c>
      <c r="R61" s="10" t="s">
        <v>61</v>
      </c>
      <c r="S61" s="10" t="s">
        <v>336</v>
      </c>
      <c r="T61" s="10" t="s">
        <v>337</v>
      </c>
      <c r="U61" s="10" t="s">
        <v>2022</v>
      </c>
      <c r="V61" s="10" t="s">
        <v>339</v>
      </c>
    </row>
    <row r="62" s="16" customFormat="1" ht="16.5" customHeight="1" spans="1:22">
      <c r="A62" s="19" t="s">
        <v>2023</v>
      </c>
      <c r="B62" s="20" t="s">
        <v>330</v>
      </c>
      <c r="C62" s="21">
        <v>1</v>
      </c>
      <c r="D62" s="19" t="s">
        <v>2024</v>
      </c>
      <c r="E62" s="22">
        <v>45469</v>
      </c>
      <c r="F62" s="22">
        <v>45469</v>
      </c>
      <c r="G62" s="20" t="s">
        <v>99</v>
      </c>
      <c r="H62" s="19" t="s">
        <v>100</v>
      </c>
      <c r="I62" s="20" t="s">
        <v>97</v>
      </c>
      <c r="J62" s="19" t="s">
        <v>333</v>
      </c>
      <c r="K62" s="20" t="s">
        <v>97</v>
      </c>
      <c r="L62" s="19" t="s">
        <v>101</v>
      </c>
      <c r="M62" s="20" t="s">
        <v>97</v>
      </c>
      <c r="N62" s="19" t="s">
        <v>1664</v>
      </c>
      <c r="O62" s="23">
        <v>0</v>
      </c>
      <c r="P62" s="23">
        <v>108742.73</v>
      </c>
      <c r="Q62" s="19" t="s">
        <v>495</v>
      </c>
      <c r="R62" s="19" t="s">
        <v>36</v>
      </c>
      <c r="S62" s="19" t="s">
        <v>336</v>
      </c>
      <c r="T62" s="19" t="s">
        <v>337</v>
      </c>
      <c r="U62" s="19" t="s">
        <v>2025</v>
      </c>
      <c r="V62" s="19" t="s">
        <v>339</v>
      </c>
    </row>
    <row r="63" s="16" customFormat="1" ht="16.5" customHeight="1" spans="1:22">
      <c r="A63" s="10" t="s">
        <v>2026</v>
      </c>
      <c r="B63" s="13" t="s">
        <v>330</v>
      </c>
      <c r="C63" s="11">
        <v>1</v>
      </c>
      <c r="D63" s="10" t="s">
        <v>2027</v>
      </c>
      <c r="E63" s="12">
        <v>45469</v>
      </c>
      <c r="F63" s="12">
        <v>45469</v>
      </c>
      <c r="G63" s="13" t="s">
        <v>99</v>
      </c>
      <c r="H63" s="10" t="s">
        <v>100</v>
      </c>
      <c r="I63" s="13" t="s">
        <v>97</v>
      </c>
      <c r="J63" s="10" t="s">
        <v>333</v>
      </c>
      <c r="K63" s="13" t="s">
        <v>97</v>
      </c>
      <c r="L63" s="10" t="s">
        <v>101</v>
      </c>
      <c r="M63" s="13" t="s">
        <v>97</v>
      </c>
      <c r="N63" s="10" t="s">
        <v>343</v>
      </c>
      <c r="O63" s="15">
        <v>0</v>
      </c>
      <c r="P63" s="15">
        <v>244605.84</v>
      </c>
      <c r="Q63" s="10" t="s">
        <v>344</v>
      </c>
      <c r="R63" s="10" t="s">
        <v>40</v>
      </c>
      <c r="S63" s="10" t="s">
        <v>336</v>
      </c>
      <c r="T63" s="10" t="s">
        <v>337</v>
      </c>
      <c r="U63" s="10" t="s">
        <v>2028</v>
      </c>
      <c r="V63" s="10" t="s">
        <v>339</v>
      </c>
    </row>
    <row r="64" s="16" customFormat="1" ht="16.5" customHeight="1" spans="1:22">
      <c r="A64" s="19" t="s">
        <v>2026</v>
      </c>
      <c r="B64" s="20" t="s">
        <v>330</v>
      </c>
      <c r="C64" s="21">
        <v>4</v>
      </c>
      <c r="D64" s="19" t="s">
        <v>2027</v>
      </c>
      <c r="E64" s="22">
        <v>45469</v>
      </c>
      <c r="F64" s="22">
        <v>45469</v>
      </c>
      <c r="G64" s="20" t="s">
        <v>99</v>
      </c>
      <c r="H64" s="19" t="s">
        <v>100</v>
      </c>
      <c r="I64" s="20" t="s">
        <v>97</v>
      </c>
      <c r="J64" s="19" t="s">
        <v>333</v>
      </c>
      <c r="K64" s="20" t="s">
        <v>97</v>
      </c>
      <c r="L64" s="19" t="s">
        <v>101</v>
      </c>
      <c r="M64" s="20" t="s">
        <v>97</v>
      </c>
      <c r="N64" s="19" t="s">
        <v>343</v>
      </c>
      <c r="O64" s="23">
        <v>10282.12</v>
      </c>
      <c r="P64" s="23">
        <v>0</v>
      </c>
      <c r="Q64" s="19" t="s">
        <v>344</v>
      </c>
      <c r="R64" s="19" t="s">
        <v>40</v>
      </c>
      <c r="S64" s="19" t="s">
        <v>336</v>
      </c>
      <c r="T64" s="19" t="s">
        <v>337</v>
      </c>
      <c r="U64" s="19" t="s">
        <v>2028</v>
      </c>
      <c r="V64" s="19" t="s">
        <v>339</v>
      </c>
    </row>
    <row r="65" s="16" customFormat="1" ht="16.5" customHeight="1" spans="1:22">
      <c r="A65" s="10" t="s">
        <v>2029</v>
      </c>
      <c r="B65" s="13" t="s">
        <v>330</v>
      </c>
      <c r="C65" s="11">
        <v>1</v>
      </c>
      <c r="D65" s="10" t="s">
        <v>2030</v>
      </c>
      <c r="E65" s="12">
        <v>45469</v>
      </c>
      <c r="F65" s="12">
        <v>45469</v>
      </c>
      <c r="G65" s="13" t="s">
        <v>99</v>
      </c>
      <c r="H65" s="10" t="s">
        <v>100</v>
      </c>
      <c r="I65" s="13" t="s">
        <v>97</v>
      </c>
      <c r="J65" s="10" t="s">
        <v>333</v>
      </c>
      <c r="K65" s="13" t="s">
        <v>97</v>
      </c>
      <c r="L65" s="10" t="s">
        <v>101</v>
      </c>
      <c r="M65" s="13" t="s">
        <v>97</v>
      </c>
      <c r="N65" s="10" t="s">
        <v>2031</v>
      </c>
      <c r="O65" s="15">
        <v>0.01</v>
      </c>
      <c r="P65" s="15">
        <v>0</v>
      </c>
      <c r="Q65" s="10" t="s">
        <v>344</v>
      </c>
      <c r="R65" s="10" t="s">
        <v>40</v>
      </c>
      <c r="S65" s="10" t="s">
        <v>336</v>
      </c>
      <c r="T65" s="10" t="s">
        <v>337</v>
      </c>
      <c r="U65" s="10" t="s">
        <v>2032</v>
      </c>
      <c r="V65" s="10" t="s">
        <v>339</v>
      </c>
    </row>
    <row r="66" s="16" customFormat="1" ht="16.5" customHeight="1" spans="1:22">
      <c r="A66" s="19" t="s">
        <v>2033</v>
      </c>
      <c r="B66" s="20" t="s">
        <v>330</v>
      </c>
      <c r="C66" s="21">
        <v>3</v>
      </c>
      <c r="D66" s="19" t="s">
        <v>2034</v>
      </c>
      <c r="E66" s="22">
        <v>45469</v>
      </c>
      <c r="F66" s="22">
        <v>45469</v>
      </c>
      <c r="G66" s="20" t="s">
        <v>99</v>
      </c>
      <c r="H66" s="19" t="s">
        <v>100</v>
      </c>
      <c r="I66" s="20" t="s">
        <v>97</v>
      </c>
      <c r="J66" s="19" t="s">
        <v>333</v>
      </c>
      <c r="K66" s="20" t="s">
        <v>97</v>
      </c>
      <c r="L66" s="19" t="s">
        <v>101</v>
      </c>
      <c r="M66" s="20" t="s">
        <v>97</v>
      </c>
      <c r="N66" s="19" t="s">
        <v>601</v>
      </c>
      <c r="O66" s="23">
        <v>95159.04</v>
      </c>
      <c r="P66" s="23">
        <v>0</v>
      </c>
      <c r="Q66" s="19" t="s">
        <v>396</v>
      </c>
      <c r="R66" s="19" t="s">
        <v>28</v>
      </c>
      <c r="S66" s="19" t="s">
        <v>336</v>
      </c>
      <c r="T66" s="19" t="s">
        <v>337</v>
      </c>
      <c r="U66" s="19" t="s">
        <v>2035</v>
      </c>
      <c r="V66" s="19" t="s">
        <v>339</v>
      </c>
    </row>
    <row r="67" s="16" customFormat="1" ht="16.5" customHeight="1" spans="1:22">
      <c r="A67" s="10" t="s">
        <v>2033</v>
      </c>
      <c r="B67" s="13" t="s">
        <v>330</v>
      </c>
      <c r="C67" s="11">
        <v>1</v>
      </c>
      <c r="D67" s="10" t="s">
        <v>2034</v>
      </c>
      <c r="E67" s="12">
        <v>45469</v>
      </c>
      <c r="F67" s="12">
        <v>45469</v>
      </c>
      <c r="G67" s="13" t="s">
        <v>99</v>
      </c>
      <c r="H67" s="10" t="s">
        <v>100</v>
      </c>
      <c r="I67" s="13" t="s">
        <v>97</v>
      </c>
      <c r="J67" s="10" t="s">
        <v>333</v>
      </c>
      <c r="K67" s="13" t="s">
        <v>97</v>
      </c>
      <c r="L67" s="10" t="s">
        <v>101</v>
      </c>
      <c r="M67" s="13" t="s">
        <v>97</v>
      </c>
      <c r="N67" s="10" t="s">
        <v>601</v>
      </c>
      <c r="O67" s="15">
        <v>0</v>
      </c>
      <c r="P67" s="15">
        <v>425929.44</v>
      </c>
      <c r="Q67" s="10" t="s">
        <v>396</v>
      </c>
      <c r="R67" s="10" t="s">
        <v>28</v>
      </c>
      <c r="S67" s="10" t="s">
        <v>336</v>
      </c>
      <c r="T67" s="10" t="s">
        <v>337</v>
      </c>
      <c r="U67" s="10" t="s">
        <v>2035</v>
      </c>
      <c r="V67" s="10" t="s">
        <v>339</v>
      </c>
    </row>
    <row r="68" s="16" customFormat="1" ht="16.5" customHeight="1" spans="1:22">
      <c r="A68" s="19" t="s">
        <v>2036</v>
      </c>
      <c r="B68" s="20" t="s">
        <v>330</v>
      </c>
      <c r="C68" s="21">
        <v>3</v>
      </c>
      <c r="D68" s="19" t="s">
        <v>2037</v>
      </c>
      <c r="E68" s="22">
        <v>45469</v>
      </c>
      <c r="F68" s="22">
        <v>45469</v>
      </c>
      <c r="G68" s="20" t="s">
        <v>99</v>
      </c>
      <c r="H68" s="19" t="s">
        <v>100</v>
      </c>
      <c r="I68" s="20" t="s">
        <v>97</v>
      </c>
      <c r="J68" s="19" t="s">
        <v>333</v>
      </c>
      <c r="K68" s="20" t="s">
        <v>97</v>
      </c>
      <c r="L68" s="19" t="s">
        <v>101</v>
      </c>
      <c r="M68" s="20" t="s">
        <v>97</v>
      </c>
      <c r="N68" s="19" t="s">
        <v>601</v>
      </c>
      <c r="O68" s="23">
        <v>4200</v>
      </c>
      <c r="P68" s="23">
        <v>0</v>
      </c>
      <c r="Q68" s="19" t="s">
        <v>426</v>
      </c>
      <c r="R68" s="19" t="s">
        <v>15</v>
      </c>
      <c r="S68" s="19" t="s">
        <v>336</v>
      </c>
      <c r="T68" s="19" t="s">
        <v>337</v>
      </c>
      <c r="U68" s="19" t="s">
        <v>2038</v>
      </c>
      <c r="V68" s="19" t="s">
        <v>339</v>
      </c>
    </row>
    <row r="69" s="16" customFormat="1" ht="16.5" customHeight="1" spans="1:22">
      <c r="A69" s="10" t="s">
        <v>2036</v>
      </c>
      <c r="B69" s="13" t="s">
        <v>330</v>
      </c>
      <c r="C69" s="11">
        <v>1</v>
      </c>
      <c r="D69" s="10" t="s">
        <v>2037</v>
      </c>
      <c r="E69" s="12">
        <v>45469</v>
      </c>
      <c r="F69" s="12">
        <v>45469</v>
      </c>
      <c r="G69" s="13" t="s">
        <v>99</v>
      </c>
      <c r="H69" s="10" t="s">
        <v>100</v>
      </c>
      <c r="I69" s="13" t="s">
        <v>97</v>
      </c>
      <c r="J69" s="10" t="s">
        <v>333</v>
      </c>
      <c r="K69" s="13" t="s">
        <v>97</v>
      </c>
      <c r="L69" s="10" t="s">
        <v>101</v>
      </c>
      <c r="M69" s="13" t="s">
        <v>97</v>
      </c>
      <c r="N69" s="10" t="s">
        <v>601</v>
      </c>
      <c r="O69" s="15">
        <v>0</v>
      </c>
      <c r="P69" s="15">
        <v>36472.8</v>
      </c>
      <c r="Q69" s="10" t="s">
        <v>426</v>
      </c>
      <c r="R69" s="10" t="s">
        <v>15</v>
      </c>
      <c r="S69" s="10" t="s">
        <v>336</v>
      </c>
      <c r="T69" s="10" t="s">
        <v>337</v>
      </c>
      <c r="U69" s="10" t="s">
        <v>2038</v>
      </c>
      <c r="V69" s="10" t="s">
        <v>339</v>
      </c>
    </row>
    <row r="70" s="16" customFormat="1" ht="16.5" customHeight="1" spans="1:22">
      <c r="A70" s="19" t="s">
        <v>2039</v>
      </c>
      <c r="B70" s="20" t="s">
        <v>330</v>
      </c>
      <c r="C70" s="21">
        <v>1</v>
      </c>
      <c r="D70" s="19" t="s">
        <v>2040</v>
      </c>
      <c r="E70" s="22">
        <v>45469</v>
      </c>
      <c r="F70" s="22">
        <v>45469</v>
      </c>
      <c r="G70" s="20" t="s">
        <v>99</v>
      </c>
      <c r="H70" s="19" t="s">
        <v>100</v>
      </c>
      <c r="I70" s="20" t="s">
        <v>97</v>
      </c>
      <c r="J70" s="19" t="s">
        <v>333</v>
      </c>
      <c r="K70" s="20" t="s">
        <v>97</v>
      </c>
      <c r="L70" s="19" t="s">
        <v>101</v>
      </c>
      <c r="M70" s="20" t="s">
        <v>97</v>
      </c>
      <c r="N70" s="19" t="s">
        <v>844</v>
      </c>
      <c r="O70" s="23">
        <v>0</v>
      </c>
      <c r="P70" s="23">
        <v>113324.17</v>
      </c>
      <c r="Q70" s="19" t="s">
        <v>718</v>
      </c>
      <c r="R70" s="19" t="s">
        <v>56</v>
      </c>
      <c r="S70" s="19" t="s">
        <v>336</v>
      </c>
      <c r="T70" s="19" t="s">
        <v>337</v>
      </c>
      <c r="U70" s="19" t="s">
        <v>2041</v>
      </c>
      <c r="V70" s="19" t="s">
        <v>339</v>
      </c>
    </row>
    <row r="71" s="16" customFormat="1" ht="16.5" customHeight="1" spans="1:22">
      <c r="A71" s="10" t="s">
        <v>2039</v>
      </c>
      <c r="B71" s="13" t="s">
        <v>330</v>
      </c>
      <c r="C71" s="11">
        <v>4</v>
      </c>
      <c r="D71" s="10" t="s">
        <v>2040</v>
      </c>
      <c r="E71" s="12">
        <v>45469</v>
      </c>
      <c r="F71" s="12">
        <v>45469</v>
      </c>
      <c r="G71" s="13" t="s">
        <v>99</v>
      </c>
      <c r="H71" s="10" t="s">
        <v>100</v>
      </c>
      <c r="I71" s="13" t="s">
        <v>97</v>
      </c>
      <c r="J71" s="10" t="s">
        <v>333</v>
      </c>
      <c r="K71" s="13" t="s">
        <v>97</v>
      </c>
      <c r="L71" s="10" t="s">
        <v>101</v>
      </c>
      <c r="M71" s="13" t="s">
        <v>97</v>
      </c>
      <c r="N71" s="10" t="s">
        <v>844</v>
      </c>
      <c r="O71" s="15">
        <v>6192.21</v>
      </c>
      <c r="P71" s="15">
        <v>0</v>
      </c>
      <c r="Q71" s="10" t="s">
        <v>718</v>
      </c>
      <c r="R71" s="10" t="s">
        <v>56</v>
      </c>
      <c r="S71" s="10" t="s">
        <v>336</v>
      </c>
      <c r="T71" s="10" t="s">
        <v>337</v>
      </c>
      <c r="U71" s="10" t="s">
        <v>2041</v>
      </c>
      <c r="V71" s="10" t="s">
        <v>339</v>
      </c>
    </row>
    <row r="72" s="16" customFormat="1" ht="16.5" customHeight="1" spans="1:22">
      <c r="A72" s="19" t="s">
        <v>2042</v>
      </c>
      <c r="B72" s="20" t="s">
        <v>330</v>
      </c>
      <c r="C72" s="21">
        <v>1</v>
      </c>
      <c r="D72" s="19" t="s">
        <v>2043</v>
      </c>
      <c r="E72" s="22">
        <v>45469</v>
      </c>
      <c r="F72" s="22">
        <v>45469</v>
      </c>
      <c r="G72" s="20" t="s">
        <v>99</v>
      </c>
      <c r="H72" s="19" t="s">
        <v>100</v>
      </c>
      <c r="I72" s="20" t="s">
        <v>97</v>
      </c>
      <c r="J72" s="19" t="s">
        <v>333</v>
      </c>
      <c r="K72" s="20" t="s">
        <v>97</v>
      </c>
      <c r="L72" s="19" t="s">
        <v>101</v>
      </c>
      <c r="M72" s="20" t="s">
        <v>97</v>
      </c>
      <c r="N72" s="19" t="s">
        <v>2044</v>
      </c>
      <c r="O72" s="23">
        <v>0</v>
      </c>
      <c r="P72" s="23">
        <v>26014.66</v>
      </c>
      <c r="Q72" s="19" t="s">
        <v>686</v>
      </c>
      <c r="R72" s="19" t="s">
        <v>49</v>
      </c>
      <c r="S72" s="19" t="s">
        <v>336</v>
      </c>
      <c r="T72" s="19" t="s">
        <v>337</v>
      </c>
      <c r="U72" s="19" t="s">
        <v>2045</v>
      </c>
      <c r="V72" s="19" t="s">
        <v>339</v>
      </c>
    </row>
    <row r="73" s="16" customFormat="1" ht="16.5" customHeight="1" spans="1:22">
      <c r="A73" s="10" t="s">
        <v>2046</v>
      </c>
      <c r="B73" s="13" t="s">
        <v>330</v>
      </c>
      <c r="C73" s="11">
        <v>1</v>
      </c>
      <c r="D73" s="10" t="s">
        <v>2047</v>
      </c>
      <c r="E73" s="12">
        <v>45470</v>
      </c>
      <c r="F73" s="12">
        <v>45470</v>
      </c>
      <c r="G73" s="13" t="s">
        <v>99</v>
      </c>
      <c r="H73" s="10" t="s">
        <v>100</v>
      </c>
      <c r="I73" s="13" t="s">
        <v>97</v>
      </c>
      <c r="J73" s="10" t="s">
        <v>333</v>
      </c>
      <c r="K73" s="13" t="s">
        <v>97</v>
      </c>
      <c r="L73" s="10" t="s">
        <v>101</v>
      </c>
      <c r="M73" s="13" t="s">
        <v>97</v>
      </c>
      <c r="N73" s="10" t="s">
        <v>793</v>
      </c>
      <c r="O73" s="15">
        <v>0</v>
      </c>
      <c r="P73" s="15">
        <v>138203.52</v>
      </c>
      <c r="Q73" s="10" t="s">
        <v>542</v>
      </c>
      <c r="R73" s="10" t="s">
        <v>34</v>
      </c>
      <c r="S73" s="10" t="s">
        <v>336</v>
      </c>
      <c r="T73" s="10" t="s">
        <v>337</v>
      </c>
      <c r="U73" s="10" t="s">
        <v>2048</v>
      </c>
      <c r="V73" s="10" t="s">
        <v>339</v>
      </c>
    </row>
    <row r="74" s="16" customFormat="1" ht="16.5" customHeight="1" spans="1:22">
      <c r="A74" s="19" t="s">
        <v>2049</v>
      </c>
      <c r="B74" s="20" t="s">
        <v>330</v>
      </c>
      <c r="C74" s="21">
        <v>3</v>
      </c>
      <c r="D74" s="19" t="s">
        <v>2050</v>
      </c>
      <c r="E74" s="22">
        <v>45470</v>
      </c>
      <c r="F74" s="22">
        <v>45470</v>
      </c>
      <c r="G74" s="20" t="s">
        <v>99</v>
      </c>
      <c r="H74" s="19" t="s">
        <v>100</v>
      </c>
      <c r="I74" s="20" t="s">
        <v>97</v>
      </c>
      <c r="J74" s="19" t="s">
        <v>333</v>
      </c>
      <c r="K74" s="20" t="s">
        <v>97</v>
      </c>
      <c r="L74" s="19" t="s">
        <v>101</v>
      </c>
      <c r="M74" s="20" t="s">
        <v>97</v>
      </c>
      <c r="N74" s="19" t="s">
        <v>2051</v>
      </c>
      <c r="O74" s="23">
        <v>21361.45</v>
      </c>
      <c r="P74" s="23">
        <v>0</v>
      </c>
      <c r="Q74" s="19" t="s">
        <v>634</v>
      </c>
      <c r="R74" s="19" t="s">
        <v>37</v>
      </c>
      <c r="S74" s="19" t="s">
        <v>336</v>
      </c>
      <c r="T74" s="19" t="s">
        <v>337</v>
      </c>
      <c r="U74" s="19" t="s">
        <v>2052</v>
      </c>
      <c r="V74" s="19" t="s">
        <v>339</v>
      </c>
    </row>
    <row r="75" s="16" customFormat="1" ht="16.5" customHeight="1" spans="1:22">
      <c r="A75" s="10" t="s">
        <v>2049</v>
      </c>
      <c r="B75" s="13" t="s">
        <v>330</v>
      </c>
      <c r="C75" s="11">
        <v>1</v>
      </c>
      <c r="D75" s="10" t="s">
        <v>2050</v>
      </c>
      <c r="E75" s="12">
        <v>45470</v>
      </c>
      <c r="F75" s="12">
        <v>45470</v>
      </c>
      <c r="G75" s="13" t="s">
        <v>99</v>
      </c>
      <c r="H75" s="10" t="s">
        <v>100</v>
      </c>
      <c r="I75" s="13" t="s">
        <v>97</v>
      </c>
      <c r="J75" s="10" t="s">
        <v>333</v>
      </c>
      <c r="K75" s="13" t="s">
        <v>97</v>
      </c>
      <c r="L75" s="10" t="s">
        <v>101</v>
      </c>
      <c r="M75" s="13" t="s">
        <v>97</v>
      </c>
      <c r="N75" s="10" t="s">
        <v>2051</v>
      </c>
      <c r="O75" s="15">
        <v>0</v>
      </c>
      <c r="P75" s="15">
        <v>416082.94</v>
      </c>
      <c r="Q75" s="10" t="s">
        <v>634</v>
      </c>
      <c r="R75" s="10" t="s">
        <v>37</v>
      </c>
      <c r="S75" s="10" t="s">
        <v>336</v>
      </c>
      <c r="T75" s="10" t="s">
        <v>337</v>
      </c>
      <c r="U75" s="10" t="s">
        <v>2052</v>
      </c>
      <c r="V75" s="10" t="s">
        <v>339</v>
      </c>
    </row>
    <row r="76" s="16" customFormat="1" ht="16.5" customHeight="1" spans="1:22">
      <c r="A76" s="19" t="s">
        <v>2053</v>
      </c>
      <c r="B76" s="20" t="s">
        <v>330</v>
      </c>
      <c r="C76" s="21">
        <v>5</v>
      </c>
      <c r="D76" s="19" t="s">
        <v>2054</v>
      </c>
      <c r="E76" s="22">
        <v>45470</v>
      </c>
      <c r="F76" s="22">
        <v>45470</v>
      </c>
      <c r="G76" s="20" t="s">
        <v>99</v>
      </c>
      <c r="H76" s="19" t="s">
        <v>100</v>
      </c>
      <c r="I76" s="20" t="s">
        <v>97</v>
      </c>
      <c r="J76" s="19" t="s">
        <v>333</v>
      </c>
      <c r="K76" s="20" t="s">
        <v>97</v>
      </c>
      <c r="L76" s="19" t="s">
        <v>101</v>
      </c>
      <c r="M76" s="20" t="s">
        <v>97</v>
      </c>
      <c r="N76" s="19" t="s">
        <v>512</v>
      </c>
      <c r="O76" s="23">
        <v>1613.31</v>
      </c>
      <c r="P76" s="23">
        <v>0</v>
      </c>
      <c r="Q76" s="19" t="s">
        <v>513</v>
      </c>
      <c r="R76" s="19" t="s">
        <v>30</v>
      </c>
      <c r="S76" s="19" t="s">
        <v>336</v>
      </c>
      <c r="T76" s="19" t="s">
        <v>337</v>
      </c>
      <c r="U76" s="19" t="s">
        <v>2055</v>
      </c>
      <c r="V76" s="19" t="s">
        <v>339</v>
      </c>
    </row>
    <row r="77" s="16" customFormat="1" ht="16.5" customHeight="1" spans="1:22">
      <c r="A77" s="10" t="s">
        <v>2053</v>
      </c>
      <c r="B77" s="13" t="s">
        <v>330</v>
      </c>
      <c r="C77" s="11">
        <v>1</v>
      </c>
      <c r="D77" s="10" t="s">
        <v>2054</v>
      </c>
      <c r="E77" s="12">
        <v>45470</v>
      </c>
      <c r="F77" s="12">
        <v>45470</v>
      </c>
      <c r="G77" s="13" t="s">
        <v>99</v>
      </c>
      <c r="H77" s="10" t="s">
        <v>100</v>
      </c>
      <c r="I77" s="13" t="s">
        <v>97</v>
      </c>
      <c r="J77" s="10" t="s">
        <v>333</v>
      </c>
      <c r="K77" s="13" t="s">
        <v>97</v>
      </c>
      <c r="L77" s="10" t="s">
        <v>101</v>
      </c>
      <c r="M77" s="13" t="s">
        <v>97</v>
      </c>
      <c r="N77" s="10" t="s">
        <v>512</v>
      </c>
      <c r="O77" s="15">
        <v>0</v>
      </c>
      <c r="P77" s="15">
        <v>58309.21</v>
      </c>
      <c r="Q77" s="10" t="s">
        <v>513</v>
      </c>
      <c r="R77" s="10" t="s">
        <v>30</v>
      </c>
      <c r="S77" s="10" t="s">
        <v>336</v>
      </c>
      <c r="T77" s="10" t="s">
        <v>337</v>
      </c>
      <c r="U77" s="10" t="s">
        <v>2055</v>
      </c>
      <c r="V77" s="10" t="s">
        <v>339</v>
      </c>
    </row>
    <row r="78" s="16" customFormat="1" ht="16.5" customHeight="1" spans="1:22">
      <c r="A78" s="19" t="s">
        <v>2056</v>
      </c>
      <c r="B78" s="20" t="s">
        <v>330</v>
      </c>
      <c r="C78" s="21">
        <v>3</v>
      </c>
      <c r="D78" s="19" t="s">
        <v>2057</v>
      </c>
      <c r="E78" s="22">
        <v>45470</v>
      </c>
      <c r="F78" s="22">
        <v>45470</v>
      </c>
      <c r="G78" s="20" t="s">
        <v>99</v>
      </c>
      <c r="H78" s="19" t="s">
        <v>100</v>
      </c>
      <c r="I78" s="20" t="s">
        <v>97</v>
      </c>
      <c r="J78" s="19" t="s">
        <v>333</v>
      </c>
      <c r="K78" s="20" t="s">
        <v>97</v>
      </c>
      <c r="L78" s="19" t="s">
        <v>101</v>
      </c>
      <c r="M78" s="20" t="s">
        <v>97</v>
      </c>
      <c r="N78" s="19" t="s">
        <v>2058</v>
      </c>
      <c r="O78" s="23">
        <v>0</v>
      </c>
      <c r="P78" s="23">
        <v>0.04</v>
      </c>
      <c r="Q78" s="19" t="s">
        <v>513</v>
      </c>
      <c r="R78" s="19" t="s">
        <v>30</v>
      </c>
      <c r="S78" s="19" t="s">
        <v>336</v>
      </c>
      <c r="T78" s="19" t="s">
        <v>337</v>
      </c>
      <c r="U78" s="19" t="s">
        <v>2059</v>
      </c>
      <c r="V78" s="19" t="s">
        <v>339</v>
      </c>
    </row>
    <row r="79" s="16" customFormat="1" ht="16.5" customHeight="1" spans="1:22">
      <c r="A79" s="10" t="s">
        <v>2056</v>
      </c>
      <c r="B79" s="13" t="s">
        <v>330</v>
      </c>
      <c r="C79" s="11">
        <v>1</v>
      </c>
      <c r="D79" s="10" t="s">
        <v>2057</v>
      </c>
      <c r="E79" s="12">
        <v>45470</v>
      </c>
      <c r="F79" s="12">
        <v>45470</v>
      </c>
      <c r="G79" s="13" t="s">
        <v>99</v>
      </c>
      <c r="H79" s="10" t="s">
        <v>100</v>
      </c>
      <c r="I79" s="13" t="s">
        <v>97</v>
      </c>
      <c r="J79" s="10" t="s">
        <v>333</v>
      </c>
      <c r="K79" s="13" t="s">
        <v>97</v>
      </c>
      <c r="L79" s="10" t="s">
        <v>101</v>
      </c>
      <c r="M79" s="13" t="s">
        <v>97</v>
      </c>
      <c r="N79" s="10" t="s">
        <v>2058</v>
      </c>
      <c r="O79" s="15">
        <v>0.09</v>
      </c>
      <c r="P79" s="15">
        <v>0</v>
      </c>
      <c r="Q79" s="10" t="s">
        <v>513</v>
      </c>
      <c r="R79" s="10" t="s">
        <v>30</v>
      </c>
      <c r="S79" s="10" t="s">
        <v>336</v>
      </c>
      <c r="T79" s="10" t="s">
        <v>337</v>
      </c>
      <c r="U79" s="10" t="s">
        <v>2059</v>
      </c>
      <c r="V79" s="10" t="s">
        <v>339</v>
      </c>
    </row>
    <row r="80" s="16" customFormat="1" ht="16.5" customHeight="1" spans="1:22">
      <c r="A80" s="19" t="s">
        <v>2060</v>
      </c>
      <c r="B80" s="20" t="s">
        <v>330</v>
      </c>
      <c r="C80" s="21">
        <v>3</v>
      </c>
      <c r="D80" s="19" t="s">
        <v>2061</v>
      </c>
      <c r="E80" s="22">
        <v>45470</v>
      </c>
      <c r="F80" s="22">
        <v>45470</v>
      </c>
      <c r="G80" s="20" t="s">
        <v>99</v>
      </c>
      <c r="H80" s="19" t="s">
        <v>100</v>
      </c>
      <c r="I80" s="20" t="s">
        <v>97</v>
      </c>
      <c r="J80" s="19" t="s">
        <v>333</v>
      </c>
      <c r="K80" s="20" t="s">
        <v>97</v>
      </c>
      <c r="L80" s="19" t="s">
        <v>101</v>
      </c>
      <c r="M80" s="20" t="s">
        <v>97</v>
      </c>
      <c r="N80" s="19" t="s">
        <v>2062</v>
      </c>
      <c r="O80" s="23">
        <v>1600</v>
      </c>
      <c r="P80" s="23">
        <v>0</v>
      </c>
      <c r="Q80" s="19" t="s">
        <v>426</v>
      </c>
      <c r="R80" s="19" t="s">
        <v>15</v>
      </c>
      <c r="S80" s="19" t="s">
        <v>336</v>
      </c>
      <c r="T80" s="19" t="s">
        <v>337</v>
      </c>
      <c r="U80" s="19" t="s">
        <v>2063</v>
      </c>
      <c r="V80" s="19" t="s">
        <v>339</v>
      </c>
    </row>
    <row r="81" s="16" customFormat="1" ht="16.5" customHeight="1" spans="1:22">
      <c r="A81" s="10" t="s">
        <v>2060</v>
      </c>
      <c r="B81" s="13" t="s">
        <v>330</v>
      </c>
      <c r="C81" s="11">
        <v>1</v>
      </c>
      <c r="D81" s="10" t="s">
        <v>2061</v>
      </c>
      <c r="E81" s="12">
        <v>45470</v>
      </c>
      <c r="F81" s="12">
        <v>45470</v>
      </c>
      <c r="G81" s="13" t="s">
        <v>99</v>
      </c>
      <c r="H81" s="10" t="s">
        <v>100</v>
      </c>
      <c r="I81" s="13" t="s">
        <v>97</v>
      </c>
      <c r="J81" s="10" t="s">
        <v>333</v>
      </c>
      <c r="K81" s="13" t="s">
        <v>97</v>
      </c>
      <c r="L81" s="10" t="s">
        <v>101</v>
      </c>
      <c r="M81" s="13" t="s">
        <v>97</v>
      </c>
      <c r="N81" s="10" t="s">
        <v>2062</v>
      </c>
      <c r="O81" s="15">
        <v>0</v>
      </c>
      <c r="P81" s="15">
        <v>15894.5</v>
      </c>
      <c r="Q81" s="10" t="s">
        <v>426</v>
      </c>
      <c r="R81" s="10" t="s">
        <v>15</v>
      </c>
      <c r="S81" s="10" t="s">
        <v>336</v>
      </c>
      <c r="T81" s="10" t="s">
        <v>337</v>
      </c>
      <c r="U81" s="10" t="s">
        <v>2063</v>
      </c>
      <c r="V81" s="10" t="s">
        <v>339</v>
      </c>
    </row>
  </sheetData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17"/>
  <sheetViews>
    <sheetView workbookViewId="0">
      <selection activeCell="O9" sqref="O9"/>
    </sheetView>
  </sheetViews>
  <sheetFormatPr defaultColWidth="9.14285714285714" defaultRowHeight="12.75"/>
  <cols>
    <col min="1" max="1" width="14.4285714285714" style="16" customWidth="1"/>
    <col min="2" max="2" width="12.4285714285714" style="16" customWidth="1"/>
    <col min="3" max="3" width="17.7142857142857" style="16" customWidth="1"/>
    <col min="4" max="4" width="7.14285714285714" style="16" customWidth="1"/>
    <col min="5" max="6" width="12.4285714285714" style="16" customWidth="1"/>
    <col min="7" max="7" width="8.85714285714286" style="16" customWidth="1"/>
    <col min="8" max="9" width="12.4285714285714" style="16" customWidth="1"/>
    <col min="10" max="10" width="14.1428571428571" style="16" customWidth="1"/>
    <col min="11" max="11" width="12.4285714285714" style="16" customWidth="1"/>
    <col min="12" max="12" width="16" style="16" customWidth="1"/>
    <col min="13" max="13" width="8.85714285714286" style="16" customWidth="1"/>
    <col min="14" max="14" width="19.2857142857143" style="16" customWidth="1"/>
    <col min="15" max="16" width="12.4285714285714" style="16" customWidth="1"/>
    <col min="17" max="17" width="8.85714285714286" style="16" customWidth="1"/>
    <col min="18" max="18" width="26.4285714285714" style="16" customWidth="1"/>
    <col min="19" max="20" width="12.4285714285714" style="16" customWidth="1"/>
    <col min="21" max="21" width="8.85714285714286" style="16" customWidth="1"/>
    <col min="22" max="22" width="10.8571428571429" style="16" customWidth="1"/>
  </cols>
  <sheetData>
    <row r="1" spans="1:22">
      <c r="A1" s="17" t="s">
        <v>307</v>
      </c>
      <c r="B1" s="17" t="s">
        <v>308</v>
      </c>
      <c r="C1" s="17" t="s">
        <v>309</v>
      </c>
      <c r="D1" s="18" t="s">
        <v>310</v>
      </c>
      <c r="E1" s="18" t="s">
        <v>312</v>
      </c>
      <c r="F1" s="18" t="s">
        <v>313</v>
      </c>
      <c r="G1" s="17" t="s">
        <v>84</v>
      </c>
      <c r="H1" s="17" t="s">
        <v>314</v>
      </c>
      <c r="I1" s="17" t="s">
        <v>315</v>
      </c>
      <c r="J1" s="17" t="s">
        <v>316</v>
      </c>
      <c r="K1" s="17" t="s">
        <v>317</v>
      </c>
      <c r="L1" s="17" t="s">
        <v>318</v>
      </c>
      <c r="M1" s="17" t="s">
        <v>319</v>
      </c>
      <c r="N1" s="17" t="s">
        <v>320</v>
      </c>
      <c r="O1" s="18" t="s">
        <v>321</v>
      </c>
      <c r="P1" s="18" t="s">
        <v>322</v>
      </c>
      <c r="Q1" s="17" t="s">
        <v>323</v>
      </c>
      <c r="R1" s="17" t="s">
        <v>324</v>
      </c>
      <c r="S1" s="17" t="s">
        <v>325</v>
      </c>
      <c r="T1" s="17" t="s">
        <v>326</v>
      </c>
      <c r="U1" s="17" t="s">
        <v>327</v>
      </c>
      <c r="V1" s="17" t="s">
        <v>328</v>
      </c>
    </row>
    <row r="2" ht="16.5" customHeight="1" spans="1:22">
      <c r="A2" s="19" t="s">
        <v>2064</v>
      </c>
      <c r="B2" s="19" t="s">
        <v>330</v>
      </c>
      <c r="C2" s="19" t="s">
        <v>2065</v>
      </c>
      <c r="D2" s="21">
        <v>1</v>
      </c>
      <c r="E2" s="22">
        <v>45433</v>
      </c>
      <c r="F2" s="22">
        <v>45433</v>
      </c>
      <c r="G2" s="20" t="s">
        <v>99</v>
      </c>
      <c r="H2" s="19" t="s">
        <v>100</v>
      </c>
      <c r="I2" s="20" t="s">
        <v>97</v>
      </c>
      <c r="J2" s="19" t="s">
        <v>333</v>
      </c>
      <c r="K2" s="20" t="s">
        <v>97</v>
      </c>
      <c r="L2" s="19" t="s">
        <v>101</v>
      </c>
      <c r="M2" s="20" t="s">
        <v>97</v>
      </c>
      <c r="N2" s="19" t="s">
        <v>2066</v>
      </c>
      <c r="O2" s="23">
        <v>0</v>
      </c>
      <c r="P2" s="23">
        <v>444578.05</v>
      </c>
      <c r="Q2" s="19" t="s">
        <v>536</v>
      </c>
      <c r="R2" s="19" t="s">
        <v>60</v>
      </c>
      <c r="S2" s="19" t="s">
        <v>336</v>
      </c>
      <c r="T2" s="19" t="s">
        <v>337</v>
      </c>
      <c r="U2" s="19" t="s">
        <v>2067</v>
      </c>
      <c r="V2" s="19" t="s">
        <v>339</v>
      </c>
    </row>
    <row r="3" ht="16.5" customHeight="1" spans="1:22">
      <c r="A3" s="10" t="s">
        <v>2064</v>
      </c>
      <c r="B3" s="10" t="s">
        <v>330</v>
      </c>
      <c r="C3" s="10" t="s">
        <v>2065</v>
      </c>
      <c r="D3" s="11">
        <v>3</v>
      </c>
      <c r="E3" s="12">
        <v>45433</v>
      </c>
      <c r="F3" s="12">
        <v>45433</v>
      </c>
      <c r="G3" s="13" t="s">
        <v>99</v>
      </c>
      <c r="H3" s="10" t="s">
        <v>100</v>
      </c>
      <c r="I3" s="13" t="s">
        <v>97</v>
      </c>
      <c r="J3" s="10" t="s">
        <v>333</v>
      </c>
      <c r="K3" s="13" t="s">
        <v>97</v>
      </c>
      <c r="L3" s="10" t="s">
        <v>101</v>
      </c>
      <c r="M3" s="13" t="s">
        <v>97</v>
      </c>
      <c r="N3" s="10" t="s">
        <v>2066</v>
      </c>
      <c r="O3" s="15">
        <v>69574.05</v>
      </c>
      <c r="P3" s="15">
        <v>0</v>
      </c>
      <c r="Q3" s="10" t="s">
        <v>536</v>
      </c>
      <c r="R3" s="10" t="s">
        <v>60</v>
      </c>
      <c r="S3" s="10" t="s">
        <v>336</v>
      </c>
      <c r="T3" s="10" t="s">
        <v>337</v>
      </c>
      <c r="U3" s="10" t="s">
        <v>2067</v>
      </c>
      <c r="V3" s="10" t="s">
        <v>339</v>
      </c>
    </row>
    <row r="4" ht="16.5" customHeight="1" spans="1:22">
      <c r="A4" s="19" t="s">
        <v>2068</v>
      </c>
      <c r="B4" s="19" t="s">
        <v>330</v>
      </c>
      <c r="C4" s="19" t="s">
        <v>2069</v>
      </c>
      <c r="D4" s="21">
        <v>1</v>
      </c>
      <c r="E4" s="22">
        <v>45433</v>
      </c>
      <c r="F4" s="22">
        <v>45433</v>
      </c>
      <c r="G4" s="20" t="s">
        <v>99</v>
      </c>
      <c r="H4" s="19" t="s">
        <v>100</v>
      </c>
      <c r="I4" s="20" t="s">
        <v>97</v>
      </c>
      <c r="J4" s="19" t="s">
        <v>333</v>
      </c>
      <c r="K4" s="20" t="s">
        <v>97</v>
      </c>
      <c r="L4" s="19" t="s">
        <v>101</v>
      </c>
      <c r="M4" s="20" t="s">
        <v>97</v>
      </c>
      <c r="N4" s="19" t="s">
        <v>2070</v>
      </c>
      <c r="O4" s="23">
        <v>0</v>
      </c>
      <c r="P4" s="23">
        <v>542104.42</v>
      </c>
      <c r="Q4" s="19" t="s">
        <v>536</v>
      </c>
      <c r="R4" s="19" t="s">
        <v>60</v>
      </c>
      <c r="S4" s="19" t="s">
        <v>336</v>
      </c>
      <c r="T4" s="19" t="s">
        <v>337</v>
      </c>
      <c r="U4" s="19" t="s">
        <v>2071</v>
      </c>
      <c r="V4" s="19" t="s">
        <v>339</v>
      </c>
    </row>
    <row r="5" ht="16.5" customHeight="1" spans="1:22">
      <c r="A5" s="10" t="s">
        <v>2068</v>
      </c>
      <c r="B5" s="10" t="s">
        <v>330</v>
      </c>
      <c r="C5" s="10" t="s">
        <v>2069</v>
      </c>
      <c r="D5" s="11">
        <v>3</v>
      </c>
      <c r="E5" s="12">
        <v>45433</v>
      </c>
      <c r="F5" s="12">
        <v>45433</v>
      </c>
      <c r="G5" s="13" t="s">
        <v>99</v>
      </c>
      <c r="H5" s="10" t="s">
        <v>100</v>
      </c>
      <c r="I5" s="13" t="s">
        <v>97</v>
      </c>
      <c r="J5" s="10" t="s">
        <v>333</v>
      </c>
      <c r="K5" s="13" t="s">
        <v>97</v>
      </c>
      <c r="L5" s="10" t="s">
        <v>101</v>
      </c>
      <c r="M5" s="13" t="s">
        <v>97</v>
      </c>
      <c r="N5" s="10" t="s">
        <v>2070</v>
      </c>
      <c r="O5" s="15">
        <v>113048.42</v>
      </c>
      <c r="P5" s="15">
        <v>0</v>
      </c>
      <c r="Q5" s="10" t="s">
        <v>536</v>
      </c>
      <c r="R5" s="10" t="s">
        <v>60</v>
      </c>
      <c r="S5" s="10" t="s">
        <v>336</v>
      </c>
      <c r="T5" s="10" t="s">
        <v>337</v>
      </c>
      <c r="U5" s="10" t="s">
        <v>2071</v>
      </c>
      <c r="V5" s="10" t="s">
        <v>339</v>
      </c>
    </row>
    <row r="6" ht="16.5" customHeight="1" spans="1:22">
      <c r="A6" s="19" t="s">
        <v>2072</v>
      </c>
      <c r="B6" s="19" t="s">
        <v>330</v>
      </c>
      <c r="C6" s="19" t="s">
        <v>2073</v>
      </c>
      <c r="D6" s="21">
        <v>1</v>
      </c>
      <c r="E6" s="22">
        <v>45433</v>
      </c>
      <c r="F6" s="22">
        <v>45433</v>
      </c>
      <c r="G6" s="20" t="s">
        <v>99</v>
      </c>
      <c r="H6" s="19" t="s">
        <v>100</v>
      </c>
      <c r="I6" s="20" t="s">
        <v>97</v>
      </c>
      <c r="J6" s="19" t="s">
        <v>333</v>
      </c>
      <c r="K6" s="20" t="s">
        <v>97</v>
      </c>
      <c r="L6" s="19" t="s">
        <v>101</v>
      </c>
      <c r="M6" s="20" t="s">
        <v>97</v>
      </c>
      <c r="N6" s="19" t="s">
        <v>2074</v>
      </c>
      <c r="O6" s="23">
        <v>0</v>
      </c>
      <c r="P6" s="23">
        <v>13410.81</v>
      </c>
      <c r="Q6" s="19" t="s">
        <v>767</v>
      </c>
      <c r="R6" s="19" t="s">
        <v>57</v>
      </c>
      <c r="S6" s="19" t="s">
        <v>336</v>
      </c>
      <c r="T6" s="19" t="s">
        <v>337</v>
      </c>
      <c r="U6" s="19" t="s">
        <v>2075</v>
      </c>
      <c r="V6" s="19" t="s">
        <v>339</v>
      </c>
    </row>
    <row r="7" ht="16.5" customHeight="1" spans="1:22">
      <c r="A7" s="10" t="s">
        <v>2076</v>
      </c>
      <c r="B7" s="10" t="s">
        <v>330</v>
      </c>
      <c r="C7" s="10" t="s">
        <v>2077</v>
      </c>
      <c r="D7" s="11">
        <v>1</v>
      </c>
      <c r="E7" s="12">
        <v>45433</v>
      </c>
      <c r="F7" s="12">
        <v>45433</v>
      </c>
      <c r="G7" s="13" t="s">
        <v>99</v>
      </c>
      <c r="H7" s="10" t="s">
        <v>100</v>
      </c>
      <c r="I7" s="13" t="s">
        <v>97</v>
      </c>
      <c r="J7" s="10" t="s">
        <v>333</v>
      </c>
      <c r="K7" s="13" t="s">
        <v>97</v>
      </c>
      <c r="L7" s="10" t="s">
        <v>101</v>
      </c>
      <c r="M7" s="13" t="s">
        <v>97</v>
      </c>
      <c r="N7" s="10" t="s">
        <v>2078</v>
      </c>
      <c r="O7" s="15">
        <v>0</v>
      </c>
      <c r="P7" s="15">
        <v>2406.9</v>
      </c>
      <c r="Q7" s="10" t="s">
        <v>384</v>
      </c>
      <c r="R7" s="10" t="s">
        <v>68</v>
      </c>
      <c r="S7" s="10" t="s">
        <v>336</v>
      </c>
      <c r="T7" s="10" t="s">
        <v>337</v>
      </c>
      <c r="U7" s="10" t="s">
        <v>2079</v>
      </c>
      <c r="V7" s="10" t="s">
        <v>339</v>
      </c>
    </row>
    <row r="8" ht="16.5" customHeight="1" spans="1:22">
      <c r="A8" s="19" t="s">
        <v>2080</v>
      </c>
      <c r="B8" s="19" t="s">
        <v>330</v>
      </c>
      <c r="C8" s="19" t="s">
        <v>2081</v>
      </c>
      <c r="D8" s="21">
        <v>1</v>
      </c>
      <c r="E8" s="22">
        <v>45433</v>
      </c>
      <c r="F8" s="22">
        <v>45433</v>
      </c>
      <c r="G8" s="20" t="s">
        <v>99</v>
      </c>
      <c r="H8" s="19" t="s">
        <v>100</v>
      </c>
      <c r="I8" s="20" t="s">
        <v>97</v>
      </c>
      <c r="J8" s="19" t="s">
        <v>333</v>
      </c>
      <c r="K8" s="20" t="s">
        <v>97</v>
      </c>
      <c r="L8" s="19" t="s">
        <v>101</v>
      </c>
      <c r="M8" s="20" t="s">
        <v>97</v>
      </c>
      <c r="N8" s="19" t="s">
        <v>2082</v>
      </c>
      <c r="O8" s="23">
        <v>0</v>
      </c>
      <c r="P8" s="23">
        <v>130854</v>
      </c>
      <c r="Q8" s="19" t="s">
        <v>1029</v>
      </c>
      <c r="R8" s="19" t="s">
        <v>55</v>
      </c>
      <c r="S8" s="19" t="s">
        <v>336</v>
      </c>
      <c r="T8" s="19" t="s">
        <v>337</v>
      </c>
      <c r="U8" s="19" t="s">
        <v>2083</v>
      </c>
      <c r="V8" s="19" t="s">
        <v>339</v>
      </c>
    </row>
    <row r="9" ht="16.5" customHeight="1" spans="1:22">
      <c r="A9" s="10" t="s">
        <v>2084</v>
      </c>
      <c r="B9" s="10" t="s">
        <v>330</v>
      </c>
      <c r="C9" s="10" t="s">
        <v>2085</v>
      </c>
      <c r="D9" s="11">
        <v>1</v>
      </c>
      <c r="E9" s="12">
        <v>45433</v>
      </c>
      <c r="F9" s="12">
        <v>45433</v>
      </c>
      <c r="G9" s="13" t="s">
        <v>99</v>
      </c>
      <c r="H9" s="10" t="s">
        <v>100</v>
      </c>
      <c r="I9" s="13" t="s">
        <v>97</v>
      </c>
      <c r="J9" s="10" t="s">
        <v>333</v>
      </c>
      <c r="K9" s="13" t="s">
        <v>97</v>
      </c>
      <c r="L9" s="10" t="s">
        <v>101</v>
      </c>
      <c r="M9" s="13" t="s">
        <v>97</v>
      </c>
      <c r="N9" s="10" t="s">
        <v>2086</v>
      </c>
      <c r="O9" s="15">
        <v>0</v>
      </c>
      <c r="P9" s="15">
        <v>3200.14</v>
      </c>
      <c r="Q9" s="10" t="s">
        <v>2087</v>
      </c>
      <c r="R9" s="10" t="s">
        <v>243</v>
      </c>
      <c r="S9" s="10" t="s">
        <v>336</v>
      </c>
      <c r="T9" s="10" t="s">
        <v>337</v>
      </c>
      <c r="U9" s="10" t="s">
        <v>2088</v>
      </c>
      <c r="V9" s="10" t="s">
        <v>339</v>
      </c>
    </row>
    <row r="10" ht="16.5" customHeight="1" spans="1:22">
      <c r="A10" s="19" t="s">
        <v>2089</v>
      </c>
      <c r="B10" s="19" t="s">
        <v>330</v>
      </c>
      <c r="C10" s="19" t="s">
        <v>2090</v>
      </c>
      <c r="D10" s="21">
        <v>1</v>
      </c>
      <c r="E10" s="22">
        <v>45433</v>
      </c>
      <c r="F10" s="22">
        <v>45433</v>
      </c>
      <c r="G10" s="20" t="s">
        <v>99</v>
      </c>
      <c r="H10" s="19" t="s">
        <v>100</v>
      </c>
      <c r="I10" s="20" t="s">
        <v>97</v>
      </c>
      <c r="J10" s="19" t="s">
        <v>333</v>
      </c>
      <c r="K10" s="20" t="s">
        <v>97</v>
      </c>
      <c r="L10" s="19" t="s">
        <v>101</v>
      </c>
      <c r="M10" s="20" t="s">
        <v>97</v>
      </c>
      <c r="N10" s="19" t="s">
        <v>2091</v>
      </c>
      <c r="O10" s="23">
        <v>0.14</v>
      </c>
      <c r="P10" s="23">
        <v>0</v>
      </c>
      <c r="Q10" s="19" t="s">
        <v>2087</v>
      </c>
      <c r="R10" s="19" t="s">
        <v>243</v>
      </c>
      <c r="S10" s="19" t="s">
        <v>336</v>
      </c>
      <c r="T10" s="19" t="s">
        <v>337</v>
      </c>
      <c r="U10" s="19" t="s">
        <v>2092</v>
      </c>
      <c r="V10" s="19" t="s">
        <v>339</v>
      </c>
    </row>
    <row r="11" ht="16.5" customHeight="1" spans="1:22">
      <c r="A11" s="10" t="s">
        <v>2093</v>
      </c>
      <c r="B11" s="10" t="s">
        <v>330</v>
      </c>
      <c r="C11" s="10" t="s">
        <v>2094</v>
      </c>
      <c r="D11" s="11">
        <v>1</v>
      </c>
      <c r="E11" s="12">
        <v>45433</v>
      </c>
      <c r="F11" s="12">
        <v>45433</v>
      </c>
      <c r="G11" s="13" t="s">
        <v>99</v>
      </c>
      <c r="H11" s="10" t="s">
        <v>100</v>
      </c>
      <c r="I11" s="13" t="s">
        <v>97</v>
      </c>
      <c r="J11" s="10" t="s">
        <v>333</v>
      </c>
      <c r="K11" s="13" t="s">
        <v>97</v>
      </c>
      <c r="L11" s="10" t="s">
        <v>101</v>
      </c>
      <c r="M11" s="13" t="s">
        <v>97</v>
      </c>
      <c r="N11" s="10" t="s">
        <v>899</v>
      </c>
      <c r="O11" s="15">
        <v>0</v>
      </c>
      <c r="P11" s="15">
        <v>5770.66</v>
      </c>
      <c r="Q11" s="10" t="s">
        <v>489</v>
      </c>
      <c r="R11" s="10" t="s">
        <v>51</v>
      </c>
      <c r="S11" s="10" t="s">
        <v>336</v>
      </c>
      <c r="T11" s="10" t="s">
        <v>337</v>
      </c>
      <c r="U11" s="10" t="s">
        <v>2095</v>
      </c>
      <c r="V11" s="10" t="s">
        <v>339</v>
      </c>
    </row>
    <row r="12" ht="16.5" customHeight="1" spans="1:22">
      <c r="A12" s="19" t="s">
        <v>2093</v>
      </c>
      <c r="B12" s="19" t="s">
        <v>330</v>
      </c>
      <c r="C12" s="19" t="s">
        <v>2094</v>
      </c>
      <c r="D12" s="21">
        <v>3</v>
      </c>
      <c r="E12" s="22">
        <v>45433</v>
      </c>
      <c r="F12" s="22">
        <v>45433</v>
      </c>
      <c r="G12" s="20" t="s">
        <v>99</v>
      </c>
      <c r="H12" s="19" t="s">
        <v>100</v>
      </c>
      <c r="I12" s="24" t="s">
        <v>97</v>
      </c>
      <c r="J12" s="19" t="s">
        <v>333</v>
      </c>
      <c r="K12" s="20" t="s">
        <v>97</v>
      </c>
      <c r="L12" s="19" t="s">
        <v>101</v>
      </c>
      <c r="M12" s="20" t="s">
        <v>97</v>
      </c>
      <c r="N12" s="19" t="s">
        <v>899</v>
      </c>
      <c r="O12" s="23">
        <v>0.54</v>
      </c>
      <c r="P12" s="23">
        <v>0</v>
      </c>
      <c r="Q12" s="19" t="s">
        <v>489</v>
      </c>
      <c r="R12" s="19" t="s">
        <v>51</v>
      </c>
      <c r="S12" s="19" t="s">
        <v>336</v>
      </c>
      <c r="T12" s="19" t="s">
        <v>337</v>
      </c>
      <c r="U12" s="19" t="s">
        <v>2095</v>
      </c>
      <c r="V12" s="19" t="s">
        <v>339</v>
      </c>
    </row>
    <row r="13" ht="16.5" customHeight="1" spans="1:22">
      <c r="A13" s="10" t="s">
        <v>2096</v>
      </c>
      <c r="B13" s="10" t="s">
        <v>330</v>
      </c>
      <c r="C13" s="10" t="s">
        <v>2097</v>
      </c>
      <c r="D13" s="11">
        <v>1</v>
      </c>
      <c r="E13" s="12">
        <v>45433</v>
      </c>
      <c r="F13" s="12">
        <v>45433</v>
      </c>
      <c r="G13" s="13" t="s">
        <v>99</v>
      </c>
      <c r="H13" s="10" t="s">
        <v>100</v>
      </c>
      <c r="I13" s="13" t="s">
        <v>97</v>
      </c>
      <c r="J13" s="10" t="s">
        <v>333</v>
      </c>
      <c r="K13" s="13" t="s">
        <v>97</v>
      </c>
      <c r="L13" s="10" t="s">
        <v>101</v>
      </c>
      <c r="M13" s="13" t="s">
        <v>97</v>
      </c>
      <c r="N13" s="10" t="s">
        <v>2098</v>
      </c>
      <c r="O13" s="15">
        <v>0</v>
      </c>
      <c r="P13" s="15">
        <v>262477.53</v>
      </c>
      <c r="Q13" s="10" t="s">
        <v>478</v>
      </c>
      <c r="R13" s="10" t="s">
        <v>25</v>
      </c>
      <c r="S13" s="10" t="s">
        <v>336</v>
      </c>
      <c r="T13" s="10" t="s">
        <v>337</v>
      </c>
      <c r="U13" s="10" t="s">
        <v>2099</v>
      </c>
      <c r="V13" s="10" t="s">
        <v>339</v>
      </c>
    </row>
    <row r="14" ht="16.5" customHeight="1" spans="1:22">
      <c r="A14" s="19" t="s">
        <v>2100</v>
      </c>
      <c r="B14" s="19" t="s">
        <v>330</v>
      </c>
      <c r="C14" s="19" t="s">
        <v>2101</v>
      </c>
      <c r="D14" s="21">
        <v>1</v>
      </c>
      <c r="E14" s="22">
        <v>45433</v>
      </c>
      <c r="F14" s="22">
        <v>45433</v>
      </c>
      <c r="G14" s="20" t="s">
        <v>99</v>
      </c>
      <c r="H14" s="19" t="s">
        <v>100</v>
      </c>
      <c r="I14" s="20" t="s">
        <v>97</v>
      </c>
      <c r="J14" s="19" t="s">
        <v>333</v>
      </c>
      <c r="K14" s="20" t="s">
        <v>97</v>
      </c>
      <c r="L14" s="19" t="s">
        <v>101</v>
      </c>
      <c r="M14" s="20" t="s">
        <v>97</v>
      </c>
      <c r="N14" s="19" t="s">
        <v>2102</v>
      </c>
      <c r="O14" s="23">
        <v>0</v>
      </c>
      <c r="P14" s="23">
        <v>78020.18</v>
      </c>
      <c r="Q14" s="19" t="s">
        <v>472</v>
      </c>
      <c r="R14" s="19" t="s">
        <v>24</v>
      </c>
      <c r="S14" s="19" t="s">
        <v>336</v>
      </c>
      <c r="T14" s="19" t="s">
        <v>337</v>
      </c>
      <c r="U14" s="19" t="s">
        <v>2103</v>
      </c>
      <c r="V14" s="19" t="s">
        <v>339</v>
      </c>
    </row>
    <row r="15" ht="16.5" customHeight="1" spans="1:22">
      <c r="A15" s="10" t="s">
        <v>2104</v>
      </c>
      <c r="B15" s="10" t="s">
        <v>330</v>
      </c>
      <c r="C15" s="10" t="s">
        <v>2105</v>
      </c>
      <c r="D15" s="11">
        <v>1</v>
      </c>
      <c r="E15" s="12">
        <v>45433</v>
      </c>
      <c r="F15" s="12">
        <v>45433</v>
      </c>
      <c r="G15" s="13" t="s">
        <v>99</v>
      </c>
      <c r="H15" s="10" t="s">
        <v>100</v>
      </c>
      <c r="I15" s="13" t="s">
        <v>97</v>
      </c>
      <c r="J15" s="10" t="s">
        <v>333</v>
      </c>
      <c r="K15" s="13" t="s">
        <v>97</v>
      </c>
      <c r="L15" s="10" t="s">
        <v>101</v>
      </c>
      <c r="M15" s="13" t="s">
        <v>97</v>
      </c>
      <c r="N15" s="10" t="s">
        <v>372</v>
      </c>
      <c r="O15" s="15">
        <v>0</v>
      </c>
      <c r="P15" s="15">
        <v>194603.35</v>
      </c>
      <c r="Q15" s="10" t="s">
        <v>373</v>
      </c>
      <c r="R15" s="10" t="s">
        <v>31</v>
      </c>
      <c r="S15" s="10" t="s">
        <v>336</v>
      </c>
      <c r="T15" s="10" t="s">
        <v>337</v>
      </c>
      <c r="U15" s="10" t="s">
        <v>2106</v>
      </c>
      <c r="V15" s="10" t="s">
        <v>339</v>
      </c>
    </row>
    <row r="16" ht="16.5" customHeight="1" spans="1:22">
      <c r="A16" s="19" t="s">
        <v>2104</v>
      </c>
      <c r="B16" s="19" t="s">
        <v>330</v>
      </c>
      <c r="C16" s="19" t="s">
        <v>2105</v>
      </c>
      <c r="D16" s="21">
        <v>3</v>
      </c>
      <c r="E16" s="22">
        <v>45433</v>
      </c>
      <c r="F16" s="22">
        <v>45433</v>
      </c>
      <c r="G16" s="20" t="s">
        <v>99</v>
      </c>
      <c r="H16" s="19" t="s">
        <v>100</v>
      </c>
      <c r="I16" s="20" t="s">
        <v>97</v>
      </c>
      <c r="J16" s="19" t="s">
        <v>333</v>
      </c>
      <c r="K16" s="20" t="s">
        <v>97</v>
      </c>
      <c r="L16" s="19" t="s">
        <v>101</v>
      </c>
      <c r="M16" s="20" t="s">
        <v>97</v>
      </c>
      <c r="N16" s="19" t="s">
        <v>372</v>
      </c>
      <c r="O16" s="23">
        <v>871.2</v>
      </c>
      <c r="P16" s="23">
        <v>0</v>
      </c>
      <c r="Q16" s="19" t="s">
        <v>373</v>
      </c>
      <c r="R16" s="19" t="s">
        <v>31</v>
      </c>
      <c r="S16" s="19" t="s">
        <v>336</v>
      </c>
      <c r="T16" s="19" t="s">
        <v>337</v>
      </c>
      <c r="U16" s="19" t="s">
        <v>2106</v>
      </c>
      <c r="V16" s="19" t="s">
        <v>339</v>
      </c>
    </row>
    <row r="17" ht="16.5" customHeight="1" spans="1:22">
      <c r="A17" s="10" t="s">
        <v>2107</v>
      </c>
      <c r="B17" s="10" t="s">
        <v>330</v>
      </c>
      <c r="C17" s="10" t="s">
        <v>2108</v>
      </c>
      <c r="D17" s="11">
        <v>1</v>
      </c>
      <c r="E17" s="12">
        <v>45433</v>
      </c>
      <c r="F17" s="12">
        <v>45433</v>
      </c>
      <c r="G17" s="13" t="s">
        <v>99</v>
      </c>
      <c r="H17" s="10" t="s">
        <v>100</v>
      </c>
      <c r="I17" s="13" t="s">
        <v>97</v>
      </c>
      <c r="J17" s="10" t="s">
        <v>333</v>
      </c>
      <c r="K17" s="13" t="s">
        <v>97</v>
      </c>
      <c r="L17" s="10" t="s">
        <v>101</v>
      </c>
      <c r="M17" s="13" t="s">
        <v>97</v>
      </c>
      <c r="N17" s="10" t="s">
        <v>2109</v>
      </c>
      <c r="O17" s="15">
        <v>0.05</v>
      </c>
      <c r="P17" s="15">
        <v>0</v>
      </c>
      <c r="Q17" s="10" t="s">
        <v>373</v>
      </c>
      <c r="R17" s="10" t="s">
        <v>31</v>
      </c>
      <c r="S17" s="10" t="s">
        <v>336</v>
      </c>
      <c r="T17" s="10" t="s">
        <v>337</v>
      </c>
      <c r="U17" s="10" t="s">
        <v>2110</v>
      </c>
      <c r="V17" s="10" t="s">
        <v>339</v>
      </c>
    </row>
    <row r="18" ht="16.5" customHeight="1" spans="1:22">
      <c r="A18" s="19" t="s">
        <v>2111</v>
      </c>
      <c r="B18" s="19" t="s">
        <v>330</v>
      </c>
      <c r="C18" s="19" t="s">
        <v>2112</v>
      </c>
      <c r="D18" s="21">
        <v>1</v>
      </c>
      <c r="E18" s="22">
        <v>45433</v>
      </c>
      <c r="F18" s="22">
        <v>45433</v>
      </c>
      <c r="G18" s="20" t="s">
        <v>99</v>
      </c>
      <c r="H18" s="19" t="s">
        <v>100</v>
      </c>
      <c r="I18" s="20" t="s">
        <v>97</v>
      </c>
      <c r="J18" s="19" t="s">
        <v>333</v>
      </c>
      <c r="K18" s="20" t="s">
        <v>97</v>
      </c>
      <c r="L18" s="19" t="s">
        <v>101</v>
      </c>
      <c r="M18" s="20" t="s">
        <v>97</v>
      </c>
      <c r="N18" s="19" t="s">
        <v>2113</v>
      </c>
      <c r="O18" s="23">
        <v>0</v>
      </c>
      <c r="P18" s="23">
        <v>30834.99</v>
      </c>
      <c r="Q18" s="19" t="s">
        <v>402</v>
      </c>
      <c r="R18" s="19" t="s">
        <v>22</v>
      </c>
      <c r="S18" s="19" t="s">
        <v>336</v>
      </c>
      <c r="T18" s="19" t="s">
        <v>337</v>
      </c>
      <c r="U18" s="19" t="s">
        <v>2114</v>
      </c>
      <c r="V18" s="19" t="s">
        <v>339</v>
      </c>
    </row>
    <row r="19" ht="16.5" customHeight="1" spans="1:22">
      <c r="A19" s="10" t="s">
        <v>2115</v>
      </c>
      <c r="B19" s="10" t="s">
        <v>330</v>
      </c>
      <c r="C19" s="10" t="s">
        <v>2116</v>
      </c>
      <c r="D19" s="11">
        <v>1</v>
      </c>
      <c r="E19" s="12">
        <v>45433</v>
      </c>
      <c r="F19" s="12">
        <v>45433</v>
      </c>
      <c r="G19" s="13" t="s">
        <v>99</v>
      </c>
      <c r="H19" s="10" t="s">
        <v>100</v>
      </c>
      <c r="I19" s="13" t="s">
        <v>97</v>
      </c>
      <c r="J19" s="10" t="s">
        <v>333</v>
      </c>
      <c r="K19" s="13" t="s">
        <v>97</v>
      </c>
      <c r="L19" s="10" t="s">
        <v>101</v>
      </c>
      <c r="M19" s="13" t="s">
        <v>97</v>
      </c>
      <c r="N19" s="10" t="s">
        <v>2117</v>
      </c>
      <c r="O19" s="15">
        <v>0</v>
      </c>
      <c r="P19" s="15">
        <v>43272.81</v>
      </c>
      <c r="Q19" s="10" t="s">
        <v>367</v>
      </c>
      <c r="R19" s="10" t="s">
        <v>16</v>
      </c>
      <c r="S19" s="10" t="s">
        <v>336</v>
      </c>
      <c r="T19" s="10" t="s">
        <v>337</v>
      </c>
      <c r="U19" s="10" t="s">
        <v>2118</v>
      </c>
      <c r="V19" s="10" t="s">
        <v>339</v>
      </c>
    </row>
    <row r="20" ht="16.5" customHeight="1" spans="1:22">
      <c r="A20" s="19" t="s">
        <v>2119</v>
      </c>
      <c r="B20" s="19" t="s">
        <v>330</v>
      </c>
      <c r="C20" s="19" t="s">
        <v>2120</v>
      </c>
      <c r="D20" s="21">
        <v>1</v>
      </c>
      <c r="E20" s="22">
        <v>45433</v>
      </c>
      <c r="F20" s="22">
        <v>45433</v>
      </c>
      <c r="G20" s="20" t="s">
        <v>99</v>
      </c>
      <c r="H20" s="19" t="s">
        <v>100</v>
      </c>
      <c r="I20" s="20" t="s">
        <v>97</v>
      </c>
      <c r="J20" s="19" t="s">
        <v>333</v>
      </c>
      <c r="K20" s="20" t="s">
        <v>97</v>
      </c>
      <c r="L20" s="19" t="s">
        <v>101</v>
      </c>
      <c r="M20" s="20" t="s">
        <v>97</v>
      </c>
      <c r="N20" s="19" t="s">
        <v>1903</v>
      </c>
      <c r="O20" s="23">
        <v>0</v>
      </c>
      <c r="P20" s="23">
        <v>132912.73</v>
      </c>
      <c r="Q20" s="19" t="s">
        <v>460</v>
      </c>
      <c r="R20" s="19" t="s">
        <v>26</v>
      </c>
      <c r="S20" s="19" t="s">
        <v>336</v>
      </c>
      <c r="T20" s="19" t="s">
        <v>337</v>
      </c>
      <c r="U20" s="19" t="s">
        <v>2121</v>
      </c>
      <c r="V20" s="19" t="s">
        <v>339</v>
      </c>
    </row>
    <row r="21" ht="16.5" customHeight="1" spans="1:22">
      <c r="A21" s="10" t="s">
        <v>2122</v>
      </c>
      <c r="B21" s="10" t="s">
        <v>330</v>
      </c>
      <c r="C21" s="10" t="s">
        <v>2123</v>
      </c>
      <c r="D21" s="11">
        <v>1</v>
      </c>
      <c r="E21" s="12">
        <v>45433</v>
      </c>
      <c r="F21" s="12">
        <v>45433</v>
      </c>
      <c r="G21" s="13" t="s">
        <v>99</v>
      </c>
      <c r="H21" s="10" t="s">
        <v>100</v>
      </c>
      <c r="I21" s="13" t="s">
        <v>97</v>
      </c>
      <c r="J21" s="10" t="s">
        <v>333</v>
      </c>
      <c r="K21" s="13" t="s">
        <v>97</v>
      </c>
      <c r="L21" s="10" t="s">
        <v>101</v>
      </c>
      <c r="M21" s="13" t="s">
        <v>97</v>
      </c>
      <c r="N21" s="10" t="s">
        <v>2124</v>
      </c>
      <c r="O21" s="15">
        <v>0.02</v>
      </c>
      <c r="P21" s="15">
        <v>0</v>
      </c>
      <c r="Q21" s="10" t="s">
        <v>460</v>
      </c>
      <c r="R21" s="10" t="s">
        <v>26</v>
      </c>
      <c r="S21" s="10" t="s">
        <v>336</v>
      </c>
      <c r="T21" s="10" t="s">
        <v>337</v>
      </c>
      <c r="U21" s="10" t="s">
        <v>2125</v>
      </c>
      <c r="V21" s="10" t="s">
        <v>339</v>
      </c>
    </row>
    <row r="22" ht="16.5" customHeight="1" spans="1:22">
      <c r="A22" s="19" t="s">
        <v>2126</v>
      </c>
      <c r="B22" s="19" t="s">
        <v>330</v>
      </c>
      <c r="C22" s="19" t="s">
        <v>2127</v>
      </c>
      <c r="D22" s="21">
        <v>1</v>
      </c>
      <c r="E22" s="22">
        <v>45433</v>
      </c>
      <c r="F22" s="22">
        <v>45433</v>
      </c>
      <c r="G22" s="20" t="s">
        <v>99</v>
      </c>
      <c r="H22" s="19" t="s">
        <v>100</v>
      </c>
      <c r="I22" s="20" t="s">
        <v>97</v>
      </c>
      <c r="J22" s="19" t="s">
        <v>333</v>
      </c>
      <c r="K22" s="20" t="s">
        <v>97</v>
      </c>
      <c r="L22" s="19" t="s">
        <v>101</v>
      </c>
      <c r="M22" s="20" t="s">
        <v>97</v>
      </c>
      <c r="N22" s="19" t="s">
        <v>2128</v>
      </c>
      <c r="O22" s="23">
        <v>0</v>
      </c>
      <c r="P22" s="23">
        <v>68683.57</v>
      </c>
      <c r="Q22" s="19" t="s">
        <v>432</v>
      </c>
      <c r="R22" s="19" t="s">
        <v>32</v>
      </c>
      <c r="S22" s="19" t="s">
        <v>336</v>
      </c>
      <c r="T22" s="19" t="s">
        <v>337</v>
      </c>
      <c r="U22" s="19" t="s">
        <v>2129</v>
      </c>
      <c r="V22" s="19" t="s">
        <v>339</v>
      </c>
    </row>
    <row r="23" ht="16.5" customHeight="1" spans="1:22">
      <c r="A23" s="10" t="s">
        <v>2130</v>
      </c>
      <c r="B23" s="10" t="s">
        <v>330</v>
      </c>
      <c r="C23" s="10" t="s">
        <v>2131</v>
      </c>
      <c r="D23" s="11">
        <v>1</v>
      </c>
      <c r="E23" s="12">
        <v>45433</v>
      </c>
      <c r="F23" s="12">
        <v>45433</v>
      </c>
      <c r="G23" s="13" t="s">
        <v>99</v>
      </c>
      <c r="H23" s="10" t="s">
        <v>100</v>
      </c>
      <c r="I23" s="13" t="s">
        <v>97</v>
      </c>
      <c r="J23" s="10" t="s">
        <v>333</v>
      </c>
      <c r="K23" s="13" t="s">
        <v>97</v>
      </c>
      <c r="L23" s="10" t="s">
        <v>101</v>
      </c>
      <c r="M23" s="13" t="s">
        <v>97</v>
      </c>
      <c r="N23" s="10" t="s">
        <v>2132</v>
      </c>
      <c r="O23" s="15">
        <v>0.01</v>
      </c>
      <c r="P23" s="15">
        <v>0</v>
      </c>
      <c r="Q23" s="10" t="s">
        <v>432</v>
      </c>
      <c r="R23" s="10" t="s">
        <v>32</v>
      </c>
      <c r="S23" s="10" t="s">
        <v>336</v>
      </c>
      <c r="T23" s="10" t="s">
        <v>337</v>
      </c>
      <c r="U23" s="10" t="s">
        <v>2133</v>
      </c>
      <c r="V23" s="10" t="s">
        <v>339</v>
      </c>
    </row>
    <row r="24" ht="16.5" customHeight="1" spans="1:22">
      <c r="A24" s="19" t="s">
        <v>2130</v>
      </c>
      <c r="B24" s="19" t="s">
        <v>330</v>
      </c>
      <c r="C24" s="19" t="s">
        <v>2131</v>
      </c>
      <c r="D24" s="21">
        <v>3</v>
      </c>
      <c r="E24" s="22">
        <v>45433</v>
      </c>
      <c r="F24" s="22">
        <v>45433</v>
      </c>
      <c r="G24" s="20" t="s">
        <v>99</v>
      </c>
      <c r="H24" s="19" t="s">
        <v>100</v>
      </c>
      <c r="I24" s="20" t="s">
        <v>97</v>
      </c>
      <c r="J24" s="19" t="s">
        <v>333</v>
      </c>
      <c r="K24" s="20" t="s">
        <v>97</v>
      </c>
      <c r="L24" s="19" t="s">
        <v>101</v>
      </c>
      <c r="M24" s="20" t="s">
        <v>97</v>
      </c>
      <c r="N24" s="19" t="s">
        <v>2132</v>
      </c>
      <c r="O24" s="23">
        <v>0</v>
      </c>
      <c r="P24" s="23">
        <v>0.01</v>
      </c>
      <c r="Q24" s="19" t="s">
        <v>432</v>
      </c>
      <c r="R24" s="19" t="s">
        <v>32</v>
      </c>
      <c r="S24" s="19" t="s">
        <v>336</v>
      </c>
      <c r="T24" s="19" t="s">
        <v>337</v>
      </c>
      <c r="U24" s="19" t="s">
        <v>2133</v>
      </c>
      <c r="V24" s="19" t="s">
        <v>339</v>
      </c>
    </row>
    <row r="25" ht="16.5" customHeight="1" spans="1:22">
      <c r="A25" s="10" t="s">
        <v>2134</v>
      </c>
      <c r="B25" s="10" t="s">
        <v>330</v>
      </c>
      <c r="C25" s="10" t="s">
        <v>2135</v>
      </c>
      <c r="D25" s="11">
        <v>1</v>
      </c>
      <c r="E25" s="12">
        <v>45433</v>
      </c>
      <c r="F25" s="12">
        <v>45433</v>
      </c>
      <c r="G25" s="13" t="s">
        <v>99</v>
      </c>
      <c r="H25" s="10" t="s">
        <v>100</v>
      </c>
      <c r="I25" s="13" t="s">
        <v>97</v>
      </c>
      <c r="J25" s="10" t="s">
        <v>333</v>
      </c>
      <c r="K25" s="13" t="s">
        <v>97</v>
      </c>
      <c r="L25" s="10" t="s">
        <v>101</v>
      </c>
      <c r="M25" s="13" t="s">
        <v>97</v>
      </c>
      <c r="N25" s="10" t="s">
        <v>2136</v>
      </c>
      <c r="O25" s="15">
        <v>0</v>
      </c>
      <c r="P25" s="15">
        <v>91300.52</v>
      </c>
      <c r="Q25" s="10" t="s">
        <v>426</v>
      </c>
      <c r="R25" s="10" t="s">
        <v>15</v>
      </c>
      <c r="S25" s="10" t="s">
        <v>336</v>
      </c>
      <c r="T25" s="10" t="s">
        <v>337</v>
      </c>
      <c r="U25" s="10" t="s">
        <v>2137</v>
      </c>
      <c r="V25" s="10" t="s">
        <v>339</v>
      </c>
    </row>
    <row r="26" ht="16.5" customHeight="1" spans="1:22">
      <c r="A26" s="19" t="s">
        <v>2134</v>
      </c>
      <c r="B26" s="19" t="s">
        <v>330</v>
      </c>
      <c r="C26" s="19" t="s">
        <v>2135</v>
      </c>
      <c r="D26" s="21">
        <v>3</v>
      </c>
      <c r="E26" s="22">
        <v>45433</v>
      </c>
      <c r="F26" s="22">
        <v>45433</v>
      </c>
      <c r="G26" s="20" t="s">
        <v>99</v>
      </c>
      <c r="H26" s="19" t="s">
        <v>100</v>
      </c>
      <c r="I26" s="20" t="s">
        <v>97</v>
      </c>
      <c r="J26" s="19" t="s">
        <v>333</v>
      </c>
      <c r="K26" s="20" t="s">
        <v>97</v>
      </c>
      <c r="L26" s="19" t="s">
        <v>101</v>
      </c>
      <c r="M26" s="20" t="s">
        <v>97</v>
      </c>
      <c r="N26" s="19" t="s">
        <v>2136</v>
      </c>
      <c r="O26" s="23">
        <v>9258</v>
      </c>
      <c r="P26" s="23">
        <v>0</v>
      </c>
      <c r="Q26" s="19" t="s">
        <v>426</v>
      </c>
      <c r="R26" s="19" t="s">
        <v>15</v>
      </c>
      <c r="S26" s="19" t="s">
        <v>336</v>
      </c>
      <c r="T26" s="19" t="s">
        <v>337</v>
      </c>
      <c r="U26" s="19" t="s">
        <v>2137</v>
      </c>
      <c r="V26" s="19" t="s">
        <v>339</v>
      </c>
    </row>
    <row r="27" ht="16.5" customHeight="1" spans="1:22">
      <c r="A27" s="10" t="s">
        <v>2138</v>
      </c>
      <c r="B27" s="10" t="s">
        <v>330</v>
      </c>
      <c r="C27" s="10" t="s">
        <v>2139</v>
      </c>
      <c r="D27" s="11">
        <v>1</v>
      </c>
      <c r="E27" s="12">
        <v>45433</v>
      </c>
      <c r="F27" s="12">
        <v>45433</v>
      </c>
      <c r="G27" s="13" t="s">
        <v>99</v>
      </c>
      <c r="H27" s="10" t="s">
        <v>100</v>
      </c>
      <c r="I27" s="25" t="s">
        <v>97</v>
      </c>
      <c r="J27" s="10" t="s">
        <v>333</v>
      </c>
      <c r="K27" s="13" t="s">
        <v>97</v>
      </c>
      <c r="L27" s="10" t="s">
        <v>101</v>
      </c>
      <c r="M27" s="13" t="s">
        <v>97</v>
      </c>
      <c r="N27" s="10" t="s">
        <v>1279</v>
      </c>
      <c r="O27" s="15">
        <v>0</v>
      </c>
      <c r="P27" s="15">
        <v>61546.68</v>
      </c>
      <c r="Q27" s="10" t="s">
        <v>607</v>
      </c>
      <c r="R27" s="10" t="s">
        <v>41</v>
      </c>
      <c r="S27" s="10" t="s">
        <v>336</v>
      </c>
      <c r="T27" s="10" t="s">
        <v>337</v>
      </c>
      <c r="U27" s="10" t="s">
        <v>2140</v>
      </c>
      <c r="V27" s="10" t="s">
        <v>339</v>
      </c>
    </row>
    <row r="28" ht="16.5" customHeight="1" spans="1:22">
      <c r="A28" s="19" t="s">
        <v>2141</v>
      </c>
      <c r="B28" s="19" t="s">
        <v>330</v>
      </c>
      <c r="C28" s="19" t="s">
        <v>2142</v>
      </c>
      <c r="D28" s="21">
        <v>1</v>
      </c>
      <c r="E28" s="22">
        <v>45433</v>
      </c>
      <c r="F28" s="22">
        <v>45433</v>
      </c>
      <c r="G28" s="20" t="s">
        <v>99</v>
      </c>
      <c r="H28" s="19" t="s">
        <v>100</v>
      </c>
      <c r="I28" s="20" t="s">
        <v>97</v>
      </c>
      <c r="J28" s="19" t="s">
        <v>333</v>
      </c>
      <c r="K28" s="20" t="s">
        <v>97</v>
      </c>
      <c r="L28" s="19" t="s">
        <v>101</v>
      </c>
      <c r="M28" s="20" t="s">
        <v>97</v>
      </c>
      <c r="N28" s="19" t="s">
        <v>2143</v>
      </c>
      <c r="O28" s="23">
        <v>0.23</v>
      </c>
      <c r="P28" s="23">
        <v>0</v>
      </c>
      <c r="Q28" s="19" t="s">
        <v>607</v>
      </c>
      <c r="R28" s="19" t="s">
        <v>41</v>
      </c>
      <c r="S28" s="19" t="s">
        <v>336</v>
      </c>
      <c r="T28" s="19" t="s">
        <v>337</v>
      </c>
      <c r="U28" s="19" t="s">
        <v>2144</v>
      </c>
      <c r="V28" s="19" t="s">
        <v>339</v>
      </c>
    </row>
    <row r="29" ht="16.5" customHeight="1" spans="1:22">
      <c r="A29" s="10" t="s">
        <v>2145</v>
      </c>
      <c r="B29" s="10" t="s">
        <v>330</v>
      </c>
      <c r="C29" s="10" t="s">
        <v>2146</v>
      </c>
      <c r="D29" s="11">
        <v>1</v>
      </c>
      <c r="E29" s="12">
        <v>45433</v>
      </c>
      <c r="F29" s="12">
        <v>45433</v>
      </c>
      <c r="G29" s="13" t="s">
        <v>99</v>
      </c>
      <c r="H29" s="10" t="s">
        <v>100</v>
      </c>
      <c r="I29" s="13" t="s">
        <v>97</v>
      </c>
      <c r="J29" s="10" t="s">
        <v>333</v>
      </c>
      <c r="K29" s="13" t="s">
        <v>97</v>
      </c>
      <c r="L29" s="10" t="s">
        <v>101</v>
      </c>
      <c r="M29" s="13" t="s">
        <v>97</v>
      </c>
      <c r="N29" s="10" t="s">
        <v>2147</v>
      </c>
      <c r="O29" s="15">
        <v>0</v>
      </c>
      <c r="P29" s="15">
        <v>2892.8</v>
      </c>
      <c r="Q29" s="10" t="s">
        <v>1680</v>
      </c>
      <c r="R29" s="10" t="s">
        <v>164</v>
      </c>
      <c r="S29" s="10" t="s">
        <v>336</v>
      </c>
      <c r="T29" s="10" t="s">
        <v>337</v>
      </c>
      <c r="U29" s="10" t="s">
        <v>2148</v>
      </c>
      <c r="V29" s="10" t="s">
        <v>339</v>
      </c>
    </row>
    <row r="30" ht="16.5" customHeight="1" spans="1:22">
      <c r="A30" s="19" t="s">
        <v>2149</v>
      </c>
      <c r="B30" s="19" t="s">
        <v>330</v>
      </c>
      <c r="C30" s="19" t="s">
        <v>2150</v>
      </c>
      <c r="D30" s="21">
        <v>1</v>
      </c>
      <c r="E30" s="22">
        <v>45434</v>
      </c>
      <c r="F30" s="22">
        <v>45434</v>
      </c>
      <c r="G30" s="20" t="s">
        <v>99</v>
      </c>
      <c r="H30" s="19" t="s">
        <v>100</v>
      </c>
      <c r="I30" s="20" t="s">
        <v>97</v>
      </c>
      <c r="J30" s="19" t="s">
        <v>333</v>
      </c>
      <c r="K30" s="20" t="s">
        <v>97</v>
      </c>
      <c r="L30" s="19" t="s">
        <v>101</v>
      </c>
      <c r="M30" s="20" t="s">
        <v>97</v>
      </c>
      <c r="N30" s="19" t="s">
        <v>512</v>
      </c>
      <c r="O30" s="23">
        <v>0</v>
      </c>
      <c r="P30" s="23">
        <v>62708.21</v>
      </c>
      <c r="Q30" s="19" t="s">
        <v>513</v>
      </c>
      <c r="R30" s="19" t="s">
        <v>30</v>
      </c>
      <c r="S30" s="19" t="s">
        <v>336</v>
      </c>
      <c r="T30" s="19" t="s">
        <v>337</v>
      </c>
      <c r="U30" s="19" t="s">
        <v>2151</v>
      </c>
      <c r="V30" s="19" t="s">
        <v>339</v>
      </c>
    </row>
    <row r="31" ht="16.5" customHeight="1" spans="1:22">
      <c r="A31" s="10" t="s">
        <v>2149</v>
      </c>
      <c r="B31" s="10" t="s">
        <v>330</v>
      </c>
      <c r="C31" s="10" t="s">
        <v>2150</v>
      </c>
      <c r="D31" s="11">
        <v>5</v>
      </c>
      <c r="E31" s="12">
        <v>45434</v>
      </c>
      <c r="F31" s="12">
        <v>45434</v>
      </c>
      <c r="G31" s="13" t="s">
        <v>99</v>
      </c>
      <c r="H31" s="10" t="s">
        <v>100</v>
      </c>
      <c r="I31" s="13" t="s">
        <v>97</v>
      </c>
      <c r="J31" s="10" t="s">
        <v>333</v>
      </c>
      <c r="K31" s="13" t="s">
        <v>97</v>
      </c>
      <c r="L31" s="10" t="s">
        <v>101</v>
      </c>
      <c r="M31" s="13" t="s">
        <v>97</v>
      </c>
      <c r="N31" s="10" t="s">
        <v>512</v>
      </c>
      <c r="O31" s="15">
        <v>1501.28</v>
      </c>
      <c r="P31" s="15">
        <v>0</v>
      </c>
      <c r="Q31" s="10" t="s">
        <v>513</v>
      </c>
      <c r="R31" s="10" t="s">
        <v>30</v>
      </c>
      <c r="S31" s="10" t="s">
        <v>336</v>
      </c>
      <c r="T31" s="10" t="s">
        <v>337</v>
      </c>
      <c r="U31" s="10" t="s">
        <v>2151</v>
      </c>
      <c r="V31" s="10" t="s">
        <v>339</v>
      </c>
    </row>
    <row r="32" ht="16.5" customHeight="1" spans="1:22">
      <c r="A32" s="19" t="s">
        <v>2152</v>
      </c>
      <c r="B32" s="19" t="s">
        <v>330</v>
      </c>
      <c r="C32" s="19" t="s">
        <v>2153</v>
      </c>
      <c r="D32" s="21">
        <v>1</v>
      </c>
      <c r="E32" s="22">
        <v>45434</v>
      </c>
      <c r="F32" s="22">
        <v>45434</v>
      </c>
      <c r="G32" s="20" t="s">
        <v>99</v>
      </c>
      <c r="H32" s="19" t="s">
        <v>100</v>
      </c>
      <c r="I32" s="20" t="s">
        <v>97</v>
      </c>
      <c r="J32" s="19" t="s">
        <v>333</v>
      </c>
      <c r="K32" s="20" t="s">
        <v>97</v>
      </c>
      <c r="L32" s="19" t="s">
        <v>101</v>
      </c>
      <c r="M32" s="20" t="s">
        <v>97</v>
      </c>
      <c r="N32" s="19" t="s">
        <v>2154</v>
      </c>
      <c r="O32" s="23">
        <v>0.14</v>
      </c>
      <c r="P32" s="23">
        <v>0</v>
      </c>
      <c r="Q32" s="19" t="s">
        <v>513</v>
      </c>
      <c r="R32" s="19" t="s">
        <v>30</v>
      </c>
      <c r="S32" s="19" t="s">
        <v>336</v>
      </c>
      <c r="T32" s="19" t="s">
        <v>337</v>
      </c>
      <c r="U32" s="19" t="s">
        <v>2155</v>
      </c>
      <c r="V32" s="19" t="s">
        <v>339</v>
      </c>
    </row>
    <row r="33" ht="16.5" customHeight="1" spans="1:22">
      <c r="A33" s="10" t="s">
        <v>2156</v>
      </c>
      <c r="B33" s="10" t="s">
        <v>330</v>
      </c>
      <c r="C33" s="10" t="s">
        <v>2157</v>
      </c>
      <c r="D33" s="11">
        <v>1</v>
      </c>
      <c r="E33" s="12">
        <v>45434</v>
      </c>
      <c r="F33" s="12">
        <v>45434</v>
      </c>
      <c r="G33" s="13" t="s">
        <v>99</v>
      </c>
      <c r="H33" s="10" t="s">
        <v>100</v>
      </c>
      <c r="I33" s="13" t="s">
        <v>97</v>
      </c>
      <c r="J33" s="10" t="s">
        <v>333</v>
      </c>
      <c r="K33" s="13" t="s">
        <v>97</v>
      </c>
      <c r="L33" s="10" t="s">
        <v>101</v>
      </c>
      <c r="M33" s="13" t="s">
        <v>97</v>
      </c>
      <c r="N33" s="10" t="s">
        <v>2158</v>
      </c>
      <c r="O33" s="15">
        <v>0</v>
      </c>
      <c r="P33" s="15">
        <v>149456.12</v>
      </c>
      <c r="Q33" s="10" t="s">
        <v>396</v>
      </c>
      <c r="R33" s="10" t="s">
        <v>28</v>
      </c>
      <c r="S33" s="10" t="s">
        <v>336</v>
      </c>
      <c r="T33" s="10" t="s">
        <v>337</v>
      </c>
      <c r="U33" s="10" t="s">
        <v>2159</v>
      </c>
      <c r="V33" s="10" t="s">
        <v>339</v>
      </c>
    </row>
    <row r="34" ht="16.5" customHeight="1" spans="1:22">
      <c r="A34" s="19" t="s">
        <v>2156</v>
      </c>
      <c r="B34" s="19" t="s">
        <v>330</v>
      </c>
      <c r="C34" s="19" t="s">
        <v>2157</v>
      </c>
      <c r="D34" s="21">
        <v>3</v>
      </c>
      <c r="E34" s="22">
        <v>45434</v>
      </c>
      <c r="F34" s="22">
        <v>45434</v>
      </c>
      <c r="G34" s="20" t="s">
        <v>99</v>
      </c>
      <c r="H34" s="19" t="s">
        <v>100</v>
      </c>
      <c r="I34" s="20" t="s">
        <v>97</v>
      </c>
      <c r="J34" s="19" t="s">
        <v>333</v>
      </c>
      <c r="K34" s="20" t="s">
        <v>97</v>
      </c>
      <c r="L34" s="19" t="s">
        <v>101</v>
      </c>
      <c r="M34" s="20" t="s">
        <v>97</v>
      </c>
      <c r="N34" s="19" t="s">
        <v>2158</v>
      </c>
      <c r="O34" s="23">
        <v>1512</v>
      </c>
      <c r="P34" s="23">
        <v>0</v>
      </c>
      <c r="Q34" s="19" t="s">
        <v>396</v>
      </c>
      <c r="R34" s="19" t="s">
        <v>28</v>
      </c>
      <c r="S34" s="19" t="s">
        <v>336</v>
      </c>
      <c r="T34" s="19" t="s">
        <v>337</v>
      </c>
      <c r="U34" s="19" t="s">
        <v>2159</v>
      </c>
      <c r="V34" s="19" t="s">
        <v>339</v>
      </c>
    </row>
    <row r="35" ht="16.5" customHeight="1" spans="1:22">
      <c r="A35" s="10" t="s">
        <v>2160</v>
      </c>
      <c r="B35" s="10" t="s">
        <v>330</v>
      </c>
      <c r="C35" s="10" t="s">
        <v>2161</v>
      </c>
      <c r="D35" s="11">
        <v>1</v>
      </c>
      <c r="E35" s="12">
        <v>45434</v>
      </c>
      <c r="F35" s="12">
        <v>45434</v>
      </c>
      <c r="G35" s="13" t="s">
        <v>99</v>
      </c>
      <c r="H35" s="10" t="s">
        <v>100</v>
      </c>
      <c r="I35" s="13" t="s">
        <v>97</v>
      </c>
      <c r="J35" s="10" t="s">
        <v>333</v>
      </c>
      <c r="K35" s="13" t="s">
        <v>97</v>
      </c>
      <c r="L35" s="10" t="s">
        <v>101</v>
      </c>
      <c r="M35" s="13" t="s">
        <v>97</v>
      </c>
      <c r="N35" s="10" t="s">
        <v>1111</v>
      </c>
      <c r="O35" s="15">
        <v>0</v>
      </c>
      <c r="P35" s="15">
        <v>68186.42</v>
      </c>
      <c r="Q35" s="10" t="s">
        <v>568</v>
      </c>
      <c r="R35" s="10" t="s">
        <v>38</v>
      </c>
      <c r="S35" s="10" t="s">
        <v>336</v>
      </c>
      <c r="T35" s="10" t="s">
        <v>337</v>
      </c>
      <c r="U35" s="10" t="s">
        <v>2162</v>
      </c>
      <c r="V35" s="10" t="s">
        <v>339</v>
      </c>
    </row>
    <row r="36" ht="16.5" customHeight="1" spans="1:22">
      <c r="A36" s="19" t="s">
        <v>2160</v>
      </c>
      <c r="B36" s="19" t="s">
        <v>330</v>
      </c>
      <c r="C36" s="19" t="s">
        <v>2161</v>
      </c>
      <c r="D36" s="21">
        <v>3</v>
      </c>
      <c r="E36" s="22">
        <v>45434</v>
      </c>
      <c r="F36" s="22">
        <v>45434</v>
      </c>
      <c r="G36" s="20" t="s">
        <v>99</v>
      </c>
      <c r="H36" s="19" t="s">
        <v>100</v>
      </c>
      <c r="I36" s="20" t="s">
        <v>97</v>
      </c>
      <c r="J36" s="19" t="s">
        <v>333</v>
      </c>
      <c r="K36" s="20" t="s">
        <v>97</v>
      </c>
      <c r="L36" s="19" t="s">
        <v>101</v>
      </c>
      <c r="M36" s="20" t="s">
        <v>97</v>
      </c>
      <c r="N36" s="19" t="s">
        <v>1111</v>
      </c>
      <c r="O36" s="23">
        <v>2123.5</v>
      </c>
      <c r="P36" s="23">
        <v>0</v>
      </c>
      <c r="Q36" s="19" t="s">
        <v>568</v>
      </c>
      <c r="R36" s="19" t="s">
        <v>38</v>
      </c>
      <c r="S36" s="19" t="s">
        <v>336</v>
      </c>
      <c r="T36" s="19" t="s">
        <v>337</v>
      </c>
      <c r="U36" s="19" t="s">
        <v>2162</v>
      </c>
      <c r="V36" s="19" t="s">
        <v>339</v>
      </c>
    </row>
    <row r="37" ht="16.5" customHeight="1" spans="1:22">
      <c r="A37" s="10" t="s">
        <v>2163</v>
      </c>
      <c r="B37" s="10" t="s">
        <v>330</v>
      </c>
      <c r="C37" s="10" t="s">
        <v>2164</v>
      </c>
      <c r="D37" s="11">
        <v>1</v>
      </c>
      <c r="E37" s="12">
        <v>45434</v>
      </c>
      <c r="F37" s="12">
        <v>45434</v>
      </c>
      <c r="G37" s="13" t="s">
        <v>99</v>
      </c>
      <c r="H37" s="10" t="s">
        <v>100</v>
      </c>
      <c r="I37" s="13" t="s">
        <v>97</v>
      </c>
      <c r="J37" s="10" t="s">
        <v>333</v>
      </c>
      <c r="K37" s="13" t="s">
        <v>97</v>
      </c>
      <c r="L37" s="10" t="s">
        <v>101</v>
      </c>
      <c r="M37" s="13" t="s">
        <v>97</v>
      </c>
      <c r="N37" s="10" t="s">
        <v>2165</v>
      </c>
      <c r="O37" s="15">
        <v>0</v>
      </c>
      <c r="P37" s="15">
        <v>100955.43</v>
      </c>
      <c r="Q37" s="10" t="s">
        <v>624</v>
      </c>
      <c r="R37" s="10" t="s">
        <v>35</v>
      </c>
      <c r="S37" s="10" t="s">
        <v>336</v>
      </c>
      <c r="T37" s="10" t="s">
        <v>337</v>
      </c>
      <c r="U37" s="10" t="s">
        <v>2166</v>
      </c>
      <c r="V37" s="10" t="s">
        <v>339</v>
      </c>
    </row>
    <row r="38" ht="16.5" customHeight="1" spans="1:22">
      <c r="A38" s="19" t="s">
        <v>2167</v>
      </c>
      <c r="B38" s="19" t="s">
        <v>330</v>
      </c>
      <c r="C38" s="19" t="s">
        <v>2168</v>
      </c>
      <c r="D38" s="21">
        <v>1</v>
      </c>
      <c r="E38" s="22">
        <v>45434</v>
      </c>
      <c r="F38" s="22">
        <v>45434</v>
      </c>
      <c r="G38" s="20" t="s">
        <v>99</v>
      </c>
      <c r="H38" s="19" t="s">
        <v>100</v>
      </c>
      <c r="I38" s="20" t="s">
        <v>97</v>
      </c>
      <c r="J38" s="19" t="s">
        <v>333</v>
      </c>
      <c r="K38" s="20" t="s">
        <v>97</v>
      </c>
      <c r="L38" s="19" t="s">
        <v>101</v>
      </c>
      <c r="M38" s="20" t="s">
        <v>97</v>
      </c>
      <c r="N38" s="19" t="s">
        <v>2169</v>
      </c>
      <c r="O38" s="23">
        <v>0.01</v>
      </c>
      <c r="P38" s="23">
        <v>0</v>
      </c>
      <c r="Q38" s="19" t="s">
        <v>624</v>
      </c>
      <c r="R38" s="19" t="s">
        <v>35</v>
      </c>
      <c r="S38" s="19" t="s">
        <v>336</v>
      </c>
      <c r="T38" s="19" t="s">
        <v>337</v>
      </c>
      <c r="U38" s="19" t="s">
        <v>2170</v>
      </c>
      <c r="V38" s="19" t="s">
        <v>339</v>
      </c>
    </row>
    <row r="39" ht="16.5" customHeight="1" spans="1:22">
      <c r="A39" s="10" t="s">
        <v>2167</v>
      </c>
      <c r="B39" s="10" t="s">
        <v>330</v>
      </c>
      <c r="C39" s="10" t="s">
        <v>2168</v>
      </c>
      <c r="D39" s="11">
        <v>3</v>
      </c>
      <c r="E39" s="12">
        <v>45434</v>
      </c>
      <c r="F39" s="12">
        <v>45434</v>
      </c>
      <c r="G39" s="13" t="s">
        <v>99</v>
      </c>
      <c r="H39" s="10" t="s">
        <v>100</v>
      </c>
      <c r="I39" s="13" t="s">
        <v>97</v>
      </c>
      <c r="J39" s="10" t="s">
        <v>333</v>
      </c>
      <c r="K39" s="13" t="s">
        <v>97</v>
      </c>
      <c r="L39" s="10" t="s">
        <v>101</v>
      </c>
      <c r="M39" s="13" t="s">
        <v>97</v>
      </c>
      <c r="N39" s="10" t="s">
        <v>2169</v>
      </c>
      <c r="O39" s="15">
        <v>0</v>
      </c>
      <c r="P39" s="15">
        <v>0.01</v>
      </c>
      <c r="Q39" s="10" t="s">
        <v>624</v>
      </c>
      <c r="R39" s="10" t="s">
        <v>35</v>
      </c>
      <c r="S39" s="10" t="s">
        <v>336</v>
      </c>
      <c r="T39" s="10" t="s">
        <v>337</v>
      </c>
      <c r="U39" s="10" t="s">
        <v>2170</v>
      </c>
      <c r="V39" s="10" t="s">
        <v>339</v>
      </c>
    </row>
    <row r="40" ht="16.5" customHeight="1" spans="1:22">
      <c r="A40" s="19" t="s">
        <v>2171</v>
      </c>
      <c r="B40" s="19" t="s">
        <v>330</v>
      </c>
      <c r="C40" s="19" t="s">
        <v>2172</v>
      </c>
      <c r="D40" s="21">
        <v>1</v>
      </c>
      <c r="E40" s="22">
        <v>45434</v>
      </c>
      <c r="F40" s="22">
        <v>45434</v>
      </c>
      <c r="G40" s="20" t="s">
        <v>99</v>
      </c>
      <c r="H40" s="19" t="s">
        <v>100</v>
      </c>
      <c r="I40" s="20" t="s">
        <v>97</v>
      </c>
      <c r="J40" s="19" t="s">
        <v>333</v>
      </c>
      <c r="K40" s="20" t="s">
        <v>97</v>
      </c>
      <c r="L40" s="19" t="s">
        <v>101</v>
      </c>
      <c r="M40" s="20" t="s">
        <v>97</v>
      </c>
      <c r="N40" s="19" t="s">
        <v>2173</v>
      </c>
      <c r="O40" s="23">
        <v>0</v>
      </c>
      <c r="P40" s="23">
        <v>16121.25</v>
      </c>
      <c r="Q40" s="19" t="s">
        <v>361</v>
      </c>
      <c r="R40" s="19" t="s">
        <v>54</v>
      </c>
      <c r="S40" s="19" t="s">
        <v>336</v>
      </c>
      <c r="T40" s="19" t="s">
        <v>337</v>
      </c>
      <c r="U40" s="19" t="s">
        <v>2174</v>
      </c>
      <c r="V40" s="19" t="s">
        <v>339</v>
      </c>
    </row>
    <row r="41" ht="16.5" customHeight="1" spans="1:22">
      <c r="A41" s="10" t="s">
        <v>2171</v>
      </c>
      <c r="B41" s="10" t="s">
        <v>330</v>
      </c>
      <c r="C41" s="10" t="s">
        <v>2172</v>
      </c>
      <c r="D41" s="11">
        <v>3</v>
      </c>
      <c r="E41" s="12">
        <v>45434</v>
      </c>
      <c r="F41" s="12">
        <v>45434</v>
      </c>
      <c r="G41" s="13" t="s">
        <v>99</v>
      </c>
      <c r="H41" s="10" t="s">
        <v>100</v>
      </c>
      <c r="I41" s="13" t="s">
        <v>97</v>
      </c>
      <c r="J41" s="10" t="s">
        <v>333</v>
      </c>
      <c r="K41" s="13" t="s">
        <v>97</v>
      </c>
      <c r="L41" s="10" t="s">
        <v>101</v>
      </c>
      <c r="M41" s="13" t="s">
        <v>97</v>
      </c>
      <c r="N41" s="10" t="s">
        <v>2173</v>
      </c>
      <c r="O41" s="15">
        <v>429.48</v>
      </c>
      <c r="P41" s="15">
        <v>0</v>
      </c>
      <c r="Q41" s="10" t="s">
        <v>361</v>
      </c>
      <c r="R41" s="10" t="s">
        <v>54</v>
      </c>
      <c r="S41" s="10" t="s">
        <v>336</v>
      </c>
      <c r="T41" s="10" t="s">
        <v>337</v>
      </c>
      <c r="U41" s="10" t="s">
        <v>2174</v>
      </c>
      <c r="V41" s="10" t="s">
        <v>339</v>
      </c>
    </row>
    <row r="42" ht="16.5" customHeight="1" spans="1:22">
      <c r="A42" s="19" t="s">
        <v>2175</v>
      </c>
      <c r="B42" s="19" t="s">
        <v>330</v>
      </c>
      <c r="C42" s="19" t="s">
        <v>2176</v>
      </c>
      <c r="D42" s="21">
        <v>1</v>
      </c>
      <c r="E42" s="22">
        <v>45434</v>
      </c>
      <c r="F42" s="22">
        <v>45434</v>
      </c>
      <c r="G42" s="20" t="s">
        <v>99</v>
      </c>
      <c r="H42" s="19" t="s">
        <v>100</v>
      </c>
      <c r="I42" s="20" t="s">
        <v>97</v>
      </c>
      <c r="J42" s="19" t="s">
        <v>333</v>
      </c>
      <c r="K42" s="20" t="s">
        <v>97</v>
      </c>
      <c r="L42" s="19" t="s">
        <v>101</v>
      </c>
      <c r="M42" s="20" t="s">
        <v>97</v>
      </c>
      <c r="N42" s="19" t="s">
        <v>2177</v>
      </c>
      <c r="O42" s="23">
        <v>0</v>
      </c>
      <c r="P42" s="23">
        <v>23159.69</v>
      </c>
      <c r="Q42" s="19" t="s">
        <v>355</v>
      </c>
      <c r="R42" s="19" t="s">
        <v>20</v>
      </c>
      <c r="S42" s="19" t="s">
        <v>336</v>
      </c>
      <c r="T42" s="19" t="s">
        <v>337</v>
      </c>
      <c r="U42" s="19" t="s">
        <v>2178</v>
      </c>
      <c r="V42" s="19" t="s">
        <v>339</v>
      </c>
    </row>
    <row r="43" ht="16.5" customHeight="1" spans="1:22">
      <c r="A43" s="10" t="s">
        <v>2179</v>
      </c>
      <c r="B43" s="10" t="s">
        <v>330</v>
      </c>
      <c r="C43" s="10" t="s">
        <v>2180</v>
      </c>
      <c r="D43" s="11">
        <v>1</v>
      </c>
      <c r="E43" s="12">
        <v>45434</v>
      </c>
      <c r="F43" s="12">
        <v>45434</v>
      </c>
      <c r="G43" s="13" t="s">
        <v>99</v>
      </c>
      <c r="H43" s="10" t="s">
        <v>100</v>
      </c>
      <c r="I43" s="13" t="s">
        <v>97</v>
      </c>
      <c r="J43" s="10" t="s">
        <v>333</v>
      </c>
      <c r="K43" s="13" t="s">
        <v>97</v>
      </c>
      <c r="L43" s="10" t="s">
        <v>101</v>
      </c>
      <c r="M43" s="13" t="s">
        <v>97</v>
      </c>
      <c r="N43" s="10" t="s">
        <v>1738</v>
      </c>
      <c r="O43" s="15">
        <v>0</v>
      </c>
      <c r="P43" s="15">
        <v>279827.55</v>
      </c>
      <c r="Q43" s="10" t="s">
        <v>495</v>
      </c>
      <c r="R43" s="10" t="s">
        <v>36</v>
      </c>
      <c r="S43" s="10" t="s">
        <v>336</v>
      </c>
      <c r="T43" s="10" t="s">
        <v>337</v>
      </c>
      <c r="U43" s="10" t="s">
        <v>2181</v>
      </c>
      <c r="V43" s="10" t="s">
        <v>339</v>
      </c>
    </row>
    <row r="44" ht="16.5" customHeight="1" spans="1:22">
      <c r="A44" s="19" t="s">
        <v>2182</v>
      </c>
      <c r="B44" s="19" t="s">
        <v>330</v>
      </c>
      <c r="C44" s="19" t="s">
        <v>2183</v>
      </c>
      <c r="D44" s="21">
        <v>1</v>
      </c>
      <c r="E44" s="22">
        <v>45434</v>
      </c>
      <c r="F44" s="22">
        <v>45434</v>
      </c>
      <c r="G44" s="20" t="s">
        <v>99</v>
      </c>
      <c r="H44" s="19" t="s">
        <v>100</v>
      </c>
      <c r="I44" s="20" t="s">
        <v>97</v>
      </c>
      <c r="J44" s="19" t="s">
        <v>333</v>
      </c>
      <c r="K44" s="20" t="s">
        <v>97</v>
      </c>
      <c r="L44" s="19" t="s">
        <v>101</v>
      </c>
      <c r="M44" s="20" t="s">
        <v>97</v>
      </c>
      <c r="N44" s="19" t="s">
        <v>2184</v>
      </c>
      <c r="O44" s="23">
        <v>0</v>
      </c>
      <c r="P44" s="23">
        <v>16134.6</v>
      </c>
      <c r="Q44" s="19" t="s">
        <v>408</v>
      </c>
      <c r="R44" s="19" t="s">
        <v>132</v>
      </c>
      <c r="S44" s="19" t="s">
        <v>336</v>
      </c>
      <c r="T44" s="19" t="s">
        <v>337</v>
      </c>
      <c r="U44" s="19" t="s">
        <v>2185</v>
      </c>
      <c r="V44" s="19" t="s">
        <v>339</v>
      </c>
    </row>
    <row r="45" ht="16.5" customHeight="1" spans="1:22">
      <c r="A45" s="10" t="s">
        <v>2186</v>
      </c>
      <c r="B45" s="10" t="s">
        <v>330</v>
      </c>
      <c r="C45" s="10" t="s">
        <v>2187</v>
      </c>
      <c r="D45" s="11">
        <v>1</v>
      </c>
      <c r="E45" s="12">
        <v>45434</v>
      </c>
      <c r="F45" s="12">
        <v>45434</v>
      </c>
      <c r="G45" s="13" t="s">
        <v>99</v>
      </c>
      <c r="H45" s="10" t="s">
        <v>100</v>
      </c>
      <c r="I45" s="13" t="s">
        <v>97</v>
      </c>
      <c r="J45" s="10" t="s">
        <v>333</v>
      </c>
      <c r="K45" s="13" t="s">
        <v>97</v>
      </c>
      <c r="L45" s="10" t="s">
        <v>101</v>
      </c>
      <c r="M45" s="13" t="s">
        <v>97</v>
      </c>
      <c r="N45" s="10" t="s">
        <v>2188</v>
      </c>
      <c r="O45" s="15">
        <v>0</v>
      </c>
      <c r="P45" s="15">
        <v>36250.4</v>
      </c>
      <c r="Q45" s="10" t="s">
        <v>444</v>
      </c>
      <c r="R45" s="10" t="s">
        <v>27</v>
      </c>
      <c r="S45" s="10" t="s">
        <v>336</v>
      </c>
      <c r="T45" s="10" t="s">
        <v>337</v>
      </c>
      <c r="U45" s="10" t="s">
        <v>2189</v>
      </c>
      <c r="V45" s="10" t="s">
        <v>339</v>
      </c>
    </row>
    <row r="46" ht="16.5" customHeight="1" spans="1:22">
      <c r="A46" s="19" t="s">
        <v>2190</v>
      </c>
      <c r="B46" s="19" t="s">
        <v>330</v>
      </c>
      <c r="C46" s="19" t="s">
        <v>2191</v>
      </c>
      <c r="D46" s="21">
        <v>1</v>
      </c>
      <c r="E46" s="22">
        <v>45434</v>
      </c>
      <c r="F46" s="22">
        <v>45434</v>
      </c>
      <c r="G46" s="20" t="s">
        <v>99</v>
      </c>
      <c r="H46" s="19" t="s">
        <v>100</v>
      </c>
      <c r="I46" s="20" t="s">
        <v>97</v>
      </c>
      <c r="J46" s="19" t="s">
        <v>333</v>
      </c>
      <c r="K46" s="20" t="s">
        <v>97</v>
      </c>
      <c r="L46" s="19" t="s">
        <v>101</v>
      </c>
      <c r="M46" s="20" t="s">
        <v>97</v>
      </c>
      <c r="N46" s="19" t="s">
        <v>2192</v>
      </c>
      <c r="O46" s="23">
        <v>0</v>
      </c>
      <c r="P46" s="23">
        <v>53676.6</v>
      </c>
      <c r="Q46" s="19" t="s">
        <v>2193</v>
      </c>
      <c r="R46" s="19" t="s">
        <v>252</v>
      </c>
      <c r="S46" s="19" t="s">
        <v>336</v>
      </c>
      <c r="T46" s="19" t="s">
        <v>337</v>
      </c>
      <c r="U46" s="19" t="s">
        <v>2194</v>
      </c>
      <c r="V46" s="19" t="s">
        <v>339</v>
      </c>
    </row>
    <row r="47" ht="16.5" customHeight="1" spans="1:22">
      <c r="A47" s="10" t="s">
        <v>2190</v>
      </c>
      <c r="B47" s="10" t="s">
        <v>330</v>
      </c>
      <c r="C47" s="10" t="s">
        <v>2191</v>
      </c>
      <c r="D47" s="11">
        <v>3</v>
      </c>
      <c r="E47" s="12">
        <v>45434</v>
      </c>
      <c r="F47" s="12">
        <v>45434</v>
      </c>
      <c r="G47" s="13" t="s">
        <v>99</v>
      </c>
      <c r="H47" s="10" t="s">
        <v>100</v>
      </c>
      <c r="I47" s="13" t="s">
        <v>97</v>
      </c>
      <c r="J47" s="10" t="s">
        <v>333</v>
      </c>
      <c r="K47" s="13" t="s">
        <v>97</v>
      </c>
      <c r="L47" s="10" t="s">
        <v>101</v>
      </c>
      <c r="M47" s="13" t="s">
        <v>97</v>
      </c>
      <c r="N47" s="10" t="s">
        <v>2192</v>
      </c>
      <c r="O47" s="15">
        <v>6420</v>
      </c>
      <c r="P47" s="15">
        <v>0</v>
      </c>
      <c r="Q47" s="10" t="s">
        <v>2193</v>
      </c>
      <c r="R47" s="10" t="s">
        <v>252</v>
      </c>
      <c r="S47" s="10" t="s">
        <v>336</v>
      </c>
      <c r="T47" s="10" t="s">
        <v>337</v>
      </c>
      <c r="U47" s="10" t="s">
        <v>2194</v>
      </c>
      <c r="V47" s="10" t="s">
        <v>339</v>
      </c>
    </row>
    <row r="48" ht="16.5" customHeight="1" spans="1:22">
      <c r="A48" s="19" t="s">
        <v>2195</v>
      </c>
      <c r="B48" s="19" t="s">
        <v>330</v>
      </c>
      <c r="C48" s="19" t="s">
        <v>2196</v>
      </c>
      <c r="D48" s="21">
        <v>1</v>
      </c>
      <c r="E48" s="22">
        <v>45434</v>
      </c>
      <c r="F48" s="22">
        <v>45434</v>
      </c>
      <c r="G48" s="20" t="s">
        <v>99</v>
      </c>
      <c r="H48" s="19" t="s">
        <v>100</v>
      </c>
      <c r="I48" s="20" t="s">
        <v>97</v>
      </c>
      <c r="J48" s="19" t="s">
        <v>333</v>
      </c>
      <c r="K48" s="20" t="s">
        <v>97</v>
      </c>
      <c r="L48" s="19" t="s">
        <v>101</v>
      </c>
      <c r="M48" s="20" t="s">
        <v>97</v>
      </c>
      <c r="N48" s="19" t="s">
        <v>437</v>
      </c>
      <c r="O48" s="23">
        <v>0</v>
      </c>
      <c r="P48" s="23">
        <v>365873.08</v>
      </c>
      <c r="Q48" s="19" t="s">
        <v>438</v>
      </c>
      <c r="R48" s="19" t="s">
        <v>43</v>
      </c>
      <c r="S48" s="19" t="s">
        <v>336</v>
      </c>
      <c r="T48" s="19" t="s">
        <v>337</v>
      </c>
      <c r="U48" s="19" t="s">
        <v>2197</v>
      </c>
      <c r="V48" s="19" t="s">
        <v>339</v>
      </c>
    </row>
    <row r="49" ht="16.5" customHeight="1" spans="1:22">
      <c r="A49" s="10" t="s">
        <v>2198</v>
      </c>
      <c r="B49" s="10" t="s">
        <v>330</v>
      </c>
      <c r="C49" s="10" t="s">
        <v>2199</v>
      </c>
      <c r="D49" s="11">
        <v>1</v>
      </c>
      <c r="E49" s="12">
        <v>45434</v>
      </c>
      <c r="F49" s="12">
        <v>45434</v>
      </c>
      <c r="G49" s="13" t="s">
        <v>99</v>
      </c>
      <c r="H49" s="10" t="s">
        <v>100</v>
      </c>
      <c r="I49" s="13" t="s">
        <v>97</v>
      </c>
      <c r="J49" s="10" t="s">
        <v>333</v>
      </c>
      <c r="K49" s="13" t="s">
        <v>97</v>
      </c>
      <c r="L49" s="10" t="s">
        <v>101</v>
      </c>
      <c r="M49" s="13" t="s">
        <v>97</v>
      </c>
      <c r="N49" s="10" t="s">
        <v>2200</v>
      </c>
      <c r="O49" s="15">
        <v>0.02</v>
      </c>
      <c r="P49" s="15">
        <v>0</v>
      </c>
      <c r="Q49" s="10" t="s">
        <v>438</v>
      </c>
      <c r="R49" s="10" t="s">
        <v>43</v>
      </c>
      <c r="S49" s="10" t="s">
        <v>336</v>
      </c>
      <c r="T49" s="10" t="s">
        <v>337</v>
      </c>
      <c r="U49" s="10" t="s">
        <v>2201</v>
      </c>
      <c r="V49" s="10" t="s">
        <v>339</v>
      </c>
    </row>
    <row r="50" ht="16.5" customHeight="1" spans="1:22">
      <c r="A50" s="19" t="s">
        <v>2202</v>
      </c>
      <c r="B50" s="19" t="s">
        <v>330</v>
      </c>
      <c r="C50" s="19" t="s">
        <v>2203</v>
      </c>
      <c r="D50" s="21">
        <v>1</v>
      </c>
      <c r="E50" s="22">
        <v>45436</v>
      </c>
      <c r="F50" s="22">
        <v>45436</v>
      </c>
      <c r="G50" s="20" t="s">
        <v>99</v>
      </c>
      <c r="H50" s="19" t="s">
        <v>100</v>
      </c>
      <c r="I50" s="20" t="s">
        <v>97</v>
      </c>
      <c r="J50" s="19" t="s">
        <v>333</v>
      </c>
      <c r="K50" s="20" t="s">
        <v>97</v>
      </c>
      <c r="L50" s="19" t="s">
        <v>101</v>
      </c>
      <c r="M50" s="20" t="s">
        <v>97</v>
      </c>
      <c r="N50" s="19" t="s">
        <v>2204</v>
      </c>
      <c r="O50" s="23">
        <v>0</v>
      </c>
      <c r="P50" s="23">
        <v>101916</v>
      </c>
      <c r="Q50" s="19" t="s">
        <v>507</v>
      </c>
      <c r="R50" s="19" t="s">
        <v>61</v>
      </c>
      <c r="S50" s="19" t="s">
        <v>336</v>
      </c>
      <c r="T50" s="19" t="s">
        <v>337</v>
      </c>
      <c r="U50" s="19" t="s">
        <v>2205</v>
      </c>
      <c r="V50" s="19" t="s">
        <v>339</v>
      </c>
    </row>
    <row r="51" ht="16.5" customHeight="1" spans="1:22">
      <c r="A51" s="10" t="s">
        <v>2202</v>
      </c>
      <c r="B51" s="10" t="s">
        <v>330</v>
      </c>
      <c r="C51" s="10" t="s">
        <v>2203</v>
      </c>
      <c r="D51" s="11">
        <v>3</v>
      </c>
      <c r="E51" s="12">
        <v>45436</v>
      </c>
      <c r="F51" s="12">
        <v>45436</v>
      </c>
      <c r="G51" s="13" t="s">
        <v>99</v>
      </c>
      <c r="H51" s="10" t="s">
        <v>100</v>
      </c>
      <c r="I51" s="13" t="s">
        <v>97</v>
      </c>
      <c r="J51" s="10" t="s">
        <v>333</v>
      </c>
      <c r="K51" s="13" t="s">
        <v>97</v>
      </c>
      <c r="L51" s="10" t="s">
        <v>101</v>
      </c>
      <c r="M51" s="13" t="s">
        <v>97</v>
      </c>
      <c r="N51" s="10" t="s">
        <v>2204</v>
      </c>
      <c r="O51" s="15">
        <v>5301</v>
      </c>
      <c r="P51" s="15">
        <v>0</v>
      </c>
      <c r="Q51" s="10" t="s">
        <v>507</v>
      </c>
      <c r="R51" s="10" t="s">
        <v>61</v>
      </c>
      <c r="S51" s="10" t="s">
        <v>336</v>
      </c>
      <c r="T51" s="10" t="s">
        <v>337</v>
      </c>
      <c r="U51" s="10" t="s">
        <v>2205</v>
      </c>
      <c r="V51" s="10" t="s">
        <v>339</v>
      </c>
    </row>
    <row r="52" ht="16.5" customHeight="1" spans="1:22">
      <c r="A52" s="19" t="s">
        <v>2206</v>
      </c>
      <c r="B52" s="19" t="s">
        <v>330</v>
      </c>
      <c r="C52" s="19" t="s">
        <v>2207</v>
      </c>
      <c r="D52" s="21">
        <v>1</v>
      </c>
      <c r="E52" s="22">
        <v>45436</v>
      </c>
      <c r="F52" s="22">
        <v>45436</v>
      </c>
      <c r="G52" s="20" t="s">
        <v>99</v>
      </c>
      <c r="H52" s="19" t="s">
        <v>100</v>
      </c>
      <c r="I52" s="24" t="s">
        <v>97</v>
      </c>
      <c r="J52" s="19" t="s">
        <v>333</v>
      </c>
      <c r="K52" s="20" t="s">
        <v>97</v>
      </c>
      <c r="L52" s="19" t="s">
        <v>101</v>
      </c>
      <c r="M52" s="20" t="s">
        <v>97</v>
      </c>
      <c r="N52" s="19" t="s">
        <v>2208</v>
      </c>
      <c r="O52" s="23">
        <v>0</v>
      </c>
      <c r="P52" s="23">
        <v>59051.21</v>
      </c>
      <c r="Q52" s="19" t="s">
        <v>507</v>
      </c>
      <c r="R52" s="19" t="s">
        <v>61</v>
      </c>
      <c r="S52" s="19" t="s">
        <v>336</v>
      </c>
      <c r="T52" s="19" t="s">
        <v>337</v>
      </c>
      <c r="U52" s="19" t="s">
        <v>2209</v>
      </c>
      <c r="V52" s="19" t="s">
        <v>339</v>
      </c>
    </row>
    <row r="53" ht="16.5" customHeight="1" spans="1:22">
      <c r="A53" s="10" t="s">
        <v>2210</v>
      </c>
      <c r="B53" s="10" t="s">
        <v>330</v>
      </c>
      <c r="C53" s="10" t="s">
        <v>2211</v>
      </c>
      <c r="D53" s="11">
        <v>1</v>
      </c>
      <c r="E53" s="12">
        <v>45436</v>
      </c>
      <c r="F53" s="12">
        <v>45436</v>
      </c>
      <c r="G53" s="13" t="s">
        <v>99</v>
      </c>
      <c r="H53" s="10" t="s">
        <v>100</v>
      </c>
      <c r="I53" s="13" t="s">
        <v>97</v>
      </c>
      <c r="J53" s="10" t="s">
        <v>333</v>
      </c>
      <c r="K53" s="13" t="s">
        <v>97</v>
      </c>
      <c r="L53" s="10" t="s">
        <v>101</v>
      </c>
      <c r="M53" s="13" t="s">
        <v>97</v>
      </c>
      <c r="N53" s="10" t="s">
        <v>2212</v>
      </c>
      <c r="O53" s="15">
        <v>0.01</v>
      </c>
      <c r="P53" s="15">
        <v>0</v>
      </c>
      <c r="Q53" s="10" t="s">
        <v>507</v>
      </c>
      <c r="R53" s="10" t="s">
        <v>61</v>
      </c>
      <c r="S53" s="10" t="s">
        <v>336</v>
      </c>
      <c r="T53" s="10" t="s">
        <v>337</v>
      </c>
      <c r="U53" s="10" t="s">
        <v>2213</v>
      </c>
      <c r="V53" s="10" t="s">
        <v>339</v>
      </c>
    </row>
    <row r="54" ht="16.5" customHeight="1" spans="1:22">
      <c r="A54" s="19" t="s">
        <v>2214</v>
      </c>
      <c r="B54" s="19" t="s">
        <v>330</v>
      </c>
      <c r="C54" s="19" t="s">
        <v>2215</v>
      </c>
      <c r="D54" s="21">
        <v>1</v>
      </c>
      <c r="E54" s="22">
        <v>45436</v>
      </c>
      <c r="F54" s="22">
        <v>45436</v>
      </c>
      <c r="G54" s="20" t="s">
        <v>99</v>
      </c>
      <c r="H54" s="19" t="s">
        <v>100</v>
      </c>
      <c r="I54" s="20" t="s">
        <v>97</v>
      </c>
      <c r="J54" s="19" t="s">
        <v>333</v>
      </c>
      <c r="K54" s="20" t="s">
        <v>97</v>
      </c>
      <c r="L54" s="19" t="s">
        <v>101</v>
      </c>
      <c r="M54" s="20" t="s">
        <v>97</v>
      </c>
      <c r="N54" s="19" t="s">
        <v>1535</v>
      </c>
      <c r="O54" s="23">
        <v>0</v>
      </c>
      <c r="P54" s="23">
        <v>28459.35</v>
      </c>
      <c r="Q54" s="19" t="s">
        <v>574</v>
      </c>
      <c r="R54" s="19" t="s">
        <v>17</v>
      </c>
      <c r="S54" s="19" t="s">
        <v>336</v>
      </c>
      <c r="T54" s="19" t="s">
        <v>337</v>
      </c>
      <c r="U54" s="19" t="s">
        <v>2216</v>
      </c>
      <c r="V54" s="19" t="s">
        <v>339</v>
      </c>
    </row>
    <row r="55" ht="16.5" customHeight="1" spans="1:22">
      <c r="A55" s="10" t="s">
        <v>2217</v>
      </c>
      <c r="B55" s="10" t="s">
        <v>330</v>
      </c>
      <c r="C55" s="10" t="s">
        <v>2218</v>
      </c>
      <c r="D55" s="11">
        <v>1</v>
      </c>
      <c r="E55" s="12">
        <v>45436</v>
      </c>
      <c r="F55" s="12">
        <v>45436</v>
      </c>
      <c r="G55" s="13" t="s">
        <v>99</v>
      </c>
      <c r="H55" s="10" t="s">
        <v>100</v>
      </c>
      <c r="I55" s="13" t="s">
        <v>97</v>
      </c>
      <c r="J55" s="10" t="s">
        <v>333</v>
      </c>
      <c r="K55" s="13" t="s">
        <v>97</v>
      </c>
      <c r="L55" s="10" t="s">
        <v>101</v>
      </c>
      <c r="M55" s="13" t="s">
        <v>97</v>
      </c>
      <c r="N55" s="10" t="s">
        <v>2219</v>
      </c>
      <c r="O55" s="15">
        <v>0.02</v>
      </c>
      <c r="P55" s="15">
        <v>0</v>
      </c>
      <c r="Q55" s="10" t="s">
        <v>574</v>
      </c>
      <c r="R55" s="10" t="s">
        <v>17</v>
      </c>
      <c r="S55" s="10" t="s">
        <v>336</v>
      </c>
      <c r="T55" s="10" t="s">
        <v>337</v>
      </c>
      <c r="U55" s="10" t="s">
        <v>2220</v>
      </c>
      <c r="V55" s="10" t="s">
        <v>339</v>
      </c>
    </row>
    <row r="56" ht="16.5" customHeight="1" spans="1:22">
      <c r="A56" s="19" t="s">
        <v>2221</v>
      </c>
      <c r="B56" s="19" t="s">
        <v>330</v>
      </c>
      <c r="C56" s="19" t="s">
        <v>2222</v>
      </c>
      <c r="D56" s="21">
        <v>1</v>
      </c>
      <c r="E56" s="22">
        <v>45436</v>
      </c>
      <c r="F56" s="22">
        <v>45436</v>
      </c>
      <c r="G56" s="20" t="s">
        <v>99</v>
      </c>
      <c r="H56" s="19" t="s">
        <v>100</v>
      </c>
      <c r="I56" s="20" t="s">
        <v>97</v>
      </c>
      <c r="J56" s="19" t="s">
        <v>333</v>
      </c>
      <c r="K56" s="20" t="s">
        <v>97</v>
      </c>
      <c r="L56" s="19" t="s">
        <v>101</v>
      </c>
      <c r="M56" s="20" t="s">
        <v>97</v>
      </c>
      <c r="N56" s="19" t="s">
        <v>925</v>
      </c>
      <c r="O56" s="23">
        <v>0</v>
      </c>
      <c r="P56" s="23">
        <v>550952.63</v>
      </c>
      <c r="Q56" s="19" t="s">
        <v>697</v>
      </c>
      <c r="R56" s="19" t="s">
        <v>42</v>
      </c>
      <c r="S56" s="19" t="s">
        <v>336</v>
      </c>
      <c r="T56" s="19" t="s">
        <v>337</v>
      </c>
      <c r="U56" s="19" t="s">
        <v>2223</v>
      </c>
      <c r="V56" s="19" t="s">
        <v>339</v>
      </c>
    </row>
    <row r="57" ht="16.5" customHeight="1" spans="1:22">
      <c r="A57" s="10" t="s">
        <v>2221</v>
      </c>
      <c r="B57" s="10" t="s">
        <v>330</v>
      </c>
      <c r="C57" s="10" t="s">
        <v>2222</v>
      </c>
      <c r="D57" s="11">
        <v>3</v>
      </c>
      <c r="E57" s="12">
        <v>45436</v>
      </c>
      <c r="F57" s="12">
        <v>45436</v>
      </c>
      <c r="G57" s="13" t="s">
        <v>99</v>
      </c>
      <c r="H57" s="10" t="s">
        <v>100</v>
      </c>
      <c r="I57" s="13" t="s">
        <v>97</v>
      </c>
      <c r="J57" s="10" t="s">
        <v>333</v>
      </c>
      <c r="K57" s="13" t="s">
        <v>97</v>
      </c>
      <c r="L57" s="10" t="s">
        <v>101</v>
      </c>
      <c r="M57" s="13" t="s">
        <v>97</v>
      </c>
      <c r="N57" s="10" t="s">
        <v>925</v>
      </c>
      <c r="O57" s="15">
        <v>241.18</v>
      </c>
      <c r="P57" s="15">
        <v>0</v>
      </c>
      <c r="Q57" s="10" t="s">
        <v>697</v>
      </c>
      <c r="R57" s="10" t="s">
        <v>42</v>
      </c>
      <c r="S57" s="10" t="s">
        <v>336</v>
      </c>
      <c r="T57" s="10" t="s">
        <v>337</v>
      </c>
      <c r="U57" s="10" t="s">
        <v>2223</v>
      </c>
      <c r="V57" s="10" t="s">
        <v>339</v>
      </c>
    </row>
    <row r="58" ht="16.5" customHeight="1" spans="1:22">
      <c r="A58" s="19" t="s">
        <v>2224</v>
      </c>
      <c r="B58" s="19" t="s">
        <v>330</v>
      </c>
      <c r="C58" s="19" t="s">
        <v>2225</v>
      </c>
      <c r="D58" s="21">
        <v>1</v>
      </c>
      <c r="E58" s="22">
        <v>45436</v>
      </c>
      <c r="F58" s="22">
        <v>45436</v>
      </c>
      <c r="G58" s="20" t="s">
        <v>99</v>
      </c>
      <c r="H58" s="19" t="s">
        <v>100</v>
      </c>
      <c r="I58" s="20" t="s">
        <v>97</v>
      </c>
      <c r="J58" s="19" t="s">
        <v>333</v>
      </c>
      <c r="K58" s="20" t="s">
        <v>97</v>
      </c>
      <c r="L58" s="19" t="s">
        <v>101</v>
      </c>
      <c r="M58" s="20" t="s">
        <v>97</v>
      </c>
      <c r="N58" s="19" t="s">
        <v>2226</v>
      </c>
      <c r="O58" s="23">
        <v>0.07</v>
      </c>
      <c r="P58" s="23">
        <v>0</v>
      </c>
      <c r="Q58" s="19" t="s">
        <v>697</v>
      </c>
      <c r="R58" s="19" t="s">
        <v>42</v>
      </c>
      <c r="S58" s="19" t="s">
        <v>336</v>
      </c>
      <c r="T58" s="19" t="s">
        <v>337</v>
      </c>
      <c r="U58" s="19" t="s">
        <v>2227</v>
      </c>
      <c r="V58" s="19" t="s">
        <v>339</v>
      </c>
    </row>
    <row r="59" ht="16.5" customHeight="1" spans="1:22">
      <c r="A59" s="10" t="s">
        <v>2228</v>
      </c>
      <c r="B59" s="10" t="s">
        <v>330</v>
      </c>
      <c r="C59" s="10" t="s">
        <v>2229</v>
      </c>
      <c r="D59" s="11">
        <v>1</v>
      </c>
      <c r="E59" s="12">
        <v>45436</v>
      </c>
      <c r="F59" s="12">
        <v>45436</v>
      </c>
      <c r="G59" s="13" t="s">
        <v>99</v>
      </c>
      <c r="H59" s="10" t="s">
        <v>100</v>
      </c>
      <c r="I59" s="13" t="s">
        <v>97</v>
      </c>
      <c r="J59" s="10" t="s">
        <v>333</v>
      </c>
      <c r="K59" s="13" t="s">
        <v>97</v>
      </c>
      <c r="L59" s="10" t="s">
        <v>101</v>
      </c>
      <c r="M59" s="13" t="s">
        <v>97</v>
      </c>
      <c r="N59" s="10" t="s">
        <v>1101</v>
      </c>
      <c r="O59" s="15">
        <v>0</v>
      </c>
      <c r="P59" s="15">
        <v>34851.78</v>
      </c>
      <c r="Q59" s="10" t="s">
        <v>580</v>
      </c>
      <c r="R59" s="10" t="s">
        <v>21</v>
      </c>
      <c r="S59" s="10" t="s">
        <v>336</v>
      </c>
      <c r="T59" s="10" t="s">
        <v>337</v>
      </c>
      <c r="U59" s="10" t="s">
        <v>2230</v>
      </c>
      <c r="V59" s="10" t="s">
        <v>339</v>
      </c>
    </row>
    <row r="60" ht="16.5" customHeight="1" spans="1:22">
      <c r="A60" s="19" t="s">
        <v>2228</v>
      </c>
      <c r="B60" s="19" t="s">
        <v>330</v>
      </c>
      <c r="C60" s="19" t="s">
        <v>2229</v>
      </c>
      <c r="D60" s="21">
        <v>3</v>
      </c>
      <c r="E60" s="22">
        <v>45436</v>
      </c>
      <c r="F60" s="22">
        <v>45436</v>
      </c>
      <c r="G60" s="20" t="s">
        <v>99</v>
      </c>
      <c r="H60" s="19" t="s">
        <v>100</v>
      </c>
      <c r="I60" s="20" t="s">
        <v>97</v>
      </c>
      <c r="J60" s="19" t="s">
        <v>333</v>
      </c>
      <c r="K60" s="20" t="s">
        <v>97</v>
      </c>
      <c r="L60" s="19" t="s">
        <v>101</v>
      </c>
      <c r="M60" s="20" t="s">
        <v>97</v>
      </c>
      <c r="N60" s="19" t="s">
        <v>1101</v>
      </c>
      <c r="O60" s="23">
        <v>0.45</v>
      </c>
      <c r="P60" s="23">
        <v>0</v>
      </c>
      <c r="Q60" s="19" t="s">
        <v>580</v>
      </c>
      <c r="R60" s="19" t="s">
        <v>21</v>
      </c>
      <c r="S60" s="19" t="s">
        <v>336</v>
      </c>
      <c r="T60" s="19" t="s">
        <v>337</v>
      </c>
      <c r="U60" s="19" t="s">
        <v>2230</v>
      </c>
      <c r="V60" s="19" t="s">
        <v>339</v>
      </c>
    </row>
    <row r="61" ht="16.5" customHeight="1" spans="1:22">
      <c r="A61" s="10" t="s">
        <v>2231</v>
      </c>
      <c r="B61" s="10" t="s">
        <v>330</v>
      </c>
      <c r="C61" s="10" t="s">
        <v>2232</v>
      </c>
      <c r="D61" s="11">
        <v>1</v>
      </c>
      <c r="E61" s="12">
        <v>45436</v>
      </c>
      <c r="F61" s="12">
        <v>45436</v>
      </c>
      <c r="G61" s="13" t="s">
        <v>99</v>
      </c>
      <c r="H61" s="10" t="s">
        <v>100</v>
      </c>
      <c r="I61" s="13" t="s">
        <v>97</v>
      </c>
      <c r="J61" s="10" t="s">
        <v>333</v>
      </c>
      <c r="K61" s="13" t="s">
        <v>97</v>
      </c>
      <c r="L61" s="10" t="s">
        <v>101</v>
      </c>
      <c r="M61" s="13" t="s">
        <v>97</v>
      </c>
      <c r="N61" s="10" t="s">
        <v>2233</v>
      </c>
      <c r="O61" s="15">
        <v>0.06</v>
      </c>
      <c r="P61" s="15">
        <v>0</v>
      </c>
      <c r="Q61" s="10" t="s">
        <v>580</v>
      </c>
      <c r="R61" s="10" t="s">
        <v>21</v>
      </c>
      <c r="S61" s="10" t="s">
        <v>336</v>
      </c>
      <c r="T61" s="10" t="s">
        <v>337</v>
      </c>
      <c r="U61" s="10" t="s">
        <v>2234</v>
      </c>
      <c r="V61" s="10" t="s">
        <v>339</v>
      </c>
    </row>
    <row r="62" ht="16.5" customHeight="1" spans="1:22">
      <c r="A62" s="19" t="s">
        <v>2235</v>
      </c>
      <c r="B62" s="19" t="s">
        <v>330</v>
      </c>
      <c r="C62" s="19" t="s">
        <v>2236</v>
      </c>
      <c r="D62" s="21">
        <v>1</v>
      </c>
      <c r="E62" s="22">
        <v>45440</v>
      </c>
      <c r="F62" s="22">
        <v>45440</v>
      </c>
      <c r="G62" s="20" t="s">
        <v>99</v>
      </c>
      <c r="H62" s="19" t="s">
        <v>100</v>
      </c>
      <c r="I62" s="20" t="s">
        <v>97</v>
      </c>
      <c r="J62" s="19" t="s">
        <v>333</v>
      </c>
      <c r="K62" s="20" t="s">
        <v>97</v>
      </c>
      <c r="L62" s="19" t="s">
        <v>101</v>
      </c>
      <c r="M62" s="20" t="s">
        <v>97</v>
      </c>
      <c r="N62" s="19" t="s">
        <v>1742</v>
      </c>
      <c r="O62" s="23">
        <v>0</v>
      </c>
      <c r="P62" s="23">
        <v>892605.31</v>
      </c>
      <c r="Q62" s="19" t="s">
        <v>651</v>
      </c>
      <c r="R62" s="19" t="s">
        <v>33</v>
      </c>
      <c r="S62" s="19" t="s">
        <v>336</v>
      </c>
      <c r="T62" s="19" t="s">
        <v>337</v>
      </c>
      <c r="U62" s="19" t="s">
        <v>2237</v>
      </c>
      <c r="V62" s="19" t="s">
        <v>339</v>
      </c>
    </row>
    <row r="63" ht="16.5" customHeight="1" spans="1:22">
      <c r="A63" s="10" t="s">
        <v>2238</v>
      </c>
      <c r="B63" s="10" t="s">
        <v>330</v>
      </c>
      <c r="C63" s="10" t="s">
        <v>2239</v>
      </c>
      <c r="D63" s="11">
        <v>1</v>
      </c>
      <c r="E63" s="12">
        <v>45440</v>
      </c>
      <c r="F63" s="12">
        <v>45440</v>
      </c>
      <c r="G63" s="13" t="s">
        <v>99</v>
      </c>
      <c r="H63" s="10" t="s">
        <v>100</v>
      </c>
      <c r="I63" s="13" t="s">
        <v>97</v>
      </c>
      <c r="J63" s="10" t="s">
        <v>333</v>
      </c>
      <c r="K63" s="13" t="s">
        <v>97</v>
      </c>
      <c r="L63" s="10" t="s">
        <v>101</v>
      </c>
      <c r="M63" s="13" t="s">
        <v>97</v>
      </c>
      <c r="N63" s="10" t="s">
        <v>2240</v>
      </c>
      <c r="O63" s="15">
        <v>0</v>
      </c>
      <c r="P63" s="15">
        <v>0.08</v>
      </c>
      <c r="Q63" s="10" t="s">
        <v>651</v>
      </c>
      <c r="R63" s="10" t="s">
        <v>33</v>
      </c>
      <c r="S63" s="10" t="s">
        <v>336</v>
      </c>
      <c r="T63" s="10" t="s">
        <v>337</v>
      </c>
      <c r="U63" s="10" t="s">
        <v>2241</v>
      </c>
      <c r="V63" s="10" t="s">
        <v>339</v>
      </c>
    </row>
    <row r="64" ht="16.5" customHeight="1" spans="1:22">
      <c r="A64" s="19" t="s">
        <v>2242</v>
      </c>
      <c r="B64" s="19" t="s">
        <v>330</v>
      </c>
      <c r="C64" s="19" t="s">
        <v>2243</v>
      </c>
      <c r="D64" s="21">
        <v>1</v>
      </c>
      <c r="E64" s="22">
        <v>45440</v>
      </c>
      <c r="F64" s="22">
        <v>45440</v>
      </c>
      <c r="G64" s="20" t="s">
        <v>99</v>
      </c>
      <c r="H64" s="19" t="s">
        <v>100</v>
      </c>
      <c r="I64" s="20" t="s">
        <v>97</v>
      </c>
      <c r="J64" s="19" t="s">
        <v>333</v>
      </c>
      <c r="K64" s="20" t="s">
        <v>97</v>
      </c>
      <c r="L64" s="19" t="s">
        <v>101</v>
      </c>
      <c r="M64" s="20" t="s">
        <v>97</v>
      </c>
      <c r="N64" s="19" t="s">
        <v>844</v>
      </c>
      <c r="O64" s="23">
        <v>0</v>
      </c>
      <c r="P64" s="23">
        <v>91926.13</v>
      </c>
      <c r="Q64" s="19" t="s">
        <v>718</v>
      </c>
      <c r="R64" s="19" t="s">
        <v>56</v>
      </c>
      <c r="S64" s="19" t="s">
        <v>336</v>
      </c>
      <c r="T64" s="19" t="s">
        <v>337</v>
      </c>
      <c r="U64" s="19" t="s">
        <v>2244</v>
      </c>
      <c r="V64" s="19" t="s">
        <v>339</v>
      </c>
    </row>
    <row r="65" ht="16.5" customHeight="1" spans="1:22">
      <c r="A65" s="10" t="s">
        <v>2242</v>
      </c>
      <c r="B65" s="10" t="s">
        <v>330</v>
      </c>
      <c r="C65" s="10" t="s">
        <v>2243</v>
      </c>
      <c r="D65" s="11">
        <v>4</v>
      </c>
      <c r="E65" s="12">
        <v>45440</v>
      </c>
      <c r="F65" s="12">
        <v>45440</v>
      </c>
      <c r="G65" s="13" t="s">
        <v>99</v>
      </c>
      <c r="H65" s="10" t="s">
        <v>100</v>
      </c>
      <c r="I65" s="13" t="s">
        <v>97</v>
      </c>
      <c r="J65" s="10" t="s">
        <v>333</v>
      </c>
      <c r="K65" s="13" t="s">
        <v>97</v>
      </c>
      <c r="L65" s="10" t="s">
        <v>101</v>
      </c>
      <c r="M65" s="13" t="s">
        <v>97</v>
      </c>
      <c r="N65" s="10" t="s">
        <v>844</v>
      </c>
      <c r="O65" s="15">
        <v>4864.41</v>
      </c>
      <c r="P65" s="15">
        <v>0</v>
      </c>
      <c r="Q65" s="10" t="s">
        <v>718</v>
      </c>
      <c r="R65" s="10" t="s">
        <v>56</v>
      </c>
      <c r="S65" s="10" t="s">
        <v>336</v>
      </c>
      <c r="T65" s="10" t="s">
        <v>337</v>
      </c>
      <c r="U65" s="10" t="s">
        <v>2244</v>
      </c>
      <c r="V65" s="10" t="s">
        <v>339</v>
      </c>
    </row>
    <row r="66" ht="16.5" customHeight="1" spans="1:22">
      <c r="A66" s="19" t="s">
        <v>2245</v>
      </c>
      <c r="B66" s="19" t="s">
        <v>330</v>
      </c>
      <c r="C66" s="19" t="s">
        <v>2246</v>
      </c>
      <c r="D66" s="21">
        <v>1</v>
      </c>
      <c r="E66" s="22">
        <v>45440</v>
      </c>
      <c r="F66" s="22">
        <v>45440</v>
      </c>
      <c r="G66" s="20" t="s">
        <v>99</v>
      </c>
      <c r="H66" s="19" t="s">
        <v>100</v>
      </c>
      <c r="I66" s="20" t="s">
        <v>97</v>
      </c>
      <c r="J66" s="19" t="s">
        <v>333</v>
      </c>
      <c r="K66" s="20" t="s">
        <v>97</v>
      </c>
      <c r="L66" s="19" t="s">
        <v>101</v>
      </c>
      <c r="M66" s="20" t="s">
        <v>97</v>
      </c>
      <c r="N66" s="19" t="s">
        <v>2247</v>
      </c>
      <c r="O66" s="23">
        <v>0.01</v>
      </c>
      <c r="P66" s="23">
        <v>0</v>
      </c>
      <c r="Q66" s="19" t="s">
        <v>718</v>
      </c>
      <c r="R66" s="19" t="s">
        <v>56</v>
      </c>
      <c r="S66" s="19" t="s">
        <v>336</v>
      </c>
      <c r="T66" s="19" t="s">
        <v>337</v>
      </c>
      <c r="U66" s="19" t="s">
        <v>2248</v>
      </c>
      <c r="V66" s="19" t="s">
        <v>339</v>
      </c>
    </row>
    <row r="67" ht="16.5" customHeight="1" spans="1:22">
      <c r="A67" s="10" t="s">
        <v>2249</v>
      </c>
      <c r="B67" s="10" t="s">
        <v>330</v>
      </c>
      <c r="C67" s="10" t="s">
        <v>2250</v>
      </c>
      <c r="D67" s="11">
        <v>1</v>
      </c>
      <c r="E67" s="12">
        <v>45440</v>
      </c>
      <c r="F67" s="12">
        <v>45440</v>
      </c>
      <c r="G67" s="13" t="s">
        <v>99</v>
      </c>
      <c r="H67" s="10" t="s">
        <v>100</v>
      </c>
      <c r="I67" s="13" t="s">
        <v>97</v>
      </c>
      <c r="J67" s="10" t="s">
        <v>333</v>
      </c>
      <c r="K67" s="13" t="s">
        <v>97</v>
      </c>
      <c r="L67" s="10" t="s">
        <v>101</v>
      </c>
      <c r="M67" s="13" t="s">
        <v>97</v>
      </c>
      <c r="N67" s="10" t="s">
        <v>2251</v>
      </c>
      <c r="O67" s="15">
        <v>0</v>
      </c>
      <c r="P67" s="15">
        <v>88818</v>
      </c>
      <c r="Q67" s="10" t="s">
        <v>1311</v>
      </c>
      <c r="R67" s="10" t="s">
        <v>79</v>
      </c>
      <c r="S67" s="10" t="s">
        <v>336</v>
      </c>
      <c r="T67" s="10" t="s">
        <v>337</v>
      </c>
      <c r="U67" s="10" t="s">
        <v>2252</v>
      </c>
      <c r="V67" s="10" t="s">
        <v>339</v>
      </c>
    </row>
    <row r="68" ht="16.5" customHeight="1" spans="1:22">
      <c r="A68" s="19" t="s">
        <v>2253</v>
      </c>
      <c r="B68" s="19" t="s">
        <v>330</v>
      </c>
      <c r="C68" s="19" t="s">
        <v>2254</v>
      </c>
      <c r="D68" s="21">
        <v>1</v>
      </c>
      <c r="E68" s="22">
        <v>45440</v>
      </c>
      <c r="F68" s="22">
        <v>45440</v>
      </c>
      <c r="G68" s="20" t="s">
        <v>99</v>
      </c>
      <c r="H68" s="19" t="s">
        <v>100</v>
      </c>
      <c r="I68" s="20" t="s">
        <v>97</v>
      </c>
      <c r="J68" s="19" t="s">
        <v>333</v>
      </c>
      <c r="K68" s="20" t="s">
        <v>97</v>
      </c>
      <c r="L68" s="19" t="s">
        <v>101</v>
      </c>
      <c r="M68" s="20" t="s">
        <v>97</v>
      </c>
      <c r="N68" s="19" t="s">
        <v>2255</v>
      </c>
      <c r="O68" s="23">
        <v>0</v>
      </c>
      <c r="P68" s="23">
        <v>1853.2</v>
      </c>
      <c r="Q68" s="19" t="s">
        <v>855</v>
      </c>
      <c r="R68" s="19" t="s">
        <v>74</v>
      </c>
      <c r="S68" s="19" t="s">
        <v>336</v>
      </c>
      <c r="T68" s="19" t="s">
        <v>337</v>
      </c>
      <c r="U68" s="19" t="s">
        <v>2256</v>
      </c>
      <c r="V68" s="19" t="s">
        <v>339</v>
      </c>
    </row>
    <row r="69" ht="16.5" customHeight="1" spans="1:22">
      <c r="A69" s="10" t="s">
        <v>2257</v>
      </c>
      <c r="B69" s="10" t="s">
        <v>330</v>
      </c>
      <c r="C69" s="10" t="s">
        <v>2258</v>
      </c>
      <c r="D69" s="11">
        <v>1</v>
      </c>
      <c r="E69" s="12">
        <v>45440</v>
      </c>
      <c r="F69" s="12">
        <v>45440</v>
      </c>
      <c r="G69" s="13" t="s">
        <v>99</v>
      </c>
      <c r="H69" s="10" t="s">
        <v>100</v>
      </c>
      <c r="I69" s="13" t="s">
        <v>97</v>
      </c>
      <c r="J69" s="10" t="s">
        <v>333</v>
      </c>
      <c r="K69" s="13" t="s">
        <v>97</v>
      </c>
      <c r="L69" s="10" t="s">
        <v>101</v>
      </c>
      <c r="M69" s="13" t="s">
        <v>97</v>
      </c>
      <c r="N69" s="10" t="s">
        <v>2259</v>
      </c>
      <c r="O69" s="15">
        <v>0</v>
      </c>
      <c r="P69" s="15">
        <v>84546.6</v>
      </c>
      <c r="Q69" s="10" t="s">
        <v>501</v>
      </c>
      <c r="R69" s="10" t="s">
        <v>179</v>
      </c>
      <c r="S69" s="10" t="s">
        <v>336</v>
      </c>
      <c r="T69" s="10" t="s">
        <v>337</v>
      </c>
      <c r="U69" s="10" t="s">
        <v>2260</v>
      </c>
      <c r="V69" s="10" t="s">
        <v>339</v>
      </c>
    </row>
    <row r="70" ht="16.5" customHeight="1" spans="1:22">
      <c r="A70" s="19" t="s">
        <v>2261</v>
      </c>
      <c r="B70" s="19" t="s">
        <v>330</v>
      </c>
      <c r="C70" s="19" t="s">
        <v>2262</v>
      </c>
      <c r="D70" s="21">
        <v>1</v>
      </c>
      <c r="E70" s="22">
        <v>45440</v>
      </c>
      <c r="F70" s="22">
        <v>45440</v>
      </c>
      <c r="G70" s="20" t="s">
        <v>99</v>
      </c>
      <c r="H70" s="19" t="s">
        <v>100</v>
      </c>
      <c r="I70" s="20" t="s">
        <v>97</v>
      </c>
      <c r="J70" s="19" t="s">
        <v>333</v>
      </c>
      <c r="K70" s="20" t="s">
        <v>97</v>
      </c>
      <c r="L70" s="19" t="s">
        <v>101</v>
      </c>
      <c r="M70" s="20" t="s">
        <v>97</v>
      </c>
      <c r="N70" s="19" t="s">
        <v>343</v>
      </c>
      <c r="O70" s="23">
        <v>0</v>
      </c>
      <c r="P70" s="23">
        <v>197612.81</v>
      </c>
      <c r="Q70" s="19" t="s">
        <v>344</v>
      </c>
      <c r="R70" s="19" t="s">
        <v>40</v>
      </c>
      <c r="S70" s="19" t="s">
        <v>336</v>
      </c>
      <c r="T70" s="19" t="s">
        <v>337</v>
      </c>
      <c r="U70" s="19" t="s">
        <v>2263</v>
      </c>
      <c r="V70" s="19" t="s">
        <v>339</v>
      </c>
    </row>
    <row r="71" ht="16.5" customHeight="1" spans="1:22">
      <c r="A71" s="10" t="s">
        <v>2261</v>
      </c>
      <c r="B71" s="10" t="s">
        <v>330</v>
      </c>
      <c r="C71" s="10" t="s">
        <v>2262</v>
      </c>
      <c r="D71" s="11">
        <v>3</v>
      </c>
      <c r="E71" s="12">
        <v>45440</v>
      </c>
      <c r="F71" s="12">
        <v>45440</v>
      </c>
      <c r="G71" s="13" t="s">
        <v>99</v>
      </c>
      <c r="H71" s="10" t="s">
        <v>100</v>
      </c>
      <c r="I71" s="13" t="s">
        <v>97</v>
      </c>
      <c r="J71" s="10" t="s">
        <v>333</v>
      </c>
      <c r="K71" s="13" t="s">
        <v>97</v>
      </c>
      <c r="L71" s="10" t="s">
        <v>101</v>
      </c>
      <c r="M71" s="13" t="s">
        <v>97</v>
      </c>
      <c r="N71" s="10" t="s">
        <v>343</v>
      </c>
      <c r="O71" s="15">
        <v>8783.06</v>
      </c>
      <c r="P71" s="15">
        <v>0</v>
      </c>
      <c r="Q71" s="10" t="s">
        <v>344</v>
      </c>
      <c r="R71" s="10" t="s">
        <v>40</v>
      </c>
      <c r="S71" s="10" t="s">
        <v>336</v>
      </c>
      <c r="T71" s="10" t="s">
        <v>337</v>
      </c>
      <c r="U71" s="10" t="s">
        <v>2263</v>
      </c>
      <c r="V71" s="10" t="s">
        <v>339</v>
      </c>
    </row>
    <row r="72" ht="16.5" customHeight="1" spans="1:22">
      <c r="A72" s="19" t="s">
        <v>2264</v>
      </c>
      <c r="B72" s="19" t="s">
        <v>330</v>
      </c>
      <c r="C72" s="19" t="s">
        <v>2265</v>
      </c>
      <c r="D72" s="21">
        <v>1</v>
      </c>
      <c r="E72" s="22">
        <v>45440</v>
      </c>
      <c r="F72" s="22">
        <v>45440</v>
      </c>
      <c r="G72" s="20" t="s">
        <v>99</v>
      </c>
      <c r="H72" s="19" t="s">
        <v>100</v>
      </c>
      <c r="I72" s="20" t="s">
        <v>97</v>
      </c>
      <c r="J72" s="19" t="s">
        <v>333</v>
      </c>
      <c r="K72" s="20" t="s">
        <v>97</v>
      </c>
      <c r="L72" s="19" t="s">
        <v>101</v>
      </c>
      <c r="M72" s="20" t="s">
        <v>97</v>
      </c>
      <c r="N72" s="19" t="s">
        <v>2266</v>
      </c>
      <c r="O72" s="23">
        <v>0</v>
      </c>
      <c r="P72" s="23">
        <v>0.01</v>
      </c>
      <c r="Q72" s="19" t="s">
        <v>344</v>
      </c>
      <c r="R72" s="19" t="s">
        <v>40</v>
      </c>
      <c r="S72" s="19" t="s">
        <v>336</v>
      </c>
      <c r="T72" s="19" t="s">
        <v>337</v>
      </c>
      <c r="U72" s="19" t="s">
        <v>2267</v>
      </c>
      <c r="V72" s="19" t="s">
        <v>339</v>
      </c>
    </row>
    <row r="73" ht="16.5" customHeight="1" spans="1:22">
      <c r="A73" s="10" t="s">
        <v>2264</v>
      </c>
      <c r="B73" s="10" t="s">
        <v>330</v>
      </c>
      <c r="C73" s="10" t="s">
        <v>2265</v>
      </c>
      <c r="D73" s="11">
        <v>3</v>
      </c>
      <c r="E73" s="12">
        <v>45440</v>
      </c>
      <c r="F73" s="12">
        <v>45440</v>
      </c>
      <c r="G73" s="13" t="s">
        <v>99</v>
      </c>
      <c r="H73" s="10" t="s">
        <v>100</v>
      </c>
      <c r="I73" s="13" t="s">
        <v>97</v>
      </c>
      <c r="J73" s="10" t="s">
        <v>333</v>
      </c>
      <c r="K73" s="13" t="s">
        <v>97</v>
      </c>
      <c r="L73" s="10" t="s">
        <v>101</v>
      </c>
      <c r="M73" s="13" t="s">
        <v>97</v>
      </c>
      <c r="N73" s="10" t="s">
        <v>2266</v>
      </c>
      <c r="O73" s="15">
        <v>0.05</v>
      </c>
      <c r="P73" s="15">
        <v>0</v>
      </c>
      <c r="Q73" s="10" t="s">
        <v>344</v>
      </c>
      <c r="R73" s="10" t="s">
        <v>40</v>
      </c>
      <c r="S73" s="10" t="s">
        <v>336</v>
      </c>
      <c r="T73" s="10" t="s">
        <v>337</v>
      </c>
      <c r="U73" s="10" t="s">
        <v>2267</v>
      </c>
      <c r="V73" s="10" t="s">
        <v>339</v>
      </c>
    </row>
    <row r="74" ht="16.5" customHeight="1" spans="1:22">
      <c r="A74" s="19" t="s">
        <v>2268</v>
      </c>
      <c r="B74" s="19" t="s">
        <v>330</v>
      </c>
      <c r="C74" s="19" t="s">
        <v>2269</v>
      </c>
      <c r="D74" s="21">
        <v>1</v>
      </c>
      <c r="E74" s="22">
        <v>45440</v>
      </c>
      <c r="F74" s="22">
        <v>45440</v>
      </c>
      <c r="G74" s="20" t="s">
        <v>99</v>
      </c>
      <c r="H74" s="19" t="s">
        <v>100</v>
      </c>
      <c r="I74" s="20" t="s">
        <v>97</v>
      </c>
      <c r="J74" s="19" t="s">
        <v>333</v>
      </c>
      <c r="K74" s="20" t="s">
        <v>97</v>
      </c>
      <c r="L74" s="19" t="s">
        <v>101</v>
      </c>
      <c r="M74" s="20" t="s">
        <v>97</v>
      </c>
      <c r="N74" s="19" t="s">
        <v>2270</v>
      </c>
      <c r="O74" s="23">
        <v>0</v>
      </c>
      <c r="P74" s="23">
        <v>107850.47</v>
      </c>
      <c r="Q74" s="19" t="s">
        <v>2271</v>
      </c>
      <c r="R74" s="19" t="s">
        <v>58</v>
      </c>
      <c r="S74" s="19" t="s">
        <v>336</v>
      </c>
      <c r="T74" s="19" t="s">
        <v>337</v>
      </c>
      <c r="U74" s="19" t="s">
        <v>2272</v>
      </c>
      <c r="V74" s="19" t="s">
        <v>339</v>
      </c>
    </row>
    <row r="75" ht="16.5" customHeight="1" spans="1:22">
      <c r="A75" s="10" t="s">
        <v>2268</v>
      </c>
      <c r="B75" s="10" t="s">
        <v>330</v>
      </c>
      <c r="C75" s="10" t="s">
        <v>2269</v>
      </c>
      <c r="D75" s="11">
        <v>3</v>
      </c>
      <c r="E75" s="12">
        <v>45440</v>
      </c>
      <c r="F75" s="12">
        <v>45440</v>
      </c>
      <c r="G75" s="13" t="s">
        <v>99</v>
      </c>
      <c r="H75" s="10" t="s">
        <v>100</v>
      </c>
      <c r="I75" s="13" t="s">
        <v>97</v>
      </c>
      <c r="J75" s="10" t="s">
        <v>333</v>
      </c>
      <c r="K75" s="13" t="s">
        <v>97</v>
      </c>
      <c r="L75" s="10" t="s">
        <v>101</v>
      </c>
      <c r="M75" s="13" t="s">
        <v>97</v>
      </c>
      <c r="N75" s="10" t="s">
        <v>2270</v>
      </c>
      <c r="O75" s="15">
        <v>74.19</v>
      </c>
      <c r="P75" s="15">
        <v>0</v>
      </c>
      <c r="Q75" s="10" t="s">
        <v>2271</v>
      </c>
      <c r="R75" s="10" t="s">
        <v>58</v>
      </c>
      <c r="S75" s="10" t="s">
        <v>336</v>
      </c>
      <c r="T75" s="10" t="s">
        <v>337</v>
      </c>
      <c r="U75" s="10" t="s">
        <v>2272</v>
      </c>
      <c r="V75" s="10" t="s">
        <v>339</v>
      </c>
    </row>
    <row r="76" ht="16.5" customHeight="1" spans="1:22">
      <c r="A76" s="19" t="s">
        <v>2273</v>
      </c>
      <c r="B76" s="19" t="s">
        <v>330</v>
      </c>
      <c r="C76" s="19" t="s">
        <v>2274</v>
      </c>
      <c r="D76" s="21">
        <v>1</v>
      </c>
      <c r="E76" s="22">
        <v>45440</v>
      </c>
      <c r="F76" s="22">
        <v>45440</v>
      </c>
      <c r="G76" s="20" t="s">
        <v>99</v>
      </c>
      <c r="H76" s="19" t="s">
        <v>100</v>
      </c>
      <c r="I76" s="20" t="s">
        <v>97</v>
      </c>
      <c r="J76" s="19" t="s">
        <v>333</v>
      </c>
      <c r="K76" s="20" t="s">
        <v>97</v>
      </c>
      <c r="L76" s="19" t="s">
        <v>101</v>
      </c>
      <c r="M76" s="20" t="s">
        <v>97</v>
      </c>
      <c r="N76" s="19" t="s">
        <v>2275</v>
      </c>
      <c r="O76" s="23">
        <v>0</v>
      </c>
      <c r="P76" s="23">
        <v>0.01</v>
      </c>
      <c r="Q76" s="19" t="s">
        <v>2271</v>
      </c>
      <c r="R76" s="19" t="s">
        <v>58</v>
      </c>
      <c r="S76" s="19" t="s">
        <v>336</v>
      </c>
      <c r="T76" s="19" t="s">
        <v>337</v>
      </c>
      <c r="U76" s="19" t="s">
        <v>2276</v>
      </c>
      <c r="V76" s="19" t="s">
        <v>339</v>
      </c>
    </row>
    <row r="77" ht="16.5" customHeight="1" spans="1:22">
      <c r="A77" s="10" t="s">
        <v>2277</v>
      </c>
      <c r="B77" s="10" t="s">
        <v>330</v>
      </c>
      <c r="C77" s="10" t="s">
        <v>2278</v>
      </c>
      <c r="D77" s="11">
        <v>1</v>
      </c>
      <c r="E77" s="12">
        <v>45440</v>
      </c>
      <c r="F77" s="12">
        <v>45440</v>
      </c>
      <c r="G77" s="13" t="s">
        <v>99</v>
      </c>
      <c r="H77" s="10" t="s">
        <v>100</v>
      </c>
      <c r="I77" s="13" t="s">
        <v>97</v>
      </c>
      <c r="J77" s="10" t="s">
        <v>333</v>
      </c>
      <c r="K77" s="13" t="s">
        <v>97</v>
      </c>
      <c r="L77" s="10" t="s">
        <v>101</v>
      </c>
      <c r="M77" s="13" t="s">
        <v>97</v>
      </c>
      <c r="N77" s="10" t="s">
        <v>389</v>
      </c>
      <c r="O77" s="15">
        <v>0</v>
      </c>
      <c r="P77" s="15">
        <v>153303.38</v>
      </c>
      <c r="Q77" s="10" t="s">
        <v>390</v>
      </c>
      <c r="R77" s="10" t="s">
        <v>48</v>
      </c>
      <c r="S77" s="10" t="s">
        <v>336</v>
      </c>
      <c r="T77" s="10" t="s">
        <v>337</v>
      </c>
      <c r="U77" s="10" t="s">
        <v>2279</v>
      </c>
      <c r="V77" s="10" t="s">
        <v>339</v>
      </c>
    </row>
    <row r="78" ht="16.5" customHeight="1" spans="1:22">
      <c r="A78" s="19" t="s">
        <v>2280</v>
      </c>
      <c r="B78" s="19" t="s">
        <v>330</v>
      </c>
      <c r="C78" s="19" t="s">
        <v>2281</v>
      </c>
      <c r="D78" s="21">
        <v>1</v>
      </c>
      <c r="E78" s="22">
        <v>45441</v>
      </c>
      <c r="F78" s="22">
        <v>45441</v>
      </c>
      <c r="G78" s="20" t="s">
        <v>99</v>
      </c>
      <c r="H78" s="19" t="s">
        <v>100</v>
      </c>
      <c r="I78" s="20" t="s">
        <v>97</v>
      </c>
      <c r="J78" s="19" t="s">
        <v>333</v>
      </c>
      <c r="K78" s="20" t="s">
        <v>97</v>
      </c>
      <c r="L78" s="19" t="s">
        <v>101</v>
      </c>
      <c r="M78" s="20" t="s">
        <v>97</v>
      </c>
      <c r="N78" s="19" t="s">
        <v>2282</v>
      </c>
      <c r="O78" s="23">
        <v>0</v>
      </c>
      <c r="P78" s="23">
        <v>186802.56</v>
      </c>
      <c r="Q78" s="19" t="s">
        <v>542</v>
      </c>
      <c r="R78" s="19" t="s">
        <v>34</v>
      </c>
      <c r="S78" s="19" t="s">
        <v>336</v>
      </c>
      <c r="T78" s="19" t="s">
        <v>337</v>
      </c>
      <c r="U78" s="19" t="s">
        <v>2283</v>
      </c>
      <c r="V78" s="19" t="s">
        <v>339</v>
      </c>
    </row>
    <row r="79" ht="16.5" customHeight="1" spans="1:22">
      <c r="A79" s="10" t="s">
        <v>2284</v>
      </c>
      <c r="B79" s="10" t="s">
        <v>330</v>
      </c>
      <c r="C79" s="10" t="s">
        <v>2285</v>
      </c>
      <c r="D79" s="11">
        <v>1</v>
      </c>
      <c r="E79" s="12">
        <v>45441</v>
      </c>
      <c r="F79" s="12">
        <v>45441</v>
      </c>
      <c r="G79" s="13" t="s">
        <v>99</v>
      </c>
      <c r="H79" s="10" t="s">
        <v>100</v>
      </c>
      <c r="I79" s="13" t="s">
        <v>97</v>
      </c>
      <c r="J79" s="10" t="s">
        <v>333</v>
      </c>
      <c r="K79" s="13" t="s">
        <v>97</v>
      </c>
      <c r="L79" s="10" t="s">
        <v>101</v>
      </c>
      <c r="M79" s="13" t="s">
        <v>97</v>
      </c>
      <c r="N79" s="10" t="s">
        <v>2286</v>
      </c>
      <c r="O79" s="15">
        <v>0</v>
      </c>
      <c r="P79" s="15">
        <v>548053.43</v>
      </c>
      <c r="Q79" s="10" t="s">
        <v>507</v>
      </c>
      <c r="R79" s="10" t="s">
        <v>61</v>
      </c>
      <c r="S79" s="10" t="s">
        <v>336</v>
      </c>
      <c r="T79" s="10" t="s">
        <v>337</v>
      </c>
      <c r="U79" s="10" t="s">
        <v>2287</v>
      </c>
      <c r="V79" s="10" t="s">
        <v>339</v>
      </c>
    </row>
    <row r="80" ht="16.5" customHeight="1" spans="1:22">
      <c r="A80" s="19" t="s">
        <v>2284</v>
      </c>
      <c r="B80" s="19" t="s">
        <v>330</v>
      </c>
      <c r="C80" s="19" t="s">
        <v>2285</v>
      </c>
      <c r="D80" s="21">
        <v>3</v>
      </c>
      <c r="E80" s="22">
        <v>45441</v>
      </c>
      <c r="F80" s="22">
        <v>45441</v>
      </c>
      <c r="G80" s="20" t="s">
        <v>99</v>
      </c>
      <c r="H80" s="19" t="s">
        <v>100</v>
      </c>
      <c r="I80" s="20" t="s">
        <v>97</v>
      </c>
      <c r="J80" s="19" t="s">
        <v>333</v>
      </c>
      <c r="K80" s="20" t="s">
        <v>97</v>
      </c>
      <c r="L80" s="19" t="s">
        <v>101</v>
      </c>
      <c r="M80" s="20" t="s">
        <v>97</v>
      </c>
      <c r="N80" s="19" t="s">
        <v>2286</v>
      </c>
      <c r="O80" s="23">
        <v>36915.93</v>
      </c>
      <c r="P80" s="23">
        <v>0</v>
      </c>
      <c r="Q80" s="19" t="s">
        <v>507</v>
      </c>
      <c r="R80" s="19" t="s">
        <v>61</v>
      </c>
      <c r="S80" s="19" t="s">
        <v>336</v>
      </c>
      <c r="T80" s="19" t="s">
        <v>337</v>
      </c>
      <c r="U80" s="19" t="s">
        <v>2287</v>
      </c>
      <c r="V80" s="19" t="s">
        <v>339</v>
      </c>
    </row>
    <row r="81" ht="16.5" customHeight="1" spans="1:22">
      <c r="A81" s="10" t="s">
        <v>2288</v>
      </c>
      <c r="B81" s="10" t="s">
        <v>330</v>
      </c>
      <c r="C81" s="10" t="s">
        <v>2289</v>
      </c>
      <c r="D81" s="11">
        <v>1</v>
      </c>
      <c r="E81" s="12">
        <v>45441</v>
      </c>
      <c r="F81" s="12">
        <v>45441</v>
      </c>
      <c r="G81" s="13" t="s">
        <v>99</v>
      </c>
      <c r="H81" s="10" t="s">
        <v>100</v>
      </c>
      <c r="I81" s="13" t="s">
        <v>97</v>
      </c>
      <c r="J81" s="10" t="s">
        <v>333</v>
      </c>
      <c r="K81" s="13" t="s">
        <v>97</v>
      </c>
      <c r="L81" s="10" t="s">
        <v>101</v>
      </c>
      <c r="M81" s="13" t="s">
        <v>97</v>
      </c>
      <c r="N81" s="10" t="s">
        <v>1034</v>
      </c>
      <c r="O81" s="15">
        <v>0</v>
      </c>
      <c r="P81" s="15">
        <v>78443.97</v>
      </c>
      <c r="Q81" s="10" t="s">
        <v>640</v>
      </c>
      <c r="R81" s="10" t="s">
        <v>53</v>
      </c>
      <c r="S81" s="10" t="s">
        <v>336</v>
      </c>
      <c r="T81" s="10" t="s">
        <v>337</v>
      </c>
      <c r="U81" s="10" t="s">
        <v>2290</v>
      </c>
      <c r="V81" s="10" t="s">
        <v>339</v>
      </c>
    </row>
    <row r="82" ht="16.5" customHeight="1" spans="1:22">
      <c r="A82" s="19" t="s">
        <v>2288</v>
      </c>
      <c r="B82" s="19" t="s">
        <v>330</v>
      </c>
      <c r="C82" s="19" t="s">
        <v>2289</v>
      </c>
      <c r="D82" s="21">
        <v>3</v>
      </c>
      <c r="E82" s="22">
        <v>45441</v>
      </c>
      <c r="F82" s="22">
        <v>45441</v>
      </c>
      <c r="G82" s="20" t="s">
        <v>99</v>
      </c>
      <c r="H82" s="19" t="s">
        <v>100</v>
      </c>
      <c r="I82" s="20" t="s">
        <v>97</v>
      </c>
      <c r="J82" s="19" t="s">
        <v>333</v>
      </c>
      <c r="K82" s="20" t="s">
        <v>97</v>
      </c>
      <c r="L82" s="19" t="s">
        <v>101</v>
      </c>
      <c r="M82" s="20" t="s">
        <v>97</v>
      </c>
      <c r="N82" s="19" t="s">
        <v>1034</v>
      </c>
      <c r="O82" s="23">
        <v>39.69</v>
      </c>
      <c r="P82" s="23">
        <v>0</v>
      </c>
      <c r="Q82" s="19" t="s">
        <v>640</v>
      </c>
      <c r="R82" s="19" t="s">
        <v>53</v>
      </c>
      <c r="S82" s="19" t="s">
        <v>336</v>
      </c>
      <c r="T82" s="19" t="s">
        <v>337</v>
      </c>
      <c r="U82" s="19" t="s">
        <v>2290</v>
      </c>
      <c r="V82" s="19" t="s">
        <v>339</v>
      </c>
    </row>
    <row r="83" ht="16.5" customHeight="1" spans="1:22">
      <c r="A83" s="10" t="s">
        <v>2291</v>
      </c>
      <c r="B83" s="10" t="s">
        <v>330</v>
      </c>
      <c r="C83" s="10" t="s">
        <v>2292</v>
      </c>
      <c r="D83" s="11">
        <v>1</v>
      </c>
      <c r="E83" s="12">
        <v>45441</v>
      </c>
      <c r="F83" s="12">
        <v>45441</v>
      </c>
      <c r="G83" s="13" t="s">
        <v>99</v>
      </c>
      <c r="H83" s="10" t="s">
        <v>100</v>
      </c>
      <c r="I83" s="13" t="s">
        <v>97</v>
      </c>
      <c r="J83" s="10" t="s">
        <v>333</v>
      </c>
      <c r="K83" s="13" t="s">
        <v>97</v>
      </c>
      <c r="L83" s="10" t="s">
        <v>101</v>
      </c>
      <c r="M83" s="13" t="s">
        <v>97</v>
      </c>
      <c r="N83" s="10" t="s">
        <v>2293</v>
      </c>
      <c r="O83" s="15">
        <v>0.04</v>
      </c>
      <c r="P83" s="15">
        <v>0</v>
      </c>
      <c r="Q83" s="10" t="s">
        <v>640</v>
      </c>
      <c r="R83" s="10" t="s">
        <v>53</v>
      </c>
      <c r="S83" s="10" t="s">
        <v>336</v>
      </c>
      <c r="T83" s="10" t="s">
        <v>337</v>
      </c>
      <c r="U83" s="10" t="s">
        <v>2294</v>
      </c>
      <c r="V83" s="10" t="s">
        <v>339</v>
      </c>
    </row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P224"/>
  <sheetViews>
    <sheetView topLeftCell="A160" workbookViewId="0">
      <selection activeCell="K217" sqref="K217"/>
    </sheetView>
  </sheetViews>
  <sheetFormatPr defaultColWidth="9.14285714285714" defaultRowHeight="12.75"/>
  <cols>
    <col min="1" max="1" width="7" style="26" customWidth="1"/>
    <col min="2" max="2" width="8.57142857142857" style="26" customWidth="1"/>
    <col min="3" max="3" width="6.85714285714286" style="26" customWidth="1"/>
    <col min="4" max="4" width="26.4285714285714" style="26" customWidth="1"/>
    <col min="5" max="5" width="5.28571428571429" style="26" customWidth="1"/>
    <col min="6" max="6" width="5" style="26" customWidth="1"/>
    <col min="7" max="7" width="5.42857142857143" style="26" customWidth="1"/>
    <col min="8" max="8" width="12.2857142857143" style="26" customWidth="1"/>
    <col min="9" max="9" width="11.8571428571429" style="26" customWidth="1"/>
    <col min="10" max="10" width="10.8571428571429" style="26" customWidth="1"/>
    <col min="11" max="11" width="12.7142857142857" style="26" customWidth="1"/>
    <col min="12" max="12" width="11.8571428571429" style="26" customWidth="1"/>
    <col min="13" max="13" width="5.42857142857143" style="26" customWidth="1"/>
    <col min="14" max="14" width="12.2857142857143" style="26" customWidth="1"/>
    <col min="15" max="15" width="12.5714285714286" style="26" customWidth="1"/>
    <col min="16" max="16" width="20.8571428571429" style="26" customWidth="1"/>
    <col min="17" max="16384" width="9.14285714285714" style="26"/>
  </cols>
  <sheetData>
    <row r="1" s="26" customFormat="1" spans="1:14">
      <c r="A1" s="27" t="s">
        <v>84</v>
      </c>
      <c r="B1" s="27" t="s">
        <v>85</v>
      </c>
      <c r="C1" s="27" t="s">
        <v>86</v>
      </c>
      <c r="D1" s="27" t="s">
        <v>87</v>
      </c>
      <c r="E1" s="27" t="s">
        <v>88</v>
      </c>
      <c r="F1" s="27" t="s">
        <v>89</v>
      </c>
      <c r="G1" s="27" t="s">
        <v>90</v>
      </c>
      <c r="H1" s="28" t="s">
        <v>91</v>
      </c>
      <c r="I1" s="28" t="s">
        <v>92</v>
      </c>
      <c r="J1" s="28" t="s">
        <v>93</v>
      </c>
      <c r="K1" s="28" t="s">
        <v>94</v>
      </c>
      <c r="L1" s="28" t="s">
        <v>95</v>
      </c>
      <c r="M1" s="27" t="s">
        <v>90</v>
      </c>
      <c r="N1" s="28" t="s">
        <v>96</v>
      </c>
    </row>
    <row r="2" s="26" customFormat="1" ht="15" hidden="1" customHeight="1" spans="1:14">
      <c r="A2" s="29" t="s">
        <v>97</v>
      </c>
      <c r="B2" s="32" t="s">
        <v>97</v>
      </c>
      <c r="C2" s="29" t="s">
        <v>97</v>
      </c>
      <c r="D2" s="32" t="s">
        <v>97</v>
      </c>
      <c r="E2" s="29" t="s">
        <v>97</v>
      </c>
      <c r="F2" s="29" t="s">
        <v>98</v>
      </c>
      <c r="G2" s="29" t="s">
        <v>97</v>
      </c>
      <c r="H2" s="92">
        <v>-22238551.52</v>
      </c>
      <c r="I2" s="92">
        <v>13775811.98</v>
      </c>
      <c r="J2" s="92">
        <v>16465080.86</v>
      </c>
      <c r="K2" s="92">
        <v>116408920.08</v>
      </c>
      <c r="L2" s="92">
        <v>112756651.53</v>
      </c>
      <c r="M2" s="29" t="s">
        <v>97</v>
      </c>
      <c r="N2" s="92">
        <v>-24927820.4</v>
      </c>
    </row>
    <row r="3" s="26" customFormat="1" ht="15" hidden="1" customHeight="1" spans="1:14">
      <c r="A3" s="33" t="s">
        <v>99</v>
      </c>
      <c r="B3" s="36" t="s">
        <v>100</v>
      </c>
      <c r="C3" s="33" t="s">
        <v>97</v>
      </c>
      <c r="D3" s="36" t="s">
        <v>97</v>
      </c>
      <c r="E3" s="33" t="s">
        <v>101</v>
      </c>
      <c r="F3" s="33" t="s">
        <v>98</v>
      </c>
      <c r="G3" s="33" t="s">
        <v>102</v>
      </c>
      <c r="H3" s="93">
        <v>0</v>
      </c>
      <c r="I3" s="93">
        <v>1888789.08</v>
      </c>
      <c r="J3" s="93">
        <v>1888789.08</v>
      </c>
      <c r="K3" s="93">
        <v>8984783.76</v>
      </c>
      <c r="L3" s="93">
        <v>8984783.76</v>
      </c>
      <c r="M3" s="33" t="s">
        <v>102</v>
      </c>
      <c r="N3" s="93">
        <v>0</v>
      </c>
    </row>
    <row r="4" s="26" customFormat="1" ht="15" customHeight="1" spans="1:16">
      <c r="A4" s="29" t="s">
        <v>99</v>
      </c>
      <c r="B4" s="32" t="s">
        <v>100</v>
      </c>
      <c r="C4" s="29" t="s">
        <v>97</v>
      </c>
      <c r="D4" s="32" t="s">
        <v>103</v>
      </c>
      <c r="E4" s="29" t="s">
        <v>97</v>
      </c>
      <c r="F4" s="29" t="s">
        <v>98</v>
      </c>
      <c r="G4" s="29" t="s">
        <v>104</v>
      </c>
      <c r="H4" s="92">
        <v>0</v>
      </c>
      <c r="I4" s="92">
        <v>0</v>
      </c>
      <c r="J4" s="92">
        <v>0</v>
      </c>
      <c r="K4" s="92">
        <v>0</v>
      </c>
      <c r="L4" s="92">
        <v>0</v>
      </c>
      <c r="M4" s="29" t="s">
        <v>104</v>
      </c>
      <c r="N4" s="92">
        <v>0</v>
      </c>
      <c r="O4" s="26">
        <f>IF(M4="贷",N4,-N4)</f>
        <v>0</v>
      </c>
      <c r="P4" s="26" t="e">
        <f>_xlfn.XLOOKUP(D4,'11.30应付账款余额'!A:A,'11.30应付账款余额'!A:A)</f>
        <v>#N/A</v>
      </c>
    </row>
    <row r="5" s="26" customFormat="1" ht="15" customHeight="1" spans="1:16">
      <c r="A5" s="33" t="s">
        <v>99</v>
      </c>
      <c r="B5" s="36" t="s">
        <v>100</v>
      </c>
      <c r="C5" s="33" t="s">
        <v>97</v>
      </c>
      <c r="D5" s="36" t="s">
        <v>105</v>
      </c>
      <c r="E5" s="33" t="s">
        <v>97</v>
      </c>
      <c r="F5" s="33" t="s">
        <v>98</v>
      </c>
      <c r="G5" s="33" t="s">
        <v>102</v>
      </c>
      <c r="H5" s="93">
        <v>5682239.18</v>
      </c>
      <c r="I5" s="93">
        <v>0</v>
      </c>
      <c r="J5" s="93">
        <v>1117661.84</v>
      </c>
      <c r="K5" s="93">
        <v>0</v>
      </c>
      <c r="L5" s="93">
        <v>1415992.64</v>
      </c>
      <c r="M5" s="33" t="s">
        <v>102</v>
      </c>
      <c r="N5" s="93">
        <v>6799901.02</v>
      </c>
      <c r="O5" s="26">
        <f t="shared" ref="O5:O68" si="0">IF(M5="贷",N5,-N5)</f>
        <v>6799901.02</v>
      </c>
      <c r="P5" s="26" t="e">
        <f>_xlfn.XLOOKUP(D5,'11.30应付账款余额'!A:A,'11.30应付账款余额'!A:A)</f>
        <v>#N/A</v>
      </c>
    </row>
    <row r="6" s="26" customFormat="1" ht="15" customHeight="1" spans="1:16">
      <c r="A6" s="29" t="s">
        <v>99</v>
      </c>
      <c r="B6" s="32" t="s">
        <v>100</v>
      </c>
      <c r="C6" s="29" t="s">
        <v>97</v>
      </c>
      <c r="D6" s="32" t="s">
        <v>106</v>
      </c>
      <c r="E6" s="29" t="s">
        <v>97</v>
      </c>
      <c r="F6" s="29" t="s">
        <v>98</v>
      </c>
      <c r="G6" s="29" t="s">
        <v>104</v>
      </c>
      <c r="H6" s="92">
        <v>0</v>
      </c>
      <c r="I6" s="92">
        <v>0</v>
      </c>
      <c r="J6" s="92">
        <v>-1762.8</v>
      </c>
      <c r="K6" s="92">
        <v>0</v>
      </c>
      <c r="L6" s="92">
        <v>-1762.8</v>
      </c>
      <c r="M6" s="29" t="s">
        <v>107</v>
      </c>
      <c r="N6" s="92">
        <v>1762.8</v>
      </c>
      <c r="O6" s="26">
        <f t="shared" si="0"/>
        <v>-1762.8</v>
      </c>
      <c r="P6" s="26" t="e">
        <f>_xlfn.XLOOKUP(D6,'11.30应付账款余额'!A:A,'11.30应付账款余额'!A:A)</f>
        <v>#N/A</v>
      </c>
    </row>
    <row r="7" s="26" customFormat="1" ht="15" customHeight="1" spans="1:16">
      <c r="A7" s="33" t="s">
        <v>99</v>
      </c>
      <c r="B7" s="36" t="s">
        <v>100</v>
      </c>
      <c r="C7" s="33" t="s">
        <v>97</v>
      </c>
      <c r="D7" s="36" t="s">
        <v>108</v>
      </c>
      <c r="E7" s="33" t="s">
        <v>97</v>
      </c>
      <c r="F7" s="33" t="s">
        <v>98</v>
      </c>
      <c r="G7" s="33" t="s">
        <v>102</v>
      </c>
      <c r="H7" s="93">
        <v>80.3</v>
      </c>
      <c r="I7" s="93">
        <v>0</v>
      </c>
      <c r="J7" s="93">
        <v>0</v>
      </c>
      <c r="K7" s="93">
        <v>0</v>
      </c>
      <c r="L7" s="93">
        <v>0</v>
      </c>
      <c r="M7" s="33" t="s">
        <v>102</v>
      </c>
      <c r="N7" s="93">
        <v>80.3</v>
      </c>
      <c r="O7" s="26">
        <f t="shared" si="0"/>
        <v>80.3</v>
      </c>
      <c r="P7" s="26" t="e">
        <f>_xlfn.XLOOKUP(D7,'11.30应付账款余额'!A:A,'11.30应付账款余额'!A:A)</f>
        <v>#N/A</v>
      </c>
    </row>
    <row r="8" s="26" customFormat="1" ht="15" customHeight="1" spans="1:16">
      <c r="A8" s="29" t="s">
        <v>99</v>
      </c>
      <c r="B8" s="32" t="s">
        <v>100</v>
      </c>
      <c r="C8" s="29" t="s">
        <v>97</v>
      </c>
      <c r="D8" s="32" t="s">
        <v>109</v>
      </c>
      <c r="E8" s="29" t="s">
        <v>97</v>
      </c>
      <c r="F8" s="29" t="s">
        <v>98</v>
      </c>
      <c r="G8" s="29" t="s">
        <v>104</v>
      </c>
      <c r="H8" s="92">
        <v>0</v>
      </c>
      <c r="I8" s="92">
        <v>0</v>
      </c>
      <c r="J8" s="92">
        <v>0</v>
      </c>
      <c r="K8" s="92">
        <v>0</v>
      </c>
      <c r="L8" s="92">
        <v>-5200.09</v>
      </c>
      <c r="M8" s="29" t="s">
        <v>104</v>
      </c>
      <c r="N8" s="92">
        <v>0</v>
      </c>
      <c r="O8" s="26">
        <f t="shared" si="0"/>
        <v>0</v>
      </c>
      <c r="P8" s="26" t="e">
        <f>_xlfn.XLOOKUP(D8,'11.30应付账款余额'!A:A,'11.30应付账款余额'!A:A)</f>
        <v>#N/A</v>
      </c>
    </row>
    <row r="9" s="26" customFormat="1" ht="15" customHeight="1" spans="1:16">
      <c r="A9" s="33" t="s">
        <v>99</v>
      </c>
      <c r="B9" s="36" t="s">
        <v>100</v>
      </c>
      <c r="C9" s="33" t="s">
        <v>97</v>
      </c>
      <c r="D9" s="36" t="s">
        <v>110</v>
      </c>
      <c r="E9" s="33" t="s">
        <v>97</v>
      </c>
      <c r="F9" s="33" t="s">
        <v>98</v>
      </c>
      <c r="G9" s="33" t="s">
        <v>104</v>
      </c>
      <c r="H9" s="93">
        <v>0</v>
      </c>
      <c r="I9" s="93">
        <v>0</v>
      </c>
      <c r="J9" s="93">
        <v>0</v>
      </c>
      <c r="K9" s="93">
        <v>0</v>
      </c>
      <c r="L9" s="93">
        <v>0</v>
      </c>
      <c r="M9" s="33" t="s">
        <v>104</v>
      </c>
      <c r="N9" s="93">
        <v>0</v>
      </c>
      <c r="O9" s="26">
        <f t="shared" si="0"/>
        <v>0</v>
      </c>
      <c r="P9" s="26" t="e">
        <f>_xlfn.XLOOKUP(D9,'11.30应付账款余额'!A:A,'11.30应付账款余额'!A:A)</f>
        <v>#N/A</v>
      </c>
    </row>
    <row r="10" s="26" customFormat="1" ht="15" customHeight="1" spans="1:16">
      <c r="A10" s="29" t="s">
        <v>99</v>
      </c>
      <c r="B10" s="32" t="s">
        <v>100</v>
      </c>
      <c r="C10" s="29" t="s">
        <v>97</v>
      </c>
      <c r="D10" s="32" t="s">
        <v>111</v>
      </c>
      <c r="E10" s="29" t="s">
        <v>97</v>
      </c>
      <c r="F10" s="29" t="s">
        <v>98</v>
      </c>
      <c r="G10" s="29" t="s">
        <v>102</v>
      </c>
      <c r="H10" s="92">
        <v>23367.17</v>
      </c>
      <c r="I10" s="92">
        <v>0</v>
      </c>
      <c r="J10" s="92">
        <v>0</v>
      </c>
      <c r="K10" s="92">
        <v>0</v>
      </c>
      <c r="L10" s="92">
        <v>0</v>
      </c>
      <c r="M10" s="29" t="s">
        <v>102</v>
      </c>
      <c r="N10" s="92">
        <v>23367.17</v>
      </c>
      <c r="O10" s="26">
        <f t="shared" si="0"/>
        <v>23367.17</v>
      </c>
      <c r="P10" s="26" t="e">
        <f>_xlfn.XLOOKUP(D10,'11.30应付账款余额'!A:A,'11.30应付账款余额'!A:A)</f>
        <v>#N/A</v>
      </c>
    </row>
    <row r="11" s="26" customFormat="1" ht="15" hidden="1" customHeight="1" spans="1:16">
      <c r="A11" s="33" t="s">
        <v>99</v>
      </c>
      <c r="B11" s="36" t="s">
        <v>100</v>
      </c>
      <c r="C11" s="33" t="s">
        <v>97</v>
      </c>
      <c r="D11" s="36" t="s">
        <v>112</v>
      </c>
      <c r="E11" s="33" t="s">
        <v>97</v>
      </c>
      <c r="F11" s="33" t="s">
        <v>98</v>
      </c>
      <c r="G11" s="33" t="s">
        <v>102</v>
      </c>
      <c r="H11" s="93">
        <v>9685.4</v>
      </c>
      <c r="I11" s="93">
        <v>0</v>
      </c>
      <c r="J11" s="93">
        <v>0</v>
      </c>
      <c r="K11" s="93">
        <v>0</v>
      </c>
      <c r="L11" s="93">
        <v>0</v>
      </c>
      <c r="M11" s="33" t="s">
        <v>102</v>
      </c>
      <c r="N11" s="93">
        <v>9685.4</v>
      </c>
      <c r="O11" s="26">
        <f t="shared" si="0"/>
        <v>9685.4</v>
      </c>
      <c r="P11" s="26" t="e">
        <f>_xlfn.XLOOKUP(D11,'11.30应付账款余额'!A:A,'11.30应付账款余额'!A:A)</f>
        <v>#N/A</v>
      </c>
    </row>
    <row r="12" s="26" customFormat="1" ht="15" hidden="1" customHeight="1" spans="1:16">
      <c r="A12" s="29" t="s">
        <v>99</v>
      </c>
      <c r="B12" s="32" t="s">
        <v>100</v>
      </c>
      <c r="C12" s="29" t="s">
        <v>97</v>
      </c>
      <c r="D12" s="32" t="s">
        <v>16</v>
      </c>
      <c r="E12" s="29" t="s">
        <v>97</v>
      </c>
      <c r="F12" s="29" t="s">
        <v>98</v>
      </c>
      <c r="G12" s="29" t="s">
        <v>102</v>
      </c>
      <c r="H12" s="92">
        <v>203255.52</v>
      </c>
      <c r="I12" s="92">
        <v>50000</v>
      </c>
      <c r="J12" s="92">
        <v>100070.45</v>
      </c>
      <c r="K12" s="92">
        <v>720000</v>
      </c>
      <c r="L12" s="92">
        <v>538861.38</v>
      </c>
      <c r="M12" s="29" t="s">
        <v>102</v>
      </c>
      <c r="N12" s="92">
        <v>253325.97</v>
      </c>
      <c r="O12" s="26">
        <f t="shared" si="0"/>
        <v>253325.97</v>
      </c>
      <c r="P12" s="26" t="str">
        <f>_xlfn.XLOOKUP(D12,'11.30应付账款余额'!A:A,'11.30应付账款余额'!A:A)</f>
        <v>天津琪安科技有限公司</v>
      </c>
    </row>
    <row r="13" s="26" customFormat="1" ht="15" hidden="1" customHeight="1" spans="1:16">
      <c r="A13" s="33" t="s">
        <v>99</v>
      </c>
      <c r="B13" s="36" t="s">
        <v>100</v>
      </c>
      <c r="C13" s="33" t="s">
        <v>97</v>
      </c>
      <c r="D13" s="36" t="s">
        <v>17</v>
      </c>
      <c r="E13" s="33" t="s">
        <v>97</v>
      </c>
      <c r="F13" s="33" t="s">
        <v>98</v>
      </c>
      <c r="G13" s="33" t="s">
        <v>102</v>
      </c>
      <c r="H13" s="93">
        <v>95044.14</v>
      </c>
      <c r="I13" s="93">
        <v>30000</v>
      </c>
      <c r="J13" s="93">
        <v>57630.52</v>
      </c>
      <c r="K13" s="93">
        <v>318636</v>
      </c>
      <c r="L13" s="93">
        <v>313240.31</v>
      </c>
      <c r="M13" s="33" t="s">
        <v>102</v>
      </c>
      <c r="N13" s="93">
        <v>122674.66</v>
      </c>
      <c r="O13" s="26">
        <f t="shared" si="0"/>
        <v>122674.66</v>
      </c>
      <c r="P13" s="26" t="str">
        <f>_xlfn.XLOOKUP(D13,'11.30应付账款余额'!A:A,'11.30应付账款余额'!A:A)</f>
        <v>黄骅市广亿汽车部件有限公司</v>
      </c>
    </row>
    <row r="14" s="26" customFormat="1" ht="15" customHeight="1" spans="1:16">
      <c r="A14" s="29" t="s">
        <v>99</v>
      </c>
      <c r="B14" s="32" t="s">
        <v>100</v>
      </c>
      <c r="C14" s="29" t="s">
        <v>97</v>
      </c>
      <c r="D14" s="32" t="s">
        <v>113</v>
      </c>
      <c r="E14" s="29" t="s">
        <v>97</v>
      </c>
      <c r="F14" s="29" t="s">
        <v>98</v>
      </c>
      <c r="G14" s="29" t="s">
        <v>104</v>
      </c>
      <c r="H14" s="92">
        <v>0</v>
      </c>
      <c r="I14" s="92">
        <v>0</v>
      </c>
      <c r="J14" s="92">
        <v>0</v>
      </c>
      <c r="K14" s="92">
        <v>0</v>
      </c>
      <c r="L14" s="92">
        <v>0</v>
      </c>
      <c r="M14" s="29" t="s">
        <v>104</v>
      </c>
      <c r="N14" s="92">
        <v>0</v>
      </c>
      <c r="O14" s="26">
        <f t="shared" si="0"/>
        <v>0</v>
      </c>
      <c r="P14" s="26" t="e">
        <f>_xlfn.XLOOKUP(D14,'11.30应付账款余额'!A:A,'11.30应付账款余额'!A:A)</f>
        <v>#N/A</v>
      </c>
    </row>
    <row r="15" s="26" customFormat="1" ht="15" hidden="1" customHeight="1" spans="1:16">
      <c r="A15" s="33" t="s">
        <v>99</v>
      </c>
      <c r="B15" s="36" t="s">
        <v>100</v>
      </c>
      <c r="C15" s="33" t="s">
        <v>97</v>
      </c>
      <c r="D15" s="36" t="s">
        <v>18</v>
      </c>
      <c r="E15" s="33" t="s">
        <v>97</v>
      </c>
      <c r="F15" s="33" t="s">
        <v>98</v>
      </c>
      <c r="G15" s="33" t="s">
        <v>102</v>
      </c>
      <c r="H15" s="93">
        <v>77185.22</v>
      </c>
      <c r="I15" s="93">
        <v>0</v>
      </c>
      <c r="J15" s="93">
        <v>22164.96</v>
      </c>
      <c r="K15" s="93">
        <v>160666.71</v>
      </c>
      <c r="L15" s="93">
        <v>199350.18</v>
      </c>
      <c r="M15" s="33" t="s">
        <v>102</v>
      </c>
      <c r="N15" s="93">
        <v>99350.18</v>
      </c>
      <c r="O15" s="26">
        <f t="shared" si="0"/>
        <v>99350.18</v>
      </c>
      <c r="P15" s="26" t="str">
        <f>_xlfn.XLOOKUP(D15,'11.30应付账款余额'!A:A,'11.30应付账款余额'!A:A)</f>
        <v>霸州市自强汽车零部件厂</v>
      </c>
    </row>
    <row r="16" s="26" customFormat="1" ht="15" hidden="1" customHeight="1" spans="1:16">
      <c r="A16" s="29" t="s">
        <v>99</v>
      </c>
      <c r="B16" s="32" t="s">
        <v>100</v>
      </c>
      <c r="C16" s="29" t="s">
        <v>97</v>
      </c>
      <c r="D16" s="32" t="s">
        <v>19</v>
      </c>
      <c r="E16" s="29" t="s">
        <v>97</v>
      </c>
      <c r="F16" s="29" t="s">
        <v>98</v>
      </c>
      <c r="G16" s="29" t="s">
        <v>102</v>
      </c>
      <c r="H16" s="92">
        <v>40376.84</v>
      </c>
      <c r="I16" s="92">
        <v>10000</v>
      </c>
      <c r="J16" s="92">
        <v>4158.4</v>
      </c>
      <c r="K16" s="92">
        <v>200000</v>
      </c>
      <c r="L16" s="92">
        <v>22563.12</v>
      </c>
      <c r="M16" s="29" t="s">
        <v>102</v>
      </c>
      <c r="N16" s="92">
        <v>34535.24</v>
      </c>
      <c r="O16" s="26">
        <f t="shared" si="0"/>
        <v>34535.24</v>
      </c>
      <c r="P16" s="26" t="str">
        <f>_xlfn.XLOOKUP(D16,'11.30应付账款余额'!A:A,'11.30应付账款余额'!A:A)</f>
        <v>海兴中盛弹簧有限公司</v>
      </c>
    </row>
    <row r="17" s="26" customFormat="1" ht="15" customHeight="1" spans="1:16">
      <c r="A17" s="33" t="s">
        <v>99</v>
      </c>
      <c r="B17" s="36" t="s">
        <v>100</v>
      </c>
      <c r="C17" s="33" t="s">
        <v>97</v>
      </c>
      <c r="D17" s="36" t="s">
        <v>114</v>
      </c>
      <c r="E17" s="33" t="s">
        <v>97</v>
      </c>
      <c r="F17" s="33" t="s">
        <v>98</v>
      </c>
      <c r="G17" s="33" t="s">
        <v>104</v>
      </c>
      <c r="H17" s="93">
        <v>0</v>
      </c>
      <c r="I17" s="93">
        <v>0</v>
      </c>
      <c r="J17" s="93">
        <v>0</v>
      </c>
      <c r="K17" s="93">
        <v>0</v>
      </c>
      <c r="L17" s="93">
        <v>0</v>
      </c>
      <c r="M17" s="33" t="s">
        <v>104</v>
      </c>
      <c r="N17" s="93">
        <v>0</v>
      </c>
      <c r="O17" s="26">
        <f t="shared" si="0"/>
        <v>0</v>
      </c>
      <c r="P17" s="26" t="e">
        <f>_xlfn.XLOOKUP(D17,'11.30应付账款余额'!A:A,'11.30应付账款余额'!A:A)</f>
        <v>#N/A</v>
      </c>
    </row>
    <row r="18" s="26" customFormat="1" ht="15" customHeight="1" spans="1:16">
      <c r="A18" s="29" t="s">
        <v>99</v>
      </c>
      <c r="B18" s="32" t="s">
        <v>100</v>
      </c>
      <c r="C18" s="29" t="s">
        <v>97</v>
      </c>
      <c r="D18" s="32" t="s">
        <v>115</v>
      </c>
      <c r="E18" s="29" t="s">
        <v>97</v>
      </c>
      <c r="F18" s="29" t="s">
        <v>98</v>
      </c>
      <c r="G18" s="29" t="s">
        <v>104</v>
      </c>
      <c r="H18" s="92">
        <v>0</v>
      </c>
      <c r="I18" s="92">
        <v>0</v>
      </c>
      <c r="J18" s="92">
        <v>0</v>
      </c>
      <c r="K18" s="92">
        <v>0</v>
      </c>
      <c r="L18" s="92">
        <v>0</v>
      </c>
      <c r="M18" s="29" t="s">
        <v>104</v>
      </c>
      <c r="N18" s="92">
        <v>0</v>
      </c>
      <c r="O18" s="26">
        <f t="shared" si="0"/>
        <v>0</v>
      </c>
      <c r="P18" s="26" t="e">
        <f>_xlfn.XLOOKUP(D18,'11.30应付账款余额'!A:A,'11.30应付账款余额'!A:A)</f>
        <v>#N/A</v>
      </c>
    </row>
    <row r="19" s="26" customFormat="1" ht="15" customHeight="1" spans="1:16">
      <c r="A19" s="33" t="s">
        <v>99</v>
      </c>
      <c r="B19" s="36" t="s">
        <v>100</v>
      </c>
      <c r="C19" s="33" t="s">
        <v>97</v>
      </c>
      <c r="D19" s="36" t="s">
        <v>116</v>
      </c>
      <c r="E19" s="33" t="s">
        <v>97</v>
      </c>
      <c r="F19" s="33" t="s">
        <v>98</v>
      </c>
      <c r="G19" s="33" t="s">
        <v>102</v>
      </c>
      <c r="H19" s="93">
        <v>29398525.46</v>
      </c>
      <c r="I19" s="93">
        <v>100000</v>
      </c>
      <c r="J19" s="93">
        <v>0</v>
      </c>
      <c r="K19" s="93">
        <v>4800000</v>
      </c>
      <c r="L19" s="93">
        <v>13024904.47</v>
      </c>
      <c r="M19" s="33" t="s">
        <v>102</v>
      </c>
      <c r="N19" s="93">
        <v>29298525.46</v>
      </c>
      <c r="O19" s="26">
        <f t="shared" si="0"/>
        <v>29298525.46</v>
      </c>
      <c r="P19" s="26" t="e">
        <f>_xlfn.XLOOKUP(D19,'11.30应付账款余额'!A:A,'11.30应付账款余额'!A:A)</f>
        <v>#N/A</v>
      </c>
    </row>
    <row r="20" s="26" customFormat="1" ht="15" customHeight="1" spans="1:16">
      <c r="A20" s="29" t="s">
        <v>99</v>
      </c>
      <c r="B20" s="32" t="s">
        <v>100</v>
      </c>
      <c r="C20" s="29" t="s">
        <v>97</v>
      </c>
      <c r="D20" s="32" t="s">
        <v>117</v>
      </c>
      <c r="E20" s="29" t="s">
        <v>97</v>
      </c>
      <c r="F20" s="29" t="s">
        <v>98</v>
      </c>
      <c r="G20" s="29" t="s">
        <v>104</v>
      </c>
      <c r="H20" s="92">
        <v>0</v>
      </c>
      <c r="I20" s="92">
        <v>0</v>
      </c>
      <c r="J20" s="92">
        <v>0</v>
      </c>
      <c r="K20" s="92">
        <v>0</v>
      </c>
      <c r="L20" s="92">
        <v>0</v>
      </c>
      <c r="M20" s="29" t="s">
        <v>104</v>
      </c>
      <c r="N20" s="92">
        <v>0</v>
      </c>
      <c r="O20" s="26">
        <f t="shared" si="0"/>
        <v>0</v>
      </c>
      <c r="P20" s="26" t="e">
        <f>_xlfn.XLOOKUP(D20,'11.30应付账款余额'!A:A,'11.30应付账款余额'!A:A)</f>
        <v>#N/A</v>
      </c>
    </row>
    <row r="21" s="26" customFormat="1" ht="15" customHeight="1" spans="1:16">
      <c r="A21" s="33" t="s">
        <v>99</v>
      </c>
      <c r="B21" s="36" t="s">
        <v>100</v>
      </c>
      <c r="C21" s="33" t="s">
        <v>97</v>
      </c>
      <c r="D21" s="36" t="s">
        <v>118</v>
      </c>
      <c r="E21" s="33" t="s">
        <v>97</v>
      </c>
      <c r="F21" s="33" t="s">
        <v>98</v>
      </c>
      <c r="G21" s="33" t="s">
        <v>104</v>
      </c>
      <c r="H21" s="93">
        <v>0</v>
      </c>
      <c r="I21" s="93">
        <v>0</v>
      </c>
      <c r="J21" s="93">
        <v>0</v>
      </c>
      <c r="K21" s="93">
        <v>0</v>
      </c>
      <c r="L21" s="93">
        <v>0</v>
      </c>
      <c r="M21" s="33" t="s">
        <v>104</v>
      </c>
      <c r="N21" s="93">
        <v>0</v>
      </c>
      <c r="O21" s="26">
        <f t="shared" si="0"/>
        <v>0</v>
      </c>
      <c r="P21" s="26" t="e">
        <f>_xlfn.XLOOKUP(D21,'11.30应付账款余额'!A:A,'11.30应付账款余额'!A:A)</f>
        <v>#N/A</v>
      </c>
    </row>
    <row r="22" s="26" customFormat="1" ht="15" hidden="1" customHeight="1" spans="1:16">
      <c r="A22" s="29" t="s">
        <v>99</v>
      </c>
      <c r="B22" s="32" t="s">
        <v>100</v>
      </c>
      <c r="C22" s="29" t="s">
        <v>97</v>
      </c>
      <c r="D22" s="32" t="s">
        <v>20</v>
      </c>
      <c r="E22" s="29" t="s">
        <v>97</v>
      </c>
      <c r="F22" s="29" t="s">
        <v>98</v>
      </c>
      <c r="G22" s="29" t="s">
        <v>102</v>
      </c>
      <c r="H22" s="92">
        <v>168125.61</v>
      </c>
      <c r="I22" s="92">
        <v>50000</v>
      </c>
      <c r="J22" s="92">
        <v>73431.69</v>
      </c>
      <c r="K22" s="92">
        <v>1100096.04</v>
      </c>
      <c r="L22" s="92">
        <v>486909.55</v>
      </c>
      <c r="M22" s="29" t="s">
        <v>102</v>
      </c>
      <c r="N22" s="92">
        <v>191557.3</v>
      </c>
      <c r="O22" s="26">
        <f t="shared" si="0"/>
        <v>191557.3</v>
      </c>
      <c r="P22" s="26" t="str">
        <f>_xlfn.XLOOKUP(D22,'11.30应付账款余额'!A:A,'11.30应付账款余额'!A:A)</f>
        <v>沧州临港明康汽车配件有限公司</v>
      </c>
    </row>
    <row r="23" s="26" customFormat="1" ht="15" hidden="1" customHeight="1" spans="1:16">
      <c r="A23" s="33" t="s">
        <v>99</v>
      </c>
      <c r="B23" s="36" t="s">
        <v>100</v>
      </c>
      <c r="C23" s="33" t="s">
        <v>97</v>
      </c>
      <c r="D23" s="36" t="s">
        <v>21</v>
      </c>
      <c r="E23" s="33" t="s">
        <v>97</v>
      </c>
      <c r="F23" s="33" t="s">
        <v>98</v>
      </c>
      <c r="G23" s="33" t="s">
        <v>102</v>
      </c>
      <c r="H23" s="93">
        <v>133979.53</v>
      </c>
      <c r="I23" s="93">
        <v>30000</v>
      </c>
      <c r="J23" s="93">
        <v>58223.35</v>
      </c>
      <c r="K23" s="93">
        <v>600000</v>
      </c>
      <c r="L23" s="93">
        <v>472457.61</v>
      </c>
      <c r="M23" s="33" t="s">
        <v>102</v>
      </c>
      <c r="N23" s="93">
        <v>162202.88</v>
      </c>
      <c r="O23" s="26">
        <f t="shared" si="0"/>
        <v>162202.88</v>
      </c>
      <c r="P23" s="26" t="str">
        <f>_xlfn.XLOOKUP(D23,'11.30应付账款余额'!A:A,'11.30应付账款余额'!A:A)</f>
        <v>黄骅市建昌塑料制品有限公司</v>
      </c>
    </row>
    <row r="24" s="26" customFormat="1" ht="15" customHeight="1" spans="1:16">
      <c r="A24" s="29" t="s">
        <v>99</v>
      </c>
      <c r="B24" s="32" t="s">
        <v>100</v>
      </c>
      <c r="C24" s="29" t="s">
        <v>97</v>
      </c>
      <c r="D24" s="32" t="s">
        <v>80</v>
      </c>
      <c r="E24" s="29" t="s">
        <v>97</v>
      </c>
      <c r="F24" s="29" t="s">
        <v>98</v>
      </c>
      <c r="G24" s="29" t="s">
        <v>102</v>
      </c>
      <c r="H24" s="92">
        <v>14407.26</v>
      </c>
      <c r="I24" s="92">
        <v>0</v>
      </c>
      <c r="J24" s="92">
        <v>0</v>
      </c>
      <c r="K24" s="92">
        <v>62847</v>
      </c>
      <c r="L24" s="92">
        <v>45557.76</v>
      </c>
      <c r="M24" s="29" t="s">
        <v>102</v>
      </c>
      <c r="N24" s="92">
        <v>14407.26</v>
      </c>
      <c r="O24" s="26">
        <f t="shared" si="0"/>
        <v>14407.26</v>
      </c>
      <c r="P24" s="26" t="str">
        <f>_xlfn.XLOOKUP(D24,'11.30应付账款余额'!A:A,'11.30应付账款余额'!A:A)</f>
        <v>黄骅市成卓汽车部件厂</v>
      </c>
    </row>
    <row r="25" s="26" customFormat="1" ht="15" customHeight="1" spans="1:16">
      <c r="A25" s="33" t="s">
        <v>99</v>
      </c>
      <c r="B25" s="36" t="s">
        <v>100</v>
      </c>
      <c r="C25" s="33" t="s">
        <v>97</v>
      </c>
      <c r="D25" s="36" t="s">
        <v>119</v>
      </c>
      <c r="E25" s="33" t="s">
        <v>97</v>
      </c>
      <c r="F25" s="33" t="s">
        <v>98</v>
      </c>
      <c r="G25" s="33" t="s">
        <v>104</v>
      </c>
      <c r="H25" s="93">
        <v>0</v>
      </c>
      <c r="I25" s="93">
        <v>0</v>
      </c>
      <c r="J25" s="93">
        <v>0</v>
      </c>
      <c r="K25" s="93">
        <v>0</v>
      </c>
      <c r="L25" s="93">
        <v>0</v>
      </c>
      <c r="M25" s="33" t="s">
        <v>104</v>
      </c>
      <c r="N25" s="93">
        <v>0</v>
      </c>
      <c r="O25" s="26">
        <f t="shared" si="0"/>
        <v>0</v>
      </c>
      <c r="P25" s="26" t="e">
        <f>_xlfn.XLOOKUP(D25,'11.30应付账款余额'!A:A,'11.30应付账款余额'!A:A)</f>
        <v>#N/A</v>
      </c>
    </row>
    <row r="26" s="26" customFormat="1" ht="15" customHeight="1" spans="1:16">
      <c r="A26" s="29" t="s">
        <v>99</v>
      </c>
      <c r="B26" s="32" t="s">
        <v>100</v>
      </c>
      <c r="C26" s="29" t="s">
        <v>97</v>
      </c>
      <c r="D26" s="32" t="s">
        <v>120</v>
      </c>
      <c r="E26" s="29" t="s">
        <v>97</v>
      </c>
      <c r="F26" s="29" t="s">
        <v>98</v>
      </c>
      <c r="G26" s="29" t="s">
        <v>104</v>
      </c>
      <c r="H26" s="92">
        <v>0</v>
      </c>
      <c r="I26" s="92">
        <v>0</v>
      </c>
      <c r="J26" s="92">
        <v>0</v>
      </c>
      <c r="K26" s="92">
        <v>0</v>
      </c>
      <c r="L26" s="92">
        <v>0</v>
      </c>
      <c r="M26" s="29" t="s">
        <v>104</v>
      </c>
      <c r="N26" s="92">
        <v>0</v>
      </c>
      <c r="O26" s="26">
        <f t="shared" si="0"/>
        <v>0</v>
      </c>
      <c r="P26" s="26" t="e">
        <f>_xlfn.XLOOKUP(D26,'11.30应付账款余额'!A:A,'11.30应付账款余额'!A:A)</f>
        <v>#N/A</v>
      </c>
    </row>
    <row r="27" s="26" customFormat="1" ht="15" customHeight="1" spans="1:16">
      <c r="A27" s="33" t="s">
        <v>99</v>
      </c>
      <c r="B27" s="36" t="s">
        <v>100</v>
      </c>
      <c r="C27" s="33" t="s">
        <v>97</v>
      </c>
      <c r="D27" s="36" t="s">
        <v>121</v>
      </c>
      <c r="E27" s="33" t="s">
        <v>97</v>
      </c>
      <c r="F27" s="33" t="s">
        <v>98</v>
      </c>
      <c r="G27" s="33" t="s">
        <v>102</v>
      </c>
      <c r="H27" s="93">
        <v>5200.09</v>
      </c>
      <c r="I27" s="93">
        <v>0</v>
      </c>
      <c r="J27" s="93">
        <v>0</v>
      </c>
      <c r="K27" s="93">
        <v>0</v>
      </c>
      <c r="L27" s="93">
        <v>5200.09</v>
      </c>
      <c r="M27" s="33" t="s">
        <v>102</v>
      </c>
      <c r="N27" s="93">
        <v>5200.09</v>
      </c>
      <c r="O27" s="26">
        <f t="shared" si="0"/>
        <v>5200.09</v>
      </c>
      <c r="P27" s="26" t="e">
        <f>_xlfn.XLOOKUP(D27,'11.30应付账款余额'!A:A,'11.30应付账款余额'!A:A)</f>
        <v>#N/A</v>
      </c>
    </row>
    <row r="28" s="26" customFormat="1" ht="15" customHeight="1" spans="1:16">
      <c r="A28" s="29" t="s">
        <v>99</v>
      </c>
      <c r="B28" s="32" t="s">
        <v>100</v>
      </c>
      <c r="C28" s="29" t="s">
        <v>97</v>
      </c>
      <c r="D28" s="32" t="s">
        <v>81</v>
      </c>
      <c r="E28" s="29" t="s">
        <v>97</v>
      </c>
      <c r="F28" s="29" t="s">
        <v>98</v>
      </c>
      <c r="G28" s="29" t="s">
        <v>102</v>
      </c>
      <c r="H28" s="92">
        <v>5644.35</v>
      </c>
      <c r="I28" s="92">
        <v>5644.35</v>
      </c>
      <c r="J28" s="92">
        <v>0</v>
      </c>
      <c r="K28" s="92">
        <v>38114.9</v>
      </c>
      <c r="L28" s="92">
        <v>38114.9</v>
      </c>
      <c r="M28" s="29" t="s">
        <v>104</v>
      </c>
      <c r="N28" s="92">
        <v>0</v>
      </c>
      <c r="O28" s="26">
        <f t="shared" si="0"/>
        <v>0</v>
      </c>
      <c r="P28" s="26" t="str">
        <f>_xlfn.XLOOKUP(D28,'11.30应付账款余额'!A:A,'11.30应付账款余额'!A:A)</f>
        <v>沧州旭兴五金制品有限公司</v>
      </c>
    </row>
    <row r="29" s="26" customFormat="1" ht="15" customHeight="1" spans="1:16">
      <c r="A29" s="33" t="s">
        <v>99</v>
      </c>
      <c r="B29" s="36" t="s">
        <v>100</v>
      </c>
      <c r="C29" s="33" t="s">
        <v>97</v>
      </c>
      <c r="D29" s="36" t="s">
        <v>122</v>
      </c>
      <c r="E29" s="33" t="s">
        <v>97</v>
      </c>
      <c r="F29" s="33" t="s">
        <v>98</v>
      </c>
      <c r="G29" s="33" t="s">
        <v>104</v>
      </c>
      <c r="H29" s="93">
        <v>0</v>
      </c>
      <c r="I29" s="93">
        <v>0</v>
      </c>
      <c r="J29" s="93">
        <v>0</v>
      </c>
      <c r="K29" s="93">
        <v>0</v>
      </c>
      <c r="L29" s="93">
        <v>0</v>
      </c>
      <c r="M29" s="33" t="s">
        <v>104</v>
      </c>
      <c r="N29" s="93">
        <v>0</v>
      </c>
      <c r="O29" s="26">
        <f t="shared" si="0"/>
        <v>0</v>
      </c>
      <c r="P29" s="26" t="e">
        <f>_xlfn.XLOOKUP(D29,'11.30应付账款余额'!A:A,'11.30应付账款余额'!A:A)</f>
        <v>#N/A</v>
      </c>
    </row>
    <row r="30" s="26" customFormat="1" ht="15" hidden="1" customHeight="1" spans="1:16">
      <c r="A30" s="29" t="s">
        <v>99</v>
      </c>
      <c r="B30" s="32" t="s">
        <v>100</v>
      </c>
      <c r="C30" s="29" t="s">
        <v>97</v>
      </c>
      <c r="D30" s="32" t="s">
        <v>72</v>
      </c>
      <c r="E30" s="29" t="s">
        <v>97</v>
      </c>
      <c r="F30" s="29" t="s">
        <v>98</v>
      </c>
      <c r="G30" s="29" t="s">
        <v>104</v>
      </c>
      <c r="H30" s="92">
        <v>0</v>
      </c>
      <c r="I30" s="92">
        <v>0</v>
      </c>
      <c r="J30" s="92">
        <v>76107.76</v>
      </c>
      <c r="K30" s="92">
        <v>108117.73</v>
      </c>
      <c r="L30" s="92">
        <v>148367.2</v>
      </c>
      <c r="M30" s="29" t="s">
        <v>102</v>
      </c>
      <c r="N30" s="92">
        <v>76107.76</v>
      </c>
      <c r="O30" s="26">
        <f t="shared" si="0"/>
        <v>76107.76</v>
      </c>
      <c r="P30" s="26" t="str">
        <f>_xlfn.XLOOKUP(D30,'11.30应付账款余额'!A:A,'11.30应付账款余额'!A:A)</f>
        <v>文安县德实汽车配件有限公司</v>
      </c>
    </row>
    <row r="31" s="26" customFormat="1" ht="15" customHeight="1" spans="1:16">
      <c r="A31" s="33" t="s">
        <v>99</v>
      </c>
      <c r="B31" s="36" t="s">
        <v>100</v>
      </c>
      <c r="C31" s="33" t="s">
        <v>97</v>
      </c>
      <c r="D31" s="36" t="s">
        <v>123</v>
      </c>
      <c r="E31" s="33" t="s">
        <v>97</v>
      </c>
      <c r="F31" s="33" t="s">
        <v>98</v>
      </c>
      <c r="G31" s="33" t="s">
        <v>104</v>
      </c>
      <c r="H31" s="93">
        <v>0</v>
      </c>
      <c r="I31" s="93">
        <v>0</v>
      </c>
      <c r="J31" s="93">
        <v>0</v>
      </c>
      <c r="K31" s="93">
        <v>0</v>
      </c>
      <c r="L31" s="93">
        <v>0</v>
      </c>
      <c r="M31" s="33" t="s">
        <v>104</v>
      </c>
      <c r="N31" s="93">
        <v>0</v>
      </c>
      <c r="O31" s="26">
        <f t="shared" si="0"/>
        <v>0</v>
      </c>
      <c r="P31" s="26" t="e">
        <f>_xlfn.XLOOKUP(D31,'11.30应付账款余额'!A:A,'11.30应付账款余额'!A:A)</f>
        <v>#N/A</v>
      </c>
    </row>
    <row r="32" s="26" customFormat="1" ht="15" hidden="1" customHeight="1" spans="1:16">
      <c r="A32" s="29" t="s">
        <v>99</v>
      </c>
      <c r="B32" s="32" t="s">
        <v>100</v>
      </c>
      <c r="C32" s="29" t="s">
        <v>97</v>
      </c>
      <c r="D32" s="32" t="s">
        <v>22</v>
      </c>
      <c r="E32" s="29" t="s">
        <v>97</v>
      </c>
      <c r="F32" s="29" t="s">
        <v>98</v>
      </c>
      <c r="G32" s="29" t="s">
        <v>102</v>
      </c>
      <c r="H32" s="92">
        <v>164152.69</v>
      </c>
      <c r="I32" s="92">
        <v>50000</v>
      </c>
      <c r="J32" s="92">
        <v>36579.57</v>
      </c>
      <c r="K32" s="92">
        <v>320000</v>
      </c>
      <c r="L32" s="92">
        <v>363908.17</v>
      </c>
      <c r="M32" s="29" t="s">
        <v>102</v>
      </c>
      <c r="N32" s="92">
        <v>150732.26</v>
      </c>
      <c r="O32" s="26">
        <f t="shared" si="0"/>
        <v>150732.26</v>
      </c>
      <c r="P32" s="26" t="str">
        <f>_xlfn.XLOOKUP(D32,'11.30应付账款余额'!A:A,'11.30应付账款余额'!A:A)</f>
        <v>廊坊市烁鑫汽车配件有限公司</v>
      </c>
    </row>
    <row r="33" s="26" customFormat="1" ht="15" customHeight="1" spans="1:16">
      <c r="A33" s="33" t="s">
        <v>99</v>
      </c>
      <c r="B33" s="36" t="s">
        <v>100</v>
      </c>
      <c r="C33" s="33" t="s">
        <v>97</v>
      </c>
      <c r="D33" s="36" t="s">
        <v>124</v>
      </c>
      <c r="E33" s="33" t="s">
        <v>97</v>
      </c>
      <c r="F33" s="33" t="s">
        <v>98</v>
      </c>
      <c r="G33" s="33" t="s">
        <v>104</v>
      </c>
      <c r="H33" s="93">
        <v>0</v>
      </c>
      <c r="I33" s="93">
        <v>0</v>
      </c>
      <c r="J33" s="93">
        <v>0</v>
      </c>
      <c r="K33" s="93">
        <v>0</v>
      </c>
      <c r="L33" s="93">
        <v>0</v>
      </c>
      <c r="M33" s="33" t="s">
        <v>104</v>
      </c>
      <c r="N33" s="93">
        <v>0</v>
      </c>
      <c r="O33" s="26">
        <f t="shared" si="0"/>
        <v>0</v>
      </c>
      <c r="P33" s="26" t="e">
        <f>_xlfn.XLOOKUP(D33,'11.30应付账款余额'!A:A,'11.30应付账款余额'!A:A)</f>
        <v>#N/A</v>
      </c>
    </row>
    <row r="34" s="26" customFormat="1" ht="15" customHeight="1" spans="1:16">
      <c r="A34" s="29" t="s">
        <v>99</v>
      </c>
      <c r="B34" s="32" t="s">
        <v>100</v>
      </c>
      <c r="C34" s="29" t="s">
        <v>97</v>
      </c>
      <c r="D34" s="32" t="s">
        <v>125</v>
      </c>
      <c r="E34" s="29" t="s">
        <v>97</v>
      </c>
      <c r="F34" s="29" t="s">
        <v>98</v>
      </c>
      <c r="G34" s="29" t="s">
        <v>104</v>
      </c>
      <c r="H34" s="92">
        <v>0</v>
      </c>
      <c r="I34" s="92">
        <v>0</v>
      </c>
      <c r="J34" s="92">
        <v>0</v>
      </c>
      <c r="K34" s="92">
        <v>0</v>
      </c>
      <c r="L34" s="92">
        <v>0</v>
      </c>
      <c r="M34" s="29" t="s">
        <v>104</v>
      </c>
      <c r="N34" s="92">
        <v>0</v>
      </c>
      <c r="O34" s="26">
        <f t="shared" si="0"/>
        <v>0</v>
      </c>
      <c r="P34" s="26" t="e">
        <f>_xlfn.XLOOKUP(D34,'11.30应付账款余额'!A:A,'11.30应付账款余额'!A:A)</f>
        <v>#N/A</v>
      </c>
    </row>
    <row r="35" s="26" customFormat="1" ht="15" customHeight="1" spans="1:16">
      <c r="A35" s="33" t="s">
        <v>99</v>
      </c>
      <c r="B35" s="36" t="s">
        <v>100</v>
      </c>
      <c r="C35" s="33" t="s">
        <v>97</v>
      </c>
      <c r="D35" s="36" t="s">
        <v>126</v>
      </c>
      <c r="E35" s="33" t="s">
        <v>97</v>
      </c>
      <c r="F35" s="33" t="s">
        <v>98</v>
      </c>
      <c r="G35" s="33" t="s">
        <v>104</v>
      </c>
      <c r="H35" s="93">
        <v>0</v>
      </c>
      <c r="I35" s="93">
        <v>0</v>
      </c>
      <c r="J35" s="93">
        <v>0</v>
      </c>
      <c r="K35" s="93">
        <v>0</v>
      </c>
      <c r="L35" s="93">
        <v>0</v>
      </c>
      <c r="M35" s="33" t="s">
        <v>104</v>
      </c>
      <c r="N35" s="93">
        <v>0</v>
      </c>
      <c r="O35" s="26">
        <f t="shared" si="0"/>
        <v>0</v>
      </c>
      <c r="P35" s="26" t="e">
        <f>_xlfn.XLOOKUP(D35,'11.30应付账款余额'!A:A,'11.30应付账款余额'!A:A)</f>
        <v>#N/A</v>
      </c>
    </row>
    <row r="36" s="26" customFormat="1" ht="15" customHeight="1" spans="1:16">
      <c r="A36" s="29" t="s">
        <v>99</v>
      </c>
      <c r="B36" s="32" t="s">
        <v>100</v>
      </c>
      <c r="C36" s="29" t="s">
        <v>97</v>
      </c>
      <c r="D36" s="32" t="s">
        <v>127</v>
      </c>
      <c r="E36" s="29" t="s">
        <v>97</v>
      </c>
      <c r="F36" s="29" t="s">
        <v>98</v>
      </c>
      <c r="G36" s="29" t="s">
        <v>104</v>
      </c>
      <c r="H36" s="92">
        <v>0</v>
      </c>
      <c r="I36" s="92">
        <v>0</v>
      </c>
      <c r="J36" s="92">
        <v>0</v>
      </c>
      <c r="K36" s="92">
        <v>0</v>
      </c>
      <c r="L36" s="92">
        <v>0</v>
      </c>
      <c r="M36" s="29" t="s">
        <v>104</v>
      </c>
      <c r="N36" s="92">
        <v>0</v>
      </c>
      <c r="O36" s="26">
        <f t="shared" si="0"/>
        <v>0</v>
      </c>
      <c r="P36" s="26" t="e">
        <f>_xlfn.XLOOKUP(D36,'11.30应付账款余额'!A:A,'11.30应付账款余额'!A:A)</f>
        <v>#N/A</v>
      </c>
    </row>
    <row r="37" s="26" customFormat="1" ht="15" hidden="1" customHeight="1" spans="1:16">
      <c r="A37" s="33" t="s">
        <v>99</v>
      </c>
      <c r="B37" s="36" t="s">
        <v>100</v>
      </c>
      <c r="C37" s="33" t="s">
        <v>97</v>
      </c>
      <c r="D37" s="36" t="s">
        <v>23</v>
      </c>
      <c r="E37" s="33" t="s">
        <v>97</v>
      </c>
      <c r="F37" s="33" t="s">
        <v>98</v>
      </c>
      <c r="G37" s="33" t="s">
        <v>102</v>
      </c>
      <c r="H37" s="93">
        <v>14744.64</v>
      </c>
      <c r="I37" s="93">
        <v>14744.64</v>
      </c>
      <c r="J37" s="93">
        <v>24909.61</v>
      </c>
      <c r="K37" s="93">
        <v>164744.64</v>
      </c>
      <c r="L37" s="93">
        <v>189654.6</v>
      </c>
      <c r="M37" s="33" t="s">
        <v>102</v>
      </c>
      <c r="N37" s="93">
        <v>24909.61</v>
      </c>
      <c r="O37" s="26">
        <f t="shared" si="0"/>
        <v>24909.61</v>
      </c>
      <c r="P37" s="26" t="str">
        <f>_xlfn.XLOOKUP(D37,'11.30应付账款余额'!A:A,'11.30应付账款余额'!A:A)</f>
        <v>黄骅市汇铭汽车部件有限公司</v>
      </c>
    </row>
    <row r="38" s="26" customFormat="1" ht="15" customHeight="1" spans="1:16">
      <c r="A38" s="29" t="s">
        <v>99</v>
      </c>
      <c r="B38" s="32" t="s">
        <v>100</v>
      </c>
      <c r="C38" s="29" t="s">
        <v>97</v>
      </c>
      <c r="D38" s="32" t="s">
        <v>128</v>
      </c>
      <c r="E38" s="29" t="s">
        <v>97</v>
      </c>
      <c r="F38" s="29" t="s">
        <v>98</v>
      </c>
      <c r="G38" s="29" t="s">
        <v>104</v>
      </c>
      <c r="H38" s="92">
        <v>0</v>
      </c>
      <c r="I38" s="92">
        <v>0</v>
      </c>
      <c r="J38" s="92">
        <v>0</v>
      </c>
      <c r="K38" s="92">
        <v>0</v>
      </c>
      <c r="L38" s="92">
        <v>0</v>
      </c>
      <c r="M38" s="29" t="s">
        <v>104</v>
      </c>
      <c r="N38" s="92">
        <v>0</v>
      </c>
      <c r="O38" s="26">
        <f t="shared" si="0"/>
        <v>0</v>
      </c>
      <c r="P38" s="26" t="e">
        <f>_xlfn.XLOOKUP(D38,'11.30应付账款余额'!A:A,'11.30应付账款余额'!A:A)</f>
        <v>#N/A</v>
      </c>
    </row>
    <row r="39" s="26" customFormat="1" ht="15" customHeight="1" spans="1:16">
      <c r="A39" s="33" t="s">
        <v>99</v>
      </c>
      <c r="B39" s="36" t="s">
        <v>100</v>
      </c>
      <c r="C39" s="33" t="s">
        <v>97</v>
      </c>
      <c r="D39" s="36" t="s">
        <v>129</v>
      </c>
      <c r="E39" s="33" t="s">
        <v>97</v>
      </c>
      <c r="F39" s="33" t="s">
        <v>98</v>
      </c>
      <c r="G39" s="33" t="s">
        <v>104</v>
      </c>
      <c r="H39" s="93">
        <v>0</v>
      </c>
      <c r="I39" s="93">
        <v>0</v>
      </c>
      <c r="J39" s="93">
        <v>0</v>
      </c>
      <c r="K39" s="93">
        <v>0</v>
      </c>
      <c r="L39" s="93">
        <v>0</v>
      </c>
      <c r="M39" s="33" t="s">
        <v>104</v>
      </c>
      <c r="N39" s="93">
        <v>0</v>
      </c>
      <c r="O39" s="26">
        <f t="shared" si="0"/>
        <v>0</v>
      </c>
      <c r="P39" s="26" t="e">
        <f>_xlfn.XLOOKUP(D39,'11.30应付账款余额'!A:A,'11.30应付账款余额'!A:A)</f>
        <v>#N/A</v>
      </c>
    </row>
    <row r="40" s="26" customFormat="1" ht="15" hidden="1" customHeight="1" spans="1:16">
      <c r="A40" s="29" t="s">
        <v>99</v>
      </c>
      <c r="B40" s="32" t="s">
        <v>100</v>
      </c>
      <c r="C40" s="29" t="s">
        <v>97</v>
      </c>
      <c r="D40" s="32" t="s">
        <v>24</v>
      </c>
      <c r="E40" s="29" t="s">
        <v>97</v>
      </c>
      <c r="F40" s="29" t="s">
        <v>98</v>
      </c>
      <c r="G40" s="29" t="s">
        <v>102</v>
      </c>
      <c r="H40" s="92">
        <v>754194.98</v>
      </c>
      <c r="I40" s="92">
        <v>286073.96</v>
      </c>
      <c r="J40" s="92">
        <v>156040.34</v>
      </c>
      <c r="K40" s="92">
        <v>1454700.86</v>
      </c>
      <c r="L40" s="92">
        <v>1508390</v>
      </c>
      <c r="M40" s="29" t="s">
        <v>102</v>
      </c>
      <c r="N40" s="92">
        <v>624161.36</v>
      </c>
      <c r="O40" s="26">
        <f t="shared" si="0"/>
        <v>624161.36</v>
      </c>
      <c r="P40" s="26" t="str">
        <f>_xlfn.XLOOKUP(D40,'11.30应付账款余额'!A:A,'11.30应付账款余额'!A:A)</f>
        <v>上海明芳汽车零件有限公司</v>
      </c>
    </row>
    <row r="41" s="26" customFormat="1" ht="15" customHeight="1" spans="1:16">
      <c r="A41" s="33" t="s">
        <v>99</v>
      </c>
      <c r="B41" s="36" t="s">
        <v>100</v>
      </c>
      <c r="C41" s="33" t="s">
        <v>97</v>
      </c>
      <c r="D41" s="36" t="s">
        <v>130</v>
      </c>
      <c r="E41" s="33" t="s">
        <v>97</v>
      </c>
      <c r="F41" s="33" t="s">
        <v>98</v>
      </c>
      <c r="G41" s="33" t="s">
        <v>104</v>
      </c>
      <c r="H41" s="93">
        <v>0</v>
      </c>
      <c r="I41" s="93">
        <v>0</v>
      </c>
      <c r="J41" s="93">
        <v>0</v>
      </c>
      <c r="K41" s="93">
        <v>0</v>
      </c>
      <c r="L41" s="93">
        <v>0</v>
      </c>
      <c r="M41" s="33" t="s">
        <v>104</v>
      </c>
      <c r="N41" s="93">
        <v>0</v>
      </c>
      <c r="O41" s="26">
        <f t="shared" si="0"/>
        <v>0</v>
      </c>
      <c r="P41" s="26" t="e">
        <f>_xlfn.XLOOKUP(D41,'11.30应付账款余额'!A:A,'11.30应付账款余额'!A:A)</f>
        <v>#N/A</v>
      </c>
    </row>
    <row r="42" s="26" customFormat="1" ht="15" hidden="1" customHeight="1" spans="1:16">
      <c r="A42" s="29" t="s">
        <v>99</v>
      </c>
      <c r="B42" s="32" t="s">
        <v>100</v>
      </c>
      <c r="C42" s="29" t="s">
        <v>97</v>
      </c>
      <c r="D42" s="32" t="s">
        <v>71</v>
      </c>
      <c r="E42" s="29" t="s">
        <v>97</v>
      </c>
      <c r="F42" s="29" t="s">
        <v>98</v>
      </c>
      <c r="G42" s="29" t="s">
        <v>102</v>
      </c>
      <c r="H42" s="92">
        <v>13932.9</v>
      </c>
      <c r="I42" s="92">
        <v>0</v>
      </c>
      <c r="J42" s="92">
        <v>0</v>
      </c>
      <c r="K42" s="92">
        <v>0</v>
      </c>
      <c r="L42" s="92">
        <v>0</v>
      </c>
      <c r="M42" s="29" t="s">
        <v>102</v>
      </c>
      <c r="N42" s="92">
        <v>13932.9</v>
      </c>
      <c r="O42" s="26">
        <f t="shared" si="0"/>
        <v>13932.9</v>
      </c>
      <c r="P42" s="26" t="str">
        <f>_xlfn.XLOOKUP(D42,'11.30应付账款余额'!A:A,'11.30应付账款余额'!A:A)</f>
        <v>上海秉直精密机械有限公司</v>
      </c>
    </row>
    <row r="43" s="26" customFormat="1" ht="15" customHeight="1" spans="1:16">
      <c r="A43" s="33" t="s">
        <v>99</v>
      </c>
      <c r="B43" s="36" t="s">
        <v>100</v>
      </c>
      <c r="C43" s="33" t="s">
        <v>97</v>
      </c>
      <c r="D43" s="36" t="s">
        <v>131</v>
      </c>
      <c r="E43" s="33" t="s">
        <v>97</v>
      </c>
      <c r="F43" s="33" t="s">
        <v>98</v>
      </c>
      <c r="G43" s="33" t="s">
        <v>104</v>
      </c>
      <c r="H43" s="93">
        <v>0</v>
      </c>
      <c r="I43" s="93">
        <v>0</v>
      </c>
      <c r="J43" s="93">
        <v>0</v>
      </c>
      <c r="K43" s="93">
        <v>0</v>
      </c>
      <c r="L43" s="93">
        <v>0</v>
      </c>
      <c r="M43" s="33" t="s">
        <v>104</v>
      </c>
      <c r="N43" s="93">
        <v>0</v>
      </c>
      <c r="O43" s="26">
        <f t="shared" si="0"/>
        <v>0</v>
      </c>
      <c r="P43" s="26" t="e">
        <f>_xlfn.XLOOKUP(D43,'11.30应付账款余额'!A:A,'11.30应付账款余额'!A:A)</f>
        <v>#N/A</v>
      </c>
    </row>
    <row r="44" s="26" customFormat="1" ht="15" hidden="1" customHeight="1" spans="1:16">
      <c r="A44" s="29" t="s">
        <v>99</v>
      </c>
      <c r="B44" s="32" t="s">
        <v>100</v>
      </c>
      <c r="C44" s="29" t="s">
        <v>97</v>
      </c>
      <c r="D44" s="32" t="s">
        <v>25</v>
      </c>
      <c r="E44" s="29" t="s">
        <v>97</v>
      </c>
      <c r="F44" s="29" t="s">
        <v>98</v>
      </c>
      <c r="G44" s="29" t="s">
        <v>102</v>
      </c>
      <c r="H44" s="92">
        <v>900960.44</v>
      </c>
      <c r="I44" s="92">
        <v>200000</v>
      </c>
      <c r="J44" s="92">
        <v>140073</v>
      </c>
      <c r="K44" s="92">
        <v>1661613.16</v>
      </c>
      <c r="L44" s="92">
        <v>2181728.2</v>
      </c>
      <c r="M44" s="29" t="s">
        <v>102</v>
      </c>
      <c r="N44" s="92">
        <v>841033.44</v>
      </c>
      <c r="O44" s="26">
        <f t="shared" si="0"/>
        <v>841033.44</v>
      </c>
      <c r="P44" s="26" t="str">
        <f>_xlfn.XLOOKUP(D44,'11.30应付账款余额'!A:A,'11.30应付账款余额'!A:A)</f>
        <v>江苏力乐汽车部件股份有限公司</v>
      </c>
    </row>
    <row r="45" s="26" customFormat="1" ht="15" customHeight="1" spans="1:16">
      <c r="A45" s="33" t="s">
        <v>99</v>
      </c>
      <c r="B45" s="36" t="s">
        <v>100</v>
      </c>
      <c r="C45" s="33" t="s">
        <v>97</v>
      </c>
      <c r="D45" s="36" t="s">
        <v>132</v>
      </c>
      <c r="E45" s="33" t="s">
        <v>97</v>
      </c>
      <c r="F45" s="33" t="s">
        <v>98</v>
      </c>
      <c r="G45" s="33" t="s">
        <v>104</v>
      </c>
      <c r="H45" s="93">
        <v>0</v>
      </c>
      <c r="I45" s="93">
        <v>0</v>
      </c>
      <c r="J45" s="93">
        <v>1210.1</v>
      </c>
      <c r="K45" s="93">
        <v>40336.48</v>
      </c>
      <c r="L45" s="93">
        <v>41546.58</v>
      </c>
      <c r="M45" s="33" t="s">
        <v>102</v>
      </c>
      <c r="N45" s="93">
        <v>1210.1</v>
      </c>
      <c r="O45" s="26">
        <f t="shared" si="0"/>
        <v>1210.1</v>
      </c>
      <c r="P45" s="26" t="e">
        <f>_xlfn.XLOOKUP(D45,'11.30应付账款余额'!A:A,'11.30应付账款余额'!A:A)</f>
        <v>#N/A</v>
      </c>
    </row>
    <row r="46" s="26" customFormat="1" ht="15" hidden="1" customHeight="1" spans="1:16">
      <c r="A46" s="29" t="s">
        <v>99</v>
      </c>
      <c r="B46" s="32" t="s">
        <v>100</v>
      </c>
      <c r="C46" s="29" t="s">
        <v>97</v>
      </c>
      <c r="D46" s="32" t="s">
        <v>26</v>
      </c>
      <c r="E46" s="29" t="s">
        <v>97</v>
      </c>
      <c r="F46" s="29" t="s">
        <v>98</v>
      </c>
      <c r="G46" s="29" t="s">
        <v>102</v>
      </c>
      <c r="H46" s="92">
        <v>612324.82</v>
      </c>
      <c r="I46" s="92">
        <v>200000</v>
      </c>
      <c r="J46" s="92">
        <v>214435.01</v>
      </c>
      <c r="K46" s="92">
        <v>1950000</v>
      </c>
      <c r="L46" s="92">
        <v>1667347.03</v>
      </c>
      <c r="M46" s="29" t="s">
        <v>102</v>
      </c>
      <c r="N46" s="92">
        <v>626759.83</v>
      </c>
      <c r="O46" s="26">
        <f t="shared" si="0"/>
        <v>626759.83</v>
      </c>
      <c r="P46" s="26" t="str">
        <f>_xlfn.XLOOKUP(D46,'11.30应付账款余额'!A:A,'11.30应付账款余额'!A:A)</f>
        <v>溧阳鑫岩汽车零部件有限公司</v>
      </c>
    </row>
    <row r="47" s="26" customFormat="1" ht="15" customHeight="1" spans="1:16">
      <c r="A47" s="33" t="s">
        <v>99</v>
      </c>
      <c r="B47" s="36" t="s">
        <v>100</v>
      </c>
      <c r="C47" s="33" t="s">
        <v>97</v>
      </c>
      <c r="D47" s="36" t="s">
        <v>79</v>
      </c>
      <c r="E47" s="33" t="s">
        <v>97</v>
      </c>
      <c r="F47" s="33" t="s">
        <v>98</v>
      </c>
      <c r="G47" s="33" t="s">
        <v>102</v>
      </c>
      <c r="H47" s="93">
        <v>88818.1</v>
      </c>
      <c r="I47" s="93">
        <v>0</v>
      </c>
      <c r="J47" s="93">
        <v>0</v>
      </c>
      <c r="K47" s="93">
        <v>419393.8</v>
      </c>
      <c r="L47" s="93">
        <v>466294.5</v>
      </c>
      <c r="M47" s="33" t="s">
        <v>102</v>
      </c>
      <c r="N47" s="93">
        <v>88818.1</v>
      </c>
      <c r="O47" s="26">
        <f t="shared" si="0"/>
        <v>88818.1</v>
      </c>
      <c r="P47" s="26" t="str">
        <f>_xlfn.XLOOKUP(D47,'11.30应付账款余额'!A:A,'11.30应付账款余额'!A:A)</f>
        <v>江苏全盛座舱技术股份有限公司</v>
      </c>
    </row>
    <row r="48" s="26" customFormat="1" ht="15" customHeight="1" spans="1:16">
      <c r="A48" s="29" t="s">
        <v>99</v>
      </c>
      <c r="B48" s="32" t="s">
        <v>100</v>
      </c>
      <c r="C48" s="29" t="s">
        <v>97</v>
      </c>
      <c r="D48" s="32" t="s">
        <v>133</v>
      </c>
      <c r="E48" s="29" t="s">
        <v>97</v>
      </c>
      <c r="F48" s="29" t="s">
        <v>98</v>
      </c>
      <c r="G48" s="29" t="s">
        <v>104</v>
      </c>
      <c r="H48" s="92">
        <v>0</v>
      </c>
      <c r="I48" s="92">
        <v>0</v>
      </c>
      <c r="J48" s="92">
        <v>0</v>
      </c>
      <c r="K48" s="92">
        <v>0</v>
      </c>
      <c r="L48" s="92">
        <v>0</v>
      </c>
      <c r="M48" s="29" t="s">
        <v>104</v>
      </c>
      <c r="N48" s="92">
        <v>0</v>
      </c>
      <c r="O48" s="26">
        <f t="shared" si="0"/>
        <v>0</v>
      </c>
      <c r="P48" s="26" t="e">
        <f>_xlfn.XLOOKUP(D48,'11.30应付账款余额'!A:A,'11.30应付账款余额'!A:A)</f>
        <v>#N/A</v>
      </c>
    </row>
    <row r="49" s="26" customFormat="1" ht="15" customHeight="1" spans="1:16">
      <c r="A49" s="33" t="s">
        <v>99</v>
      </c>
      <c r="B49" s="36" t="s">
        <v>100</v>
      </c>
      <c r="C49" s="33" t="s">
        <v>97</v>
      </c>
      <c r="D49" s="36" t="s">
        <v>134</v>
      </c>
      <c r="E49" s="33" t="s">
        <v>97</v>
      </c>
      <c r="F49" s="33" t="s">
        <v>98</v>
      </c>
      <c r="G49" s="33" t="s">
        <v>104</v>
      </c>
      <c r="H49" s="93">
        <v>0</v>
      </c>
      <c r="I49" s="93">
        <v>0</v>
      </c>
      <c r="J49" s="93">
        <v>0</v>
      </c>
      <c r="K49" s="93">
        <v>0</v>
      </c>
      <c r="L49" s="93">
        <v>0</v>
      </c>
      <c r="M49" s="33" t="s">
        <v>104</v>
      </c>
      <c r="N49" s="93">
        <v>0</v>
      </c>
      <c r="O49" s="26">
        <f t="shared" si="0"/>
        <v>0</v>
      </c>
      <c r="P49" s="26" t="e">
        <f>_xlfn.XLOOKUP(D49,'11.30应付账款余额'!A:A,'11.30应付账款余额'!A:A)</f>
        <v>#N/A</v>
      </c>
    </row>
    <row r="50" s="26" customFormat="1" ht="15" customHeight="1" spans="1:16">
      <c r="A50" s="29" t="s">
        <v>99</v>
      </c>
      <c r="B50" s="32" t="s">
        <v>100</v>
      </c>
      <c r="C50" s="29" t="s">
        <v>97</v>
      </c>
      <c r="D50" s="32" t="s">
        <v>78</v>
      </c>
      <c r="E50" s="29" t="s">
        <v>97</v>
      </c>
      <c r="F50" s="29" t="s">
        <v>98</v>
      </c>
      <c r="G50" s="29" t="s">
        <v>102</v>
      </c>
      <c r="H50" s="92">
        <v>18956.52</v>
      </c>
      <c r="I50" s="92">
        <v>0</v>
      </c>
      <c r="J50" s="92">
        <v>0</v>
      </c>
      <c r="K50" s="92">
        <v>78227.4</v>
      </c>
      <c r="L50" s="92">
        <v>4433.76</v>
      </c>
      <c r="M50" s="29" t="s">
        <v>102</v>
      </c>
      <c r="N50" s="92">
        <v>18956.52</v>
      </c>
      <c r="O50" s="26">
        <f t="shared" si="0"/>
        <v>18956.52</v>
      </c>
      <c r="P50" s="26" t="str">
        <f>_xlfn.XLOOKUP(D50,'11.30应付账款余额'!A:A,'11.30应付账款余额'!A:A)</f>
        <v>浙江松原汽车安全系统股份有限</v>
      </c>
    </row>
    <row r="51" s="26" customFormat="1" ht="15" hidden="1" customHeight="1" spans="1:16">
      <c r="A51" s="33" t="s">
        <v>99</v>
      </c>
      <c r="B51" s="36" t="s">
        <v>100</v>
      </c>
      <c r="C51" s="33" t="s">
        <v>97</v>
      </c>
      <c r="D51" s="36" t="s">
        <v>27</v>
      </c>
      <c r="E51" s="33" t="s">
        <v>97</v>
      </c>
      <c r="F51" s="33" t="s">
        <v>98</v>
      </c>
      <c r="G51" s="33" t="s">
        <v>102</v>
      </c>
      <c r="H51" s="93">
        <v>112472.14</v>
      </c>
      <c r="I51" s="93">
        <v>39501.26</v>
      </c>
      <c r="J51" s="93">
        <v>44838.4</v>
      </c>
      <c r="K51" s="93">
        <v>589501.26</v>
      </c>
      <c r="L51" s="93">
        <v>383549.12</v>
      </c>
      <c r="M51" s="33" t="s">
        <v>102</v>
      </c>
      <c r="N51" s="93">
        <v>117809.28</v>
      </c>
      <c r="O51" s="26">
        <f t="shared" si="0"/>
        <v>117809.28</v>
      </c>
      <c r="P51" s="26" t="str">
        <f>_xlfn.XLOOKUP(D51,'11.30应付账款余额'!A:A,'11.30应付账款余额'!A:A)</f>
        <v>浙江华悦汽车零部件股份有限公</v>
      </c>
    </row>
    <row r="52" s="26" customFormat="1" ht="15" customHeight="1" spans="1:16">
      <c r="A52" s="29" t="s">
        <v>99</v>
      </c>
      <c r="B52" s="32" t="s">
        <v>100</v>
      </c>
      <c r="C52" s="29" t="s">
        <v>97</v>
      </c>
      <c r="D52" s="32" t="s">
        <v>135</v>
      </c>
      <c r="E52" s="29" t="s">
        <v>97</v>
      </c>
      <c r="F52" s="29" t="s">
        <v>98</v>
      </c>
      <c r="G52" s="29" t="s">
        <v>104</v>
      </c>
      <c r="H52" s="92">
        <v>0</v>
      </c>
      <c r="I52" s="92">
        <v>0</v>
      </c>
      <c r="J52" s="92">
        <v>0</v>
      </c>
      <c r="K52" s="92">
        <v>0</v>
      </c>
      <c r="L52" s="92">
        <v>0</v>
      </c>
      <c r="M52" s="29" t="s">
        <v>104</v>
      </c>
      <c r="N52" s="92">
        <v>0</v>
      </c>
      <c r="O52" s="26">
        <f t="shared" si="0"/>
        <v>0</v>
      </c>
      <c r="P52" s="26" t="e">
        <f>_xlfn.XLOOKUP(D52,'11.30应付账款余额'!A:A,'11.30应付账款余额'!A:A)</f>
        <v>#N/A</v>
      </c>
    </row>
    <row r="53" s="26" customFormat="1" ht="15" customHeight="1" spans="1:16">
      <c r="A53" s="33" t="s">
        <v>99</v>
      </c>
      <c r="B53" s="36" t="s">
        <v>100</v>
      </c>
      <c r="C53" s="33" t="s">
        <v>97</v>
      </c>
      <c r="D53" s="36" t="s">
        <v>136</v>
      </c>
      <c r="E53" s="33" t="s">
        <v>97</v>
      </c>
      <c r="F53" s="33" t="s">
        <v>98</v>
      </c>
      <c r="G53" s="33" t="s">
        <v>104</v>
      </c>
      <c r="H53" s="93">
        <v>0</v>
      </c>
      <c r="I53" s="93">
        <v>0</v>
      </c>
      <c r="J53" s="93">
        <v>0</v>
      </c>
      <c r="K53" s="93">
        <v>0</v>
      </c>
      <c r="L53" s="93">
        <v>0</v>
      </c>
      <c r="M53" s="33" t="s">
        <v>104</v>
      </c>
      <c r="N53" s="93">
        <v>0</v>
      </c>
      <c r="O53" s="26">
        <f t="shared" si="0"/>
        <v>0</v>
      </c>
      <c r="P53" s="26" t="e">
        <f>_xlfn.XLOOKUP(D53,'11.30应付账款余额'!A:A,'11.30应付账款余额'!A:A)</f>
        <v>#N/A</v>
      </c>
    </row>
    <row r="54" s="26" customFormat="1" ht="15" customHeight="1" spans="1:16">
      <c r="A54" s="29" t="s">
        <v>99</v>
      </c>
      <c r="B54" s="32" t="s">
        <v>100</v>
      </c>
      <c r="C54" s="29" t="s">
        <v>97</v>
      </c>
      <c r="D54" s="32" t="s">
        <v>137</v>
      </c>
      <c r="E54" s="29" t="s">
        <v>97</v>
      </c>
      <c r="F54" s="29" t="s">
        <v>98</v>
      </c>
      <c r="G54" s="29" t="s">
        <v>104</v>
      </c>
      <c r="H54" s="92">
        <v>0</v>
      </c>
      <c r="I54" s="92">
        <v>0</v>
      </c>
      <c r="J54" s="92">
        <v>0</v>
      </c>
      <c r="K54" s="92">
        <v>0</v>
      </c>
      <c r="L54" s="92">
        <v>0</v>
      </c>
      <c r="M54" s="29" t="s">
        <v>104</v>
      </c>
      <c r="N54" s="92">
        <v>0</v>
      </c>
      <c r="O54" s="26">
        <f t="shared" si="0"/>
        <v>0</v>
      </c>
      <c r="P54" s="26" t="e">
        <f>_xlfn.XLOOKUP(D54,'11.30应付账款余额'!A:A,'11.30应付账款余额'!A:A)</f>
        <v>#N/A</v>
      </c>
    </row>
    <row r="55" s="26" customFormat="1" ht="15" customHeight="1" spans="1:16">
      <c r="A55" s="33" t="s">
        <v>99</v>
      </c>
      <c r="B55" s="36" t="s">
        <v>100</v>
      </c>
      <c r="C55" s="33" t="s">
        <v>97</v>
      </c>
      <c r="D55" s="36" t="s">
        <v>138</v>
      </c>
      <c r="E55" s="33" t="s">
        <v>97</v>
      </c>
      <c r="F55" s="33" t="s">
        <v>98</v>
      </c>
      <c r="G55" s="33" t="s">
        <v>104</v>
      </c>
      <c r="H55" s="93">
        <v>0</v>
      </c>
      <c r="I55" s="93">
        <v>0</v>
      </c>
      <c r="J55" s="93">
        <v>0</v>
      </c>
      <c r="K55" s="93">
        <v>0</v>
      </c>
      <c r="L55" s="93">
        <v>0</v>
      </c>
      <c r="M55" s="33" t="s">
        <v>104</v>
      </c>
      <c r="N55" s="93">
        <v>0</v>
      </c>
      <c r="O55" s="26">
        <f t="shared" si="0"/>
        <v>0</v>
      </c>
      <c r="P55" s="26" t="e">
        <f>_xlfn.XLOOKUP(D55,'11.30应付账款余额'!A:A,'11.30应付账款余额'!A:A)</f>
        <v>#N/A</v>
      </c>
    </row>
    <row r="56" s="26" customFormat="1" ht="15" hidden="1" customHeight="1" spans="1:16">
      <c r="A56" s="29" t="s">
        <v>99</v>
      </c>
      <c r="B56" s="32" t="s">
        <v>100</v>
      </c>
      <c r="C56" s="29" t="s">
        <v>97</v>
      </c>
      <c r="D56" s="32" t="s">
        <v>28</v>
      </c>
      <c r="E56" s="29" t="s">
        <v>97</v>
      </c>
      <c r="F56" s="29" t="s">
        <v>98</v>
      </c>
      <c r="G56" s="29" t="s">
        <v>102</v>
      </c>
      <c r="H56" s="92">
        <v>1068532.36</v>
      </c>
      <c r="I56" s="92">
        <v>900000</v>
      </c>
      <c r="J56" s="92">
        <v>315864</v>
      </c>
      <c r="K56" s="92">
        <v>2425882.78</v>
      </c>
      <c r="L56" s="92">
        <v>2429643.16</v>
      </c>
      <c r="M56" s="29" t="s">
        <v>102</v>
      </c>
      <c r="N56" s="92">
        <v>484396.36</v>
      </c>
      <c r="O56" s="26">
        <f t="shared" si="0"/>
        <v>484396.36</v>
      </c>
      <c r="P56" s="26" t="str">
        <f>_xlfn.XLOOKUP(D56,'11.30应付账款余额'!A:A,'11.30应付账款余额'!A:A)</f>
        <v>厦门凯平化工有限公司</v>
      </c>
    </row>
    <row r="57" s="26" customFormat="1" ht="15" customHeight="1" spans="1:16">
      <c r="A57" s="33" t="s">
        <v>99</v>
      </c>
      <c r="B57" s="36" t="s">
        <v>100</v>
      </c>
      <c r="C57" s="33" t="s">
        <v>97</v>
      </c>
      <c r="D57" s="36" t="s">
        <v>139</v>
      </c>
      <c r="E57" s="33" t="s">
        <v>97</v>
      </c>
      <c r="F57" s="33" t="s">
        <v>98</v>
      </c>
      <c r="G57" s="33" t="s">
        <v>104</v>
      </c>
      <c r="H57" s="93">
        <v>0</v>
      </c>
      <c r="I57" s="93">
        <v>0</v>
      </c>
      <c r="J57" s="93">
        <v>0</v>
      </c>
      <c r="K57" s="93">
        <v>0</v>
      </c>
      <c r="L57" s="93">
        <v>0</v>
      </c>
      <c r="M57" s="33" t="s">
        <v>104</v>
      </c>
      <c r="N57" s="93">
        <v>0</v>
      </c>
      <c r="O57" s="26">
        <f t="shared" si="0"/>
        <v>0</v>
      </c>
      <c r="P57" s="26" t="e">
        <f>_xlfn.XLOOKUP(D57,'11.30应付账款余额'!A:A,'11.30应付账款余额'!A:A)</f>
        <v>#N/A</v>
      </c>
    </row>
    <row r="58" s="26" customFormat="1" ht="15" customHeight="1" spans="1:16">
      <c r="A58" s="29" t="s">
        <v>99</v>
      </c>
      <c r="B58" s="32" t="s">
        <v>100</v>
      </c>
      <c r="C58" s="29" t="s">
        <v>97</v>
      </c>
      <c r="D58" s="32" t="s">
        <v>140</v>
      </c>
      <c r="E58" s="29" t="s">
        <v>97</v>
      </c>
      <c r="F58" s="29" t="s">
        <v>98</v>
      </c>
      <c r="G58" s="29" t="s">
        <v>104</v>
      </c>
      <c r="H58" s="92">
        <v>0</v>
      </c>
      <c r="I58" s="92">
        <v>0</v>
      </c>
      <c r="J58" s="92">
        <v>0</v>
      </c>
      <c r="K58" s="92">
        <v>0</v>
      </c>
      <c r="L58" s="92">
        <v>0</v>
      </c>
      <c r="M58" s="29" t="s">
        <v>104</v>
      </c>
      <c r="N58" s="92">
        <v>0</v>
      </c>
      <c r="O58" s="26">
        <f t="shared" si="0"/>
        <v>0</v>
      </c>
      <c r="P58" s="26" t="e">
        <f>_xlfn.XLOOKUP(D58,'11.30应付账款余额'!A:A,'11.30应付账款余额'!A:A)</f>
        <v>#N/A</v>
      </c>
    </row>
    <row r="59" s="26" customFormat="1" ht="15" customHeight="1" spans="1:16">
      <c r="A59" s="33" t="s">
        <v>99</v>
      </c>
      <c r="B59" s="36" t="s">
        <v>100</v>
      </c>
      <c r="C59" s="33" t="s">
        <v>97</v>
      </c>
      <c r="D59" s="36" t="s">
        <v>141</v>
      </c>
      <c r="E59" s="33" t="s">
        <v>97</v>
      </c>
      <c r="F59" s="33" t="s">
        <v>98</v>
      </c>
      <c r="G59" s="33" t="s">
        <v>104</v>
      </c>
      <c r="H59" s="93">
        <v>0</v>
      </c>
      <c r="I59" s="93">
        <v>0</v>
      </c>
      <c r="J59" s="93">
        <v>0</v>
      </c>
      <c r="K59" s="93">
        <v>0</v>
      </c>
      <c r="L59" s="93">
        <v>0</v>
      </c>
      <c r="M59" s="33" t="s">
        <v>104</v>
      </c>
      <c r="N59" s="93">
        <v>0</v>
      </c>
      <c r="O59" s="26">
        <f t="shared" si="0"/>
        <v>0</v>
      </c>
      <c r="P59" s="26" t="e">
        <f>_xlfn.XLOOKUP(D59,'11.30应付账款余额'!A:A,'11.30应付账款余额'!A:A)</f>
        <v>#N/A</v>
      </c>
    </row>
    <row r="60" s="26" customFormat="1" ht="15" hidden="1" customHeight="1" spans="1:16">
      <c r="A60" s="29" t="s">
        <v>99</v>
      </c>
      <c r="B60" s="32" t="s">
        <v>100</v>
      </c>
      <c r="C60" s="29" t="s">
        <v>97</v>
      </c>
      <c r="D60" s="32" t="s">
        <v>29</v>
      </c>
      <c r="E60" s="29" t="s">
        <v>97</v>
      </c>
      <c r="F60" s="29" t="s">
        <v>98</v>
      </c>
      <c r="G60" s="29" t="s">
        <v>102</v>
      </c>
      <c r="H60" s="92">
        <v>210431.11</v>
      </c>
      <c r="I60" s="92">
        <v>50000</v>
      </c>
      <c r="J60" s="92">
        <v>120535.71</v>
      </c>
      <c r="K60" s="92">
        <v>700000</v>
      </c>
      <c r="L60" s="92">
        <v>492419.12</v>
      </c>
      <c r="M60" s="29" t="s">
        <v>102</v>
      </c>
      <c r="N60" s="92">
        <v>280966.82</v>
      </c>
      <c r="O60" s="26">
        <f t="shared" si="0"/>
        <v>280966.82</v>
      </c>
      <c r="P60" s="26" t="str">
        <f>_xlfn.XLOOKUP(D60,'11.30应付账款余额'!A:A,'11.30应付账款余额'!A:A)</f>
        <v>湖北伟士通汽车零件有限公司</v>
      </c>
    </row>
    <row r="61" s="26" customFormat="1" ht="15" hidden="1" customHeight="1" spans="1:16">
      <c r="A61" s="33" t="s">
        <v>99</v>
      </c>
      <c r="B61" s="36" t="s">
        <v>100</v>
      </c>
      <c r="C61" s="33" t="s">
        <v>97</v>
      </c>
      <c r="D61" s="36" t="s">
        <v>30</v>
      </c>
      <c r="E61" s="33" t="s">
        <v>97</v>
      </c>
      <c r="F61" s="33" t="s">
        <v>98</v>
      </c>
      <c r="G61" s="33" t="s">
        <v>102</v>
      </c>
      <c r="H61" s="93">
        <v>302581.87</v>
      </c>
      <c r="I61" s="93">
        <v>100000</v>
      </c>
      <c r="J61" s="93">
        <v>82202.79</v>
      </c>
      <c r="K61" s="93">
        <v>730000</v>
      </c>
      <c r="L61" s="93">
        <v>753023.64</v>
      </c>
      <c r="M61" s="33" t="s">
        <v>102</v>
      </c>
      <c r="N61" s="93">
        <v>284784.66</v>
      </c>
      <c r="O61" s="26">
        <f t="shared" si="0"/>
        <v>284784.66</v>
      </c>
      <c r="P61" s="26" t="str">
        <f>_xlfn.XLOOKUP(D61,'11.30应付账款余额'!A:A,'11.30应付账款余额'!A:A)</f>
        <v>衡阳县标准件厂株洲销售处</v>
      </c>
    </row>
    <row r="62" s="26" customFormat="1" ht="15" hidden="1" customHeight="1" spans="1:16">
      <c r="A62" s="29" t="s">
        <v>99</v>
      </c>
      <c r="B62" s="32" t="s">
        <v>100</v>
      </c>
      <c r="C62" s="29" t="s">
        <v>97</v>
      </c>
      <c r="D62" s="32" t="s">
        <v>31</v>
      </c>
      <c r="E62" s="29" t="s">
        <v>97</v>
      </c>
      <c r="F62" s="29" t="s">
        <v>98</v>
      </c>
      <c r="G62" s="29" t="s">
        <v>102</v>
      </c>
      <c r="H62" s="92">
        <v>559106.43</v>
      </c>
      <c r="I62" s="92">
        <v>550000</v>
      </c>
      <c r="J62" s="92">
        <v>387879.92</v>
      </c>
      <c r="K62" s="92">
        <v>4169640</v>
      </c>
      <c r="L62" s="92">
        <v>3297942.02</v>
      </c>
      <c r="M62" s="29" t="s">
        <v>102</v>
      </c>
      <c r="N62" s="92">
        <v>396986.35</v>
      </c>
      <c r="O62" s="26">
        <f t="shared" si="0"/>
        <v>396986.35</v>
      </c>
      <c r="P62" s="26" t="str">
        <f>_xlfn.XLOOKUP(D62,'11.30应付账款余额'!A:A,'11.30应付账款余额'!A:A)</f>
        <v>湖南凌天汽车零部件有限公司</v>
      </c>
    </row>
    <row r="63" s="26" customFormat="1" ht="15" customHeight="1" spans="1:16">
      <c r="A63" s="33" t="s">
        <v>99</v>
      </c>
      <c r="B63" s="36" t="s">
        <v>100</v>
      </c>
      <c r="C63" s="33" t="s">
        <v>97</v>
      </c>
      <c r="D63" s="36" t="s">
        <v>142</v>
      </c>
      <c r="E63" s="33" t="s">
        <v>97</v>
      </c>
      <c r="F63" s="33" t="s">
        <v>98</v>
      </c>
      <c r="G63" s="33" t="s">
        <v>104</v>
      </c>
      <c r="H63" s="93">
        <v>0</v>
      </c>
      <c r="I63" s="93">
        <v>0</v>
      </c>
      <c r="J63" s="93">
        <v>0</v>
      </c>
      <c r="K63" s="93">
        <v>0</v>
      </c>
      <c r="L63" s="93">
        <v>0</v>
      </c>
      <c r="M63" s="33" t="s">
        <v>104</v>
      </c>
      <c r="N63" s="93">
        <v>0</v>
      </c>
      <c r="O63" s="26">
        <f t="shared" si="0"/>
        <v>0</v>
      </c>
      <c r="P63" s="26" t="e">
        <f>_xlfn.XLOOKUP(D63,'11.30应付账款余额'!A:A,'11.30应付账款余额'!A:A)</f>
        <v>#N/A</v>
      </c>
    </row>
    <row r="64" s="26" customFormat="1" ht="15" customHeight="1" spans="1:16">
      <c r="A64" s="29" t="s">
        <v>99</v>
      </c>
      <c r="B64" s="32" t="s">
        <v>100</v>
      </c>
      <c r="C64" s="29" t="s">
        <v>97</v>
      </c>
      <c r="D64" s="32" t="s">
        <v>143</v>
      </c>
      <c r="E64" s="29" t="s">
        <v>97</v>
      </c>
      <c r="F64" s="29" t="s">
        <v>98</v>
      </c>
      <c r="G64" s="29" t="s">
        <v>104</v>
      </c>
      <c r="H64" s="92">
        <v>0</v>
      </c>
      <c r="I64" s="92">
        <v>0</v>
      </c>
      <c r="J64" s="92">
        <v>0</v>
      </c>
      <c r="K64" s="92">
        <v>0</v>
      </c>
      <c r="L64" s="92">
        <v>0</v>
      </c>
      <c r="M64" s="29" t="s">
        <v>104</v>
      </c>
      <c r="N64" s="92">
        <v>0</v>
      </c>
      <c r="O64" s="26">
        <f t="shared" si="0"/>
        <v>0</v>
      </c>
      <c r="P64" s="26" t="e">
        <f>_xlfn.XLOOKUP(D64,'11.30应付账款余额'!A:A,'11.30应付账款余额'!A:A)</f>
        <v>#N/A</v>
      </c>
    </row>
    <row r="65" s="26" customFormat="1" ht="15" customHeight="1" spans="1:16">
      <c r="A65" s="33" t="s">
        <v>99</v>
      </c>
      <c r="B65" s="36" t="s">
        <v>100</v>
      </c>
      <c r="C65" s="33" t="s">
        <v>97</v>
      </c>
      <c r="D65" s="36" t="s">
        <v>144</v>
      </c>
      <c r="E65" s="33" t="s">
        <v>97</v>
      </c>
      <c r="F65" s="33" t="s">
        <v>98</v>
      </c>
      <c r="G65" s="33" t="s">
        <v>102</v>
      </c>
      <c r="H65" s="93">
        <v>0.5</v>
      </c>
      <c r="I65" s="93">
        <v>0</v>
      </c>
      <c r="J65" s="93">
        <v>0</v>
      </c>
      <c r="K65" s="93">
        <v>133077.84</v>
      </c>
      <c r="L65" s="93">
        <v>103399.52</v>
      </c>
      <c r="M65" s="33" t="s">
        <v>102</v>
      </c>
      <c r="N65" s="93">
        <v>0.5</v>
      </c>
      <c r="O65" s="26">
        <f t="shared" si="0"/>
        <v>0.5</v>
      </c>
      <c r="P65" s="26" t="e">
        <f>_xlfn.XLOOKUP(D65,'11.30应付账款余额'!A:A,'11.30应付账款余额'!A:A)</f>
        <v>#N/A</v>
      </c>
    </row>
    <row r="66" s="26" customFormat="1" ht="15" customHeight="1" spans="1:16">
      <c r="A66" s="29" t="s">
        <v>99</v>
      </c>
      <c r="B66" s="32" t="s">
        <v>100</v>
      </c>
      <c r="C66" s="29" t="s">
        <v>97</v>
      </c>
      <c r="D66" s="32" t="s">
        <v>145</v>
      </c>
      <c r="E66" s="29" t="s">
        <v>97</v>
      </c>
      <c r="F66" s="29" t="s">
        <v>98</v>
      </c>
      <c r="G66" s="29" t="s">
        <v>104</v>
      </c>
      <c r="H66" s="92">
        <v>0</v>
      </c>
      <c r="I66" s="92">
        <v>0</v>
      </c>
      <c r="J66" s="92">
        <v>0</v>
      </c>
      <c r="K66" s="92">
        <v>0</v>
      </c>
      <c r="L66" s="92">
        <v>0</v>
      </c>
      <c r="M66" s="29" t="s">
        <v>104</v>
      </c>
      <c r="N66" s="92">
        <v>0</v>
      </c>
      <c r="O66" s="26">
        <f t="shared" si="0"/>
        <v>0</v>
      </c>
      <c r="P66" s="26" t="e">
        <f>_xlfn.XLOOKUP(D66,'11.30应付账款余额'!A:A,'11.30应付账款余额'!A:A)</f>
        <v>#N/A</v>
      </c>
    </row>
    <row r="67" s="26" customFormat="1" ht="15" customHeight="1" spans="1:16">
      <c r="A67" s="33" t="s">
        <v>99</v>
      </c>
      <c r="B67" s="36" t="s">
        <v>100</v>
      </c>
      <c r="C67" s="33" t="s">
        <v>97</v>
      </c>
      <c r="D67" s="36" t="s">
        <v>146</v>
      </c>
      <c r="E67" s="33" t="s">
        <v>97</v>
      </c>
      <c r="F67" s="33" t="s">
        <v>98</v>
      </c>
      <c r="G67" s="33" t="s">
        <v>104</v>
      </c>
      <c r="H67" s="93">
        <v>0</v>
      </c>
      <c r="I67" s="93">
        <v>0</v>
      </c>
      <c r="J67" s="93">
        <v>0</v>
      </c>
      <c r="K67" s="93">
        <v>0</v>
      </c>
      <c r="L67" s="93">
        <v>0</v>
      </c>
      <c r="M67" s="33" t="s">
        <v>104</v>
      </c>
      <c r="N67" s="93">
        <v>0</v>
      </c>
      <c r="O67" s="26">
        <f t="shared" si="0"/>
        <v>0</v>
      </c>
      <c r="P67" s="26" t="e">
        <f>_xlfn.XLOOKUP(D67,'11.30应付账款余额'!A:A,'11.30应付账款余额'!A:A)</f>
        <v>#N/A</v>
      </c>
    </row>
    <row r="68" s="26" customFormat="1" ht="15" customHeight="1" spans="1:16">
      <c r="A68" s="29" t="s">
        <v>99</v>
      </c>
      <c r="B68" s="32" t="s">
        <v>100</v>
      </c>
      <c r="C68" s="29" t="s">
        <v>97</v>
      </c>
      <c r="D68" s="32" t="s">
        <v>147</v>
      </c>
      <c r="E68" s="29" t="s">
        <v>97</v>
      </c>
      <c r="F68" s="29" t="s">
        <v>98</v>
      </c>
      <c r="G68" s="29" t="s">
        <v>104</v>
      </c>
      <c r="H68" s="92">
        <v>0</v>
      </c>
      <c r="I68" s="92">
        <v>0</v>
      </c>
      <c r="J68" s="92">
        <v>0</v>
      </c>
      <c r="K68" s="92">
        <v>0</v>
      </c>
      <c r="L68" s="92">
        <v>0</v>
      </c>
      <c r="M68" s="29" t="s">
        <v>104</v>
      </c>
      <c r="N68" s="92">
        <v>0</v>
      </c>
      <c r="O68" s="26">
        <f t="shared" si="0"/>
        <v>0</v>
      </c>
      <c r="P68" s="26" t="e">
        <f>_xlfn.XLOOKUP(D68,'11.30应付账款余额'!A:A,'11.30应付账款余额'!A:A)</f>
        <v>#N/A</v>
      </c>
    </row>
    <row r="69" s="26" customFormat="1" ht="15" customHeight="1" spans="1:16">
      <c r="A69" s="33" t="s">
        <v>99</v>
      </c>
      <c r="B69" s="36" t="s">
        <v>100</v>
      </c>
      <c r="C69" s="33" t="s">
        <v>97</v>
      </c>
      <c r="D69" s="36" t="s">
        <v>148</v>
      </c>
      <c r="E69" s="33" t="s">
        <v>97</v>
      </c>
      <c r="F69" s="33" t="s">
        <v>98</v>
      </c>
      <c r="G69" s="33" t="s">
        <v>104</v>
      </c>
      <c r="H69" s="93">
        <v>0</v>
      </c>
      <c r="I69" s="93">
        <v>0</v>
      </c>
      <c r="J69" s="93">
        <v>0</v>
      </c>
      <c r="K69" s="93">
        <v>0</v>
      </c>
      <c r="L69" s="93">
        <v>0</v>
      </c>
      <c r="M69" s="33" t="s">
        <v>104</v>
      </c>
      <c r="N69" s="93">
        <v>0</v>
      </c>
      <c r="O69" s="26">
        <f t="shared" ref="O69:O132" si="1">IF(M69="贷",N69,-N69)</f>
        <v>0</v>
      </c>
      <c r="P69" s="26" t="e">
        <f>_xlfn.XLOOKUP(D69,'11.30应付账款余额'!A:A,'11.30应付账款余额'!A:A)</f>
        <v>#N/A</v>
      </c>
    </row>
    <row r="70" s="26" customFormat="1" ht="15" customHeight="1" spans="1:16">
      <c r="A70" s="29" t="s">
        <v>99</v>
      </c>
      <c r="B70" s="32" t="s">
        <v>100</v>
      </c>
      <c r="C70" s="29" t="s">
        <v>97</v>
      </c>
      <c r="D70" s="32" t="s">
        <v>149</v>
      </c>
      <c r="E70" s="29" t="s">
        <v>97</v>
      </c>
      <c r="F70" s="29" t="s">
        <v>98</v>
      </c>
      <c r="G70" s="29" t="s">
        <v>104</v>
      </c>
      <c r="H70" s="92">
        <v>0</v>
      </c>
      <c r="I70" s="92">
        <v>0</v>
      </c>
      <c r="J70" s="92">
        <v>0</v>
      </c>
      <c r="K70" s="92">
        <v>0</v>
      </c>
      <c r="L70" s="92">
        <v>0</v>
      </c>
      <c r="M70" s="29" t="s">
        <v>104</v>
      </c>
      <c r="N70" s="92">
        <v>0</v>
      </c>
      <c r="O70" s="26">
        <f t="shared" si="1"/>
        <v>0</v>
      </c>
      <c r="P70" s="26" t="e">
        <f>_xlfn.XLOOKUP(D70,'11.30应付账款余额'!A:A,'11.30应付账款余额'!A:A)</f>
        <v>#N/A</v>
      </c>
    </row>
    <row r="71" s="26" customFormat="1" ht="15" customHeight="1" spans="1:16">
      <c r="A71" s="33" t="s">
        <v>99</v>
      </c>
      <c r="B71" s="36" t="s">
        <v>100</v>
      </c>
      <c r="C71" s="33" t="s">
        <v>97</v>
      </c>
      <c r="D71" s="36" t="s">
        <v>150</v>
      </c>
      <c r="E71" s="33" t="s">
        <v>97</v>
      </c>
      <c r="F71" s="33" t="s">
        <v>98</v>
      </c>
      <c r="G71" s="33" t="s">
        <v>104</v>
      </c>
      <c r="H71" s="93">
        <v>0</v>
      </c>
      <c r="I71" s="93">
        <v>0</v>
      </c>
      <c r="J71" s="93">
        <v>0</v>
      </c>
      <c r="K71" s="93">
        <v>0</v>
      </c>
      <c r="L71" s="93">
        <v>0</v>
      </c>
      <c r="M71" s="33" t="s">
        <v>104</v>
      </c>
      <c r="N71" s="93">
        <v>0</v>
      </c>
      <c r="O71" s="26">
        <f t="shared" si="1"/>
        <v>0</v>
      </c>
      <c r="P71" s="26" t="e">
        <f>_xlfn.XLOOKUP(D71,'11.30应付账款余额'!A:A,'11.30应付账款余额'!A:A)</f>
        <v>#N/A</v>
      </c>
    </row>
    <row r="72" s="26" customFormat="1" ht="15" customHeight="1" spans="1:16">
      <c r="A72" s="29" t="s">
        <v>99</v>
      </c>
      <c r="B72" s="32" t="s">
        <v>100</v>
      </c>
      <c r="C72" s="29" t="s">
        <v>97</v>
      </c>
      <c r="D72" s="32" t="s">
        <v>151</v>
      </c>
      <c r="E72" s="29" t="s">
        <v>97</v>
      </c>
      <c r="F72" s="29" t="s">
        <v>98</v>
      </c>
      <c r="G72" s="29" t="s">
        <v>104</v>
      </c>
      <c r="H72" s="92">
        <v>0</v>
      </c>
      <c r="I72" s="92">
        <v>0</v>
      </c>
      <c r="J72" s="92">
        <v>0</v>
      </c>
      <c r="K72" s="92">
        <v>0</v>
      </c>
      <c r="L72" s="92">
        <v>0</v>
      </c>
      <c r="M72" s="29" t="s">
        <v>104</v>
      </c>
      <c r="N72" s="92">
        <v>0</v>
      </c>
      <c r="O72" s="26">
        <f t="shared" si="1"/>
        <v>0</v>
      </c>
      <c r="P72" s="26" t="e">
        <f>_xlfn.XLOOKUP(D72,'11.30应付账款余额'!A:A,'11.30应付账款余额'!A:A)</f>
        <v>#N/A</v>
      </c>
    </row>
    <row r="73" s="26" customFormat="1" ht="15" customHeight="1" spans="1:16">
      <c r="A73" s="33" t="s">
        <v>99</v>
      </c>
      <c r="B73" s="36" t="s">
        <v>100</v>
      </c>
      <c r="C73" s="33" t="s">
        <v>97</v>
      </c>
      <c r="D73" s="36" t="s">
        <v>152</v>
      </c>
      <c r="E73" s="33" t="s">
        <v>97</v>
      </c>
      <c r="F73" s="33" t="s">
        <v>98</v>
      </c>
      <c r="G73" s="33" t="s">
        <v>104</v>
      </c>
      <c r="H73" s="93">
        <v>0</v>
      </c>
      <c r="I73" s="93">
        <v>0</v>
      </c>
      <c r="J73" s="93">
        <v>0</v>
      </c>
      <c r="K73" s="93">
        <v>0</v>
      </c>
      <c r="L73" s="93">
        <v>0</v>
      </c>
      <c r="M73" s="33" t="s">
        <v>104</v>
      </c>
      <c r="N73" s="93">
        <v>0</v>
      </c>
      <c r="O73" s="26">
        <f t="shared" si="1"/>
        <v>0</v>
      </c>
      <c r="P73" s="26" t="e">
        <f>_xlfn.XLOOKUP(D73,'11.30应付账款余额'!A:A,'11.30应付账款余额'!A:A)</f>
        <v>#N/A</v>
      </c>
    </row>
    <row r="74" s="26" customFormat="1" ht="15" customHeight="1" spans="1:16">
      <c r="A74" s="29" t="s">
        <v>99</v>
      </c>
      <c r="B74" s="32" t="s">
        <v>100</v>
      </c>
      <c r="C74" s="29" t="s">
        <v>97</v>
      </c>
      <c r="D74" s="32" t="s">
        <v>153</v>
      </c>
      <c r="E74" s="29" t="s">
        <v>97</v>
      </c>
      <c r="F74" s="29" t="s">
        <v>98</v>
      </c>
      <c r="G74" s="29" t="s">
        <v>104</v>
      </c>
      <c r="H74" s="92">
        <v>0</v>
      </c>
      <c r="I74" s="92">
        <v>0</v>
      </c>
      <c r="J74" s="92">
        <v>0</v>
      </c>
      <c r="K74" s="92">
        <v>0</v>
      </c>
      <c r="L74" s="92">
        <v>0</v>
      </c>
      <c r="M74" s="29" t="s">
        <v>104</v>
      </c>
      <c r="N74" s="92">
        <v>0</v>
      </c>
      <c r="O74" s="26">
        <f t="shared" si="1"/>
        <v>0</v>
      </c>
      <c r="P74" s="26" t="e">
        <f>_xlfn.XLOOKUP(D74,'11.30应付账款余额'!A:A,'11.30应付账款余额'!A:A)</f>
        <v>#N/A</v>
      </c>
    </row>
    <row r="75" s="26" customFormat="1" ht="15" customHeight="1" spans="1:16">
      <c r="A75" s="33" t="s">
        <v>99</v>
      </c>
      <c r="B75" s="36" t="s">
        <v>100</v>
      </c>
      <c r="C75" s="33" t="s">
        <v>97</v>
      </c>
      <c r="D75" s="36" t="s">
        <v>154</v>
      </c>
      <c r="E75" s="33" t="s">
        <v>97</v>
      </c>
      <c r="F75" s="33" t="s">
        <v>98</v>
      </c>
      <c r="G75" s="33" t="s">
        <v>104</v>
      </c>
      <c r="H75" s="93">
        <v>0</v>
      </c>
      <c r="I75" s="93">
        <v>0</v>
      </c>
      <c r="J75" s="93">
        <v>0</v>
      </c>
      <c r="K75" s="93">
        <v>0</v>
      </c>
      <c r="L75" s="93">
        <v>0</v>
      </c>
      <c r="M75" s="33" t="s">
        <v>104</v>
      </c>
      <c r="N75" s="93">
        <v>0</v>
      </c>
      <c r="O75" s="26">
        <f t="shared" si="1"/>
        <v>0</v>
      </c>
      <c r="P75" s="26" t="e">
        <f>_xlfn.XLOOKUP(D75,'11.30应付账款余额'!A:A,'11.30应付账款余额'!A:A)</f>
        <v>#N/A</v>
      </c>
    </row>
    <row r="76" s="26" customFormat="1" ht="15" hidden="1" customHeight="1" spans="1:16">
      <c r="A76" s="29" t="s">
        <v>99</v>
      </c>
      <c r="B76" s="32" t="s">
        <v>100</v>
      </c>
      <c r="C76" s="29" t="s">
        <v>97</v>
      </c>
      <c r="D76" s="32" t="s">
        <v>32</v>
      </c>
      <c r="E76" s="29" t="s">
        <v>97</v>
      </c>
      <c r="F76" s="29" t="s">
        <v>98</v>
      </c>
      <c r="G76" s="29" t="s">
        <v>102</v>
      </c>
      <c r="H76" s="92">
        <v>311289.61</v>
      </c>
      <c r="I76" s="92">
        <v>174012.01</v>
      </c>
      <c r="J76" s="92">
        <v>84254.16</v>
      </c>
      <c r="K76" s="92">
        <v>885103.86</v>
      </c>
      <c r="L76" s="92">
        <v>721969.97</v>
      </c>
      <c r="M76" s="29" t="s">
        <v>102</v>
      </c>
      <c r="N76" s="92">
        <v>221531.76</v>
      </c>
      <c r="O76" s="26">
        <f t="shared" si="1"/>
        <v>221531.76</v>
      </c>
      <c r="P76" s="26" t="str">
        <f>_xlfn.XLOOKUP(D76,'11.30应付账款余额'!A:A,'11.30应付账款余额'!A:A)</f>
        <v>重庆光大产业有限公司</v>
      </c>
    </row>
    <row r="77" s="26" customFormat="1" ht="15" hidden="1" customHeight="1" spans="1:16">
      <c r="A77" s="33" t="s">
        <v>99</v>
      </c>
      <c r="B77" s="36" t="s">
        <v>100</v>
      </c>
      <c r="C77" s="33" t="s">
        <v>97</v>
      </c>
      <c r="D77" s="36" t="s">
        <v>33</v>
      </c>
      <c r="E77" s="33" t="s">
        <v>97</v>
      </c>
      <c r="F77" s="33" t="s">
        <v>98</v>
      </c>
      <c r="G77" s="33" t="s">
        <v>102</v>
      </c>
      <c r="H77" s="93">
        <v>3255918.12</v>
      </c>
      <c r="I77" s="93">
        <v>1411719.76</v>
      </c>
      <c r="J77" s="93">
        <v>2672377.55</v>
      </c>
      <c r="K77" s="93">
        <v>18745907.58</v>
      </c>
      <c r="L77" s="93">
        <v>19401553.22</v>
      </c>
      <c r="M77" s="33" t="s">
        <v>102</v>
      </c>
      <c r="N77" s="93">
        <v>4516575.91</v>
      </c>
      <c r="O77" s="26">
        <f t="shared" si="1"/>
        <v>4516575.91</v>
      </c>
      <c r="P77" s="26" t="str">
        <f>_xlfn.XLOOKUP(D77,'11.30应付账款余额'!A:A,'11.30应付账款余额'!A:A)</f>
        <v>湘乡简美工贸有限公司</v>
      </c>
    </row>
    <row r="78" s="26" customFormat="1" ht="15" customHeight="1" spans="1:16">
      <c r="A78" s="29" t="s">
        <v>99</v>
      </c>
      <c r="B78" s="32" t="s">
        <v>100</v>
      </c>
      <c r="C78" s="29" t="s">
        <v>97</v>
      </c>
      <c r="D78" s="32" t="s">
        <v>155</v>
      </c>
      <c r="E78" s="29" t="s">
        <v>97</v>
      </c>
      <c r="F78" s="29" t="s">
        <v>98</v>
      </c>
      <c r="G78" s="29" t="s">
        <v>104</v>
      </c>
      <c r="H78" s="92">
        <v>0</v>
      </c>
      <c r="I78" s="92">
        <v>0</v>
      </c>
      <c r="J78" s="92">
        <v>0</v>
      </c>
      <c r="K78" s="92">
        <v>185330.96</v>
      </c>
      <c r="L78" s="92">
        <v>0</v>
      </c>
      <c r="M78" s="29" t="s">
        <v>104</v>
      </c>
      <c r="N78" s="92">
        <v>0</v>
      </c>
      <c r="O78" s="26">
        <f t="shared" si="1"/>
        <v>0</v>
      </c>
      <c r="P78" s="26" t="e">
        <f>_xlfn.XLOOKUP(D78,'11.30应付账款余额'!A:A,'11.30应付账款余额'!A:A)</f>
        <v>#N/A</v>
      </c>
    </row>
    <row r="79" s="26" customFormat="1" ht="15" hidden="1" customHeight="1" spans="1:16">
      <c r="A79" s="33" t="s">
        <v>99</v>
      </c>
      <c r="B79" s="36" t="s">
        <v>100</v>
      </c>
      <c r="C79" s="33" t="s">
        <v>97</v>
      </c>
      <c r="D79" s="36" t="s">
        <v>156</v>
      </c>
      <c r="E79" s="33" t="s">
        <v>97</v>
      </c>
      <c r="F79" s="33" t="s">
        <v>98</v>
      </c>
      <c r="G79" s="33" t="s">
        <v>102</v>
      </c>
      <c r="H79" s="93">
        <v>241042</v>
      </c>
      <c r="I79" s="93">
        <v>0</v>
      </c>
      <c r="J79" s="93">
        <v>0</v>
      </c>
      <c r="K79" s="93">
        <v>120000</v>
      </c>
      <c r="L79" s="93">
        <v>0</v>
      </c>
      <c r="M79" s="33" t="s">
        <v>102</v>
      </c>
      <c r="N79" s="93">
        <v>241042</v>
      </c>
      <c r="O79" s="26">
        <f t="shared" si="1"/>
        <v>241042</v>
      </c>
      <c r="P79" s="26" t="e">
        <f>_xlfn.XLOOKUP(D79,'11.30应付账款余额'!A:A,'11.30应付账款余额'!A:A)</f>
        <v>#N/A</v>
      </c>
    </row>
    <row r="80" s="26" customFormat="1" ht="15" hidden="1" customHeight="1" spans="1:16">
      <c r="A80" s="29" t="s">
        <v>99</v>
      </c>
      <c r="B80" s="32" t="s">
        <v>100</v>
      </c>
      <c r="C80" s="29" t="s">
        <v>97</v>
      </c>
      <c r="D80" s="32" t="s">
        <v>157</v>
      </c>
      <c r="E80" s="29" t="s">
        <v>97</v>
      </c>
      <c r="F80" s="29" t="s">
        <v>98</v>
      </c>
      <c r="G80" s="29" t="s">
        <v>102</v>
      </c>
      <c r="H80" s="92">
        <v>315723.23</v>
      </c>
      <c r="I80" s="92">
        <v>0</v>
      </c>
      <c r="J80" s="92">
        <v>0</v>
      </c>
      <c r="K80" s="92">
        <v>300000</v>
      </c>
      <c r="L80" s="92">
        <v>0</v>
      </c>
      <c r="M80" s="29" t="s">
        <v>102</v>
      </c>
      <c r="N80" s="92">
        <v>315723.23</v>
      </c>
      <c r="O80" s="26">
        <f t="shared" si="1"/>
        <v>315723.23</v>
      </c>
      <c r="P80" s="26" t="e">
        <f>_xlfn.XLOOKUP(D80,'11.30应付账款余额'!A:A,'11.30应付账款余额'!A:A)</f>
        <v>#N/A</v>
      </c>
    </row>
    <row r="81" s="26" customFormat="1" ht="15" customHeight="1" spans="1:16">
      <c r="A81" s="33" t="s">
        <v>99</v>
      </c>
      <c r="B81" s="36" t="s">
        <v>100</v>
      </c>
      <c r="C81" s="33" t="s">
        <v>97</v>
      </c>
      <c r="D81" s="36" t="s">
        <v>158</v>
      </c>
      <c r="E81" s="33" t="s">
        <v>97</v>
      </c>
      <c r="F81" s="33" t="s">
        <v>98</v>
      </c>
      <c r="G81" s="33" t="s">
        <v>102</v>
      </c>
      <c r="H81" s="93">
        <v>1400</v>
      </c>
      <c r="I81" s="93">
        <v>0</v>
      </c>
      <c r="J81" s="93">
        <v>0</v>
      </c>
      <c r="K81" s="93">
        <v>0</v>
      </c>
      <c r="L81" s="93">
        <v>0</v>
      </c>
      <c r="M81" s="33" t="s">
        <v>102</v>
      </c>
      <c r="N81" s="93">
        <v>1400</v>
      </c>
      <c r="O81" s="26">
        <f t="shared" si="1"/>
        <v>1400</v>
      </c>
      <c r="P81" s="26" t="e">
        <f>_xlfn.XLOOKUP(D81,'11.30应付账款余额'!A:A,'11.30应付账款余额'!A:A)</f>
        <v>#N/A</v>
      </c>
    </row>
    <row r="82" s="26" customFormat="1" ht="15" customHeight="1" spans="1:16">
      <c r="A82" s="29" t="s">
        <v>99</v>
      </c>
      <c r="B82" s="32" t="s">
        <v>100</v>
      </c>
      <c r="C82" s="29" t="s">
        <v>97</v>
      </c>
      <c r="D82" s="32" t="s">
        <v>159</v>
      </c>
      <c r="E82" s="29" t="s">
        <v>97</v>
      </c>
      <c r="F82" s="29" t="s">
        <v>98</v>
      </c>
      <c r="G82" s="29" t="s">
        <v>102</v>
      </c>
      <c r="H82" s="92">
        <v>5600</v>
      </c>
      <c r="I82" s="92">
        <v>0</v>
      </c>
      <c r="J82" s="92">
        <v>0</v>
      </c>
      <c r="K82" s="92">
        <v>0</v>
      </c>
      <c r="L82" s="92">
        <v>0</v>
      </c>
      <c r="M82" s="29" t="s">
        <v>102</v>
      </c>
      <c r="N82" s="92">
        <v>5600</v>
      </c>
      <c r="O82" s="26">
        <f t="shared" si="1"/>
        <v>5600</v>
      </c>
      <c r="P82" s="26" t="e">
        <f>_xlfn.XLOOKUP(D82,'11.30应付账款余额'!A:A,'11.30应付账款余额'!A:A)</f>
        <v>#N/A</v>
      </c>
    </row>
    <row r="83" s="26" customFormat="1" ht="15" customHeight="1" spans="1:16">
      <c r="A83" s="33" t="s">
        <v>99</v>
      </c>
      <c r="B83" s="36" t="s">
        <v>100</v>
      </c>
      <c r="C83" s="33" t="s">
        <v>97</v>
      </c>
      <c r="D83" s="36" t="s">
        <v>160</v>
      </c>
      <c r="E83" s="33" t="s">
        <v>97</v>
      </c>
      <c r="F83" s="33" t="s">
        <v>98</v>
      </c>
      <c r="G83" s="33" t="s">
        <v>102</v>
      </c>
      <c r="H83" s="93">
        <v>6250</v>
      </c>
      <c r="I83" s="93">
        <v>0</v>
      </c>
      <c r="J83" s="93">
        <v>0</v>
      </c>
      <c r="K83" s="93">
        <v>0</v>
      </c>
      <c r="L83" s="93">
        <v>0</v>
      </c>
      <c r="M83" s="33" t="s">
        <v>102</v>
      </c>
      <c r="N83" s="93">
        <v>6250</v>
      </c>
      <c r="O83" s="26">
        <f t="shared" si="1"/>
        <v>6250</v>
      </c>
      <c r="P83" s="26" t="e">
        <f>_xlfn.XLOOKUP(D83,'11.30应付账款余额'!A:A,'11.30应付账款余额'!A:A)</f>
        <v>#N/A</v>
      </c>
    </row>
    <row r="84" s="26" customFormat="1" ht="15" customHeight="1" spans="1:16">
      <c r="A84" s="29" t="s">
        <v>99</v>
      </c>
      <c r="B84" s="32" t="s">
        <v>100</v>
      </c>
      <c r="C84" s="29" t="s">
        <v>97</v>
      </c>
      <c r="D84" s="32" t="s">
        <v>161</v>
      </c>
      <c r="E84" s="29" t="s">
        <v>97</v>
      </c>
      <c r="F84" s="29" t="s">
        <v>98</v>
      </c>
      <c r="G84" s="29" t="s">
        <v>104</v>
      </c>
      <c r="H84" s="92">
        <v>0</v>
      </c>
      <c r="I84" s="92">
        <v>0</v>
      </c>
      <c r="J84" s="92">
        <v>0</v>
      </c>
      <c r="K84" s="92">
        <v>0</v>
      </c>
      <c r="L84" s="92">
        <v>0</v>
      </c>
      <c r="M84" s="29" t="s">
        <v>104</v>
      </c>
      <c r="N84" s="92">
        <v>0</v>
      </c>
      <c r="O84" s="26">
        <f t="shared" si="1"/>
        <v>0</v>
      </c>
      <c r="P84" s="26" t="e">
        <f>_xlfn.XLOOKUP(D84,'11.30应付账款余额'!A:A,'11.30应付账款余额'!A:A)</f>
        <v>#N/A</v>
      </c>
    </row>
    <row r="85" s="26" customFormat="1" ht="15" customHeight="1" spans="1:16">
      <c r="A85" s="33" t="s">
        <v>99</v>
      </c>
      <c r="B85" s="36" t="s">
        <v>100</v>
      </c>
      <c r="C85" s="33" t="s">
        <v>97</v>
      </c>
      <c r="D85" s="36" t="s">
        <v>162</v>
      </c>
      <c r="E85" s="33" t="s">
        <v>97</v>
      </c>
      <c r="F85" s="33" t="s">
        <v>98</v>
      </c>
      <c r="G85" s="33" t="s">
        <v>102</v>
      </c>
      <c r="H85" s="93">
        <v>12000</v>
      </c>
      <c r="I85" s="93">
        <v>0</v>
      </c>
      <c r="J85" s="93">
        <v>0</v>
      </c>
      <c r="K85" s="93">
        <v>0</v>
      </c>
      <c r="L85" s="93">
        <v>0</v>
      </c>
      <c r="M85" s="33" t="s">
        <v>102</v>
      </c>
      <c r="N85" s="93">
        <v>12000</v>
      </c>
      <c r="O85" s="26">
        <f t="shared" si="1"/>
        <v>12000</v>
      </c>
      <c r="P85" s="26" t="e">
        <f>_xlfn.XLOOKUP(D85,'11.30应付账款余额'!A:A,'11.30应付账款余额'!A:A)</f>
        <v>#N/A</v>
      </c>
    </row>
    <row r="86" s="26" customFormat="1" ht="15" customHeight="1" spans="1:16">
      <c r="A86" s="29" t="s">
        <v>99</v>
      </c>
      <c r="B86" s="32" t="s">
        <v>100</v>
      </c>
      <c r="C86" s="29" t="s">
        <v>97</v>
      </c>
      <c r="D86" s="32" t="s">
        <v>163</v>
      </c>
      <c r="E86" s="29" t="s">
        <v>97</v>
      </c>
      <c r="F86" s="29" t="s">
        <v>98</v>
      </c>
      <c r="G86" s="29" t="s">
        <v>104</v>
      </c>
      <c r="H86" s="92">
        <v>0</v>
      </c>
      <c r="I86" s="92">
        <v>0</v>
      </c>
      <c r="J86" s="92">
        <v>0</v>
      </c>
      <c r="K86" s="92">
        <v>0</v>
      </c>
      <c r="L86" s="92">
        <v>0</v>
      </c>
      <c r="M86" s="29" t="s">
        <v>104</v>
      </c>
      <c r="N86" s="92">
        <v>0</v>
      </c>
      <c r="O86" s="26">
        <f t="shared" si="1"/>
        <v>0</v>
      </c>
      <c r="P86" s="26" t="e">
        <f>_xlfn.XLOOKUP(D86,'11.30应付账款余额'!A:A,'11.30应付账款余额'!A:A)</f>
        <v>#N/A</v>
      </c>
    </row>
    <row r="87" s="26" customFormat="1" ht="15" customHeight="1" spans="1:16">
      <c r="A87" s="33" t="s">
        <v>99</v>
      </c>
      <c r="B87" s="36" t="s">
        <v>100</v>
      </c>
      <c r="C87" s="33" t="s">
        <v>97</v>
      </c>
      <c r="D87" s="36" t="s">
        <v>164</v>
      </c>
      <c r="E87" s="33" t="s">
        <v>97</v>
      </c>
      <c r="F87" s="33" t="s">
        <v>98</v>
      </c>
      <c r="G87" s="33" t="s">
        <v>104</v>
      </c>
      <c r="H87" s="93">
        <v>0</v>
      </c>
      <c r="I87" s="93">
        <v>0</v>
      </c>
      <c r="J87" s="93">
        <v>-2892.8</v>
      </c>
      <c r="K87" s="93">
        <v>0</v>
      </c>
      <c r="L87" s="93">
        <v>-2892.8</v>
      </c>
      <c r="M87" s="33" t="s">
        <v>107</v>
      </c>
      <c r="N87" s="93">
        <v>2892.8</v>
      </c>
      <c r="O87" s="26">
        <f t="shared" si="1"/>
        <v>-2892.8</v>
      </c>
      <c r="P87" s="26" t="e">
        <f>_xlfn.XLOOKUP(D87,'11.30应付账款余额'!A:A,'11.30应付账款余额'!A:A)</f>
        <v>#N/A</v>
      </c>
    </row>
    <row r="88" s="26" customFormat="1" ht="15" customHeight="1" spans="1:16">
      <c r="A88" s="29" t="s">
        <v>99</v>
      </c>
      <c r="B88" s="32" t="s">
        <v>100</v>
      </c>
      <c r="C88" s="29" t="s">
        <v>97</v>
      </c>
      <c r="D88" s="32" t="s">
        <v>165</v>
      </c>
      <c r="E88" s="29" t="s">
        <v>97</v>
      </c>
      <c r="F88" s="29" t="s">
        <v>98</v>
      </c>
      <c r="G88" s="29" t="s">
        <v>104</v>
      </c>
      <c r="H88" s="92">
        <v>0</v>
      </c>
      <c r="I88" s="92">
        <v>0</v>
      </c>
      <c r="J88" s="92">
        <v>0</v>
      </c>
      <c r="K88" s="92">
        <v>0</v>
      </c>
      <c r="L88" s="92">
        <v>0</v>
      </c>
      <c r="M88" s="29" t="s">
        <v>104</v>
      </c>
      <c r="N88" s="92">
        <v>0</v>
      </c>
      <c r="O88" s="26">
        <f t="shared" si="1"/>
        <v>0</v>
      </c>
      <c r="P88" s="26" t="e">
        <f>_xlfn.XLOOKUP(D88,'11.30应付账款余额'!A:A,'11.30应付账款余额'!A:A)</f>
        <v>#N/A</v>
      </c>
    </row>
    <row r="89" s="26" customFormat="1" ht="15" customHeight="1" spans="1:16">
      <c r="A89" s="33" t="s">
        <v>99</v>
      </c>
      <c r="B89" s="36" t="s">
        <v>100</v>
      </c>
      <c r="C89" s="33" t="s">
        <v>97</v>
      </c>
      <c r="D89" s="36" t="s">
        <v>166</v>
      </c>
      <c r="E89" s="33" t="s">
        <v>97</v>
      </c>
      <c r="F89" s="33" t="s">
        <v>98</v>
      </c>
      <c r="G89" s="33" t="s">
        <v>104</v>
      </c>
      <c r="H89" s="93">
        <v>0</v>
      </c>
      <c r="I89" s="93">
        <v>0</v>
      </c>
      <c r="J89" s="93">
        <v>0</v>
      </c>
      <c r="K89" s="93">
        <v>0</v>
      </c>
      <c r="L89" s="93">
        <v>0</v>
      </c>
      <c r="M89" s="33" t="s">
        <v>104</v>
      </c>
      <c r="N89" s="93">
        <v>0</v>
      </c>
      <c r="O89" s="26">
        <f t="shared" si="1"/>
        <v>0</v>
      </c>
      <c r="P89" s="26" t="e">
        <f>_xlfn.XLOOKUP(D89,'11.30应付账款余额'!A:A,'11.30应付账款余额'!A:A)</f>
        <v>#N/A</v>
      </c>
    </row>
    <row r="90" s="26" customFormat="1" ht="15" customHeight="1" spans="1:16">
      <c r="A90" s="29" t="s">
        <v>99</v>
      </c>
      <c r="B90" s="32" t="s">
        <v>100</v>
      </c>
      <c r="C90" s="29" t="s">
        <v>97</v>
      </c>
      <c r="D90" s="32" t="s">
        <v>167</v>
      </c>
      <c r="E90" s="29" t="s">
        <v>97</v>
      </c>
      <c r="F90" s="29" t="s">
        <v>98</v>
      </c>
      <c r="G90" s="29" t="s">
        <v>107</v>
      </c>
      <c r="H90" s="92">
        <v>18532</v>
      </c>
      <c r="I90" s="92">
        <v>0</v>
      </c>
      <c r="J90" s="92">
        <v>0</v>
      </c>
      <c r="K90" s="92">
        <v>18532</v>
      </c>
      <c r="L90" s="92">
        <v>0</v>
      </c>
      <c r="M90" s="29" t="s">
        <v>107</v>
      </c>
      <c r="N90" s="92">
        <v>18532</v>
      </c>
      <c r="O90" s="26">
        <f t="shared" si="1"/>
        <v>-18532</v>
      </c>
      <c r="P90" s="26" t="e">
        <f>_xlfn.XLOOKUP(D90,'11.30应付账款余额'!A:A,'11.30应付账款余额'!A:A)</f>
        <v>#N/A</v>
      </c>
    </row>
    <row r="91" s="26" customFormat="1" ht="15" customHeight="1" spans="1:16">
      <c r="A91" s="33" t="s">
        <v>99</v>
      </c>
      <c r="B91" s="36" t="s">
        <v>100</v>
      </c>
      <c r="C91" s="33" t="s">
        <v>97</v>
      </c>
      <c r="D91" s="36" t="s">
        <v>168</v>
      </c>
      <c r="E91" s="33" t="s">
        <v>97</v>
      </c>
      <c r="F91" s="33" t="s">
        <v>98</v>
      </c>
      <c r="G91" s="33" t="s">
        <v>102</v>
      </c>
      <c r="H91" s="93">
        <v>9600</v>
      </c>
      <c r="I91" s="93">
        <v>0</v>
      </c>
      <c r="J91" s="93">
        <v>0</v>
      </c>
      <c r="K91" s="93">
        <v>0</v>
      </c>
      <c r="L91" s="93">
        <v>0</v>
      </c>
      <c r="M91" s="33" t="s">
        <v>102</v>
      </c>
      <c r="N91" s="93">
        <v>9600</v>
      </c>
      <c r="O91" s="26">
        <f t="shared" si="1"/>
        <v>9600</v>
      </c>
      <c r="P91" s="26" t="e">
        <f>_xlfn.XLOOKUP(D91,'11.30应付账款余额'!A:A,'11.30应付账款余额'!A:A)</f>
        <v>#N/A</v>
      </c>
    </row>
    <row r="92" s="26" customFormat="1" ht="15" customHeight="1" spans="1:16">
      <c r="A92" s="29" t="s">
        <v>99</v>
      </c>
      <c r="B92" s="32" t="s">
        <v>100</v>
      </c>
      <c r="C92" s="29" t="s">
        <v>97</v>
      </c>
      <c r="D92" s="32" t="s">
        <v>169</v>
      </c>
      <c r="E92" s="29" t="s">
        <v>97</v>
      </c>
      <c r="F92" s="29" t="s">
        <v>98</v>
      </c>
      <c r="G92" s="29" t="s">
        <v>104</v>
      </c>
      <c r="H92" s="92">
        <v>0</v>
      </c>
      <c r="I92" s="92">
        <v>0</v>
      </c>
      <c r="J92" s="92">
        <v>0</v>
      </c>
      <c r="K92" s="92">
        <v>0</v>
      </c>
      <c r="L92" s="92">
        <v>0</v>
      </c>
      <c r="M92" s="29" t="s">
        <v>104</v>
      </c>
      <c r="N92" s="92">
        <v>0</v>
      </c>
      <c r="O92" s="26">
        <f t="shared" si="1"/>
        <v>0</v>
      </c>
      <c r="P92" s="26" t="e">
        <f>_xlfn.XLOOKUP(D92,'11.30应付账款余额'!A:A,'11.30应付账款余额'!A:A)</f>
        <v>#N/A</v>
      </c>
    </row>
    <row r="93" s="26" customFormat="1" ht="15" customHeight="1" spans="1:16">
      <c r="A93" s="33" t="s">
        <v>99</v>
      </c>
      <c r="B93" s="36" t="s">
        <v>100</v>
      </c>
      <c r="C93" s="33" t="s">
        <v>97</v>
      </c>
      <c r="D93" s="36" t="s">
        <v>170</v>
      </c>
      <c r="E93" s="33" t="s">
        <v>97</v>
      </c>
      <c r="F93" s="33" t="s">
        <v>98</v>
      </c>
      <c r="G93" s="33" t="s">
        <v>107</v>
      </c>
      <c r="H93" s="93">
        <v>15365.76</v>
      </c>
      <c r="I93" s="93">
        <v>0</v>
      </c>
      <c r="J93" s="93">
        <v>0</v>
      </c>
      <c r="K93" s="93">
        <v>0</v>
      </c>
      <c r="L93" s="93">
        <v>0</v>
      </c>
      <c r="M93" s="33" t="s">
        <v>107</v>
      </c>
      <c r="N93" s="93">
        <v>15365.76</v>
      </c>
      <c r="O93" s="26">
        <f t="shared" si="1"/>
        <v>-15365.76</v>
      </c>
      <c r="P93" s="26" t="e">
        <f>_xlfn.XLOOKUP(D93,'11.30应付账款余额'!A:A,'11.30应付账款余额'!A:A)</f>
        <v>#N/A</v>
      </c>
    </row>
    <row r="94" s="26" customFormat="1" ht="15" customHeight="1" spans="1:16">
      <c r="A94" s="29" t="s">
        <v>99</v>
      </c>
      <c r="B94" s="32" t="s">
        <v>100</v>
      </c>
      <c r="C94" s="29" t="s">
        <v>97</v>
      </c>
      <c r="D94" s="32" t="s">
        <v>171</v>
      </c>
      <c r="E94" s="29" t="s">
        <v>97</v>
      </c>
      <c r="F94" s="29" t="s">
        <v>98</v>
      </c>
      <c r="G94" s="29" t="s">
        <v>102</v>
      </c>
      <c r="H94" s="92">
        <v>2200</v>
      </c>
      <c r="I94" s="92">
        <v>0</v>
      </c>
      <c r="J94" s="92">
        <v>0</v>
      </c>
      <c r="K94" s="92">
        <v>0</v>
      </c>
      <c r="L94" s="92">
        <v>0</v>
      </c>
      <c r="M94" s="29" t="s">
        <v>102</v>
      </c>
      <c r="N94" s="92">
        <v>2200</v>
      </c>
      <c r="O94" s="26">
        <f t="shared" si="1"/>
        <v>2200</v>
      </c>
      <c r="P94" s="26" t="e">
        <f>_xlfn.XLOOKUP(D94,'11.30应付账款余额'!A:A,'11.30应付账款余额'!A:A)</f>
        <v>#N/A</v>
      </c>
    </row>
    <row r="95" s="26" customFormat="1" ht="15" customHeight="1" spans="1:16">
      <c r="A95" s="33" t="s">
        <v>99</v>
      </c>
      <c r="B95" s="36" t="s">
        <v>100</v>
      </c>
      <c r="C95" s="33" t="s">
        <v>97</v>
      </c>
      <c r="D95" s="36" t="s">
        <v>172</v>
      </c>
      <c r="E95" s="33" t="s">
        <v>97</v>
      </c>
      <c r="F95" s="33" t="s">
        <v>98</v>
      </c>
      <c r="G95" s="33" t="s">
        <v>102</v>
      </c>
      <c r="H95" s="93">
        <v>6340</v>
      </c>
      <c r="I95" s="93">
        <v>0</v>
      </c>
      <c r="J95" s="93">
        <v>0</v>
      </c>
      <c r="K95" s="93">
        <v>0</v>
      </c>
      <c r="L95" s="93">
        <v>0</v>
      </c>
      <c r="M95" s="33" t="s">
        <v>102</v>
      </c>
      <c r="N95" s="93">
        <v>6340</v>
      </c>
      <c r="O95" s="26">
        <f t="shared" si="1"/>
        <v>6340</v>
      </c>
      <c r="P95" s="26" t="e">
        <f>_xlfn.XLOOKUP(D95,'11.30应付账款余额'!A:A,'11.30应付账款余额'!A:A)</f>
        <v>#N/A</v>
      </c>
    </row>
    <row r="96" s="26" customFormat="1" ht="15" customHeight="1" spans="1:16">
      <c r="A96" s="29" t="s">
        <v>99</v>
      </c>
      <c r="B96" s="32" t="s">
        <v>100</v>
      </c>
      <c r="C96" s="29" t="s">
        <v>97</v>
      </c>
      <c r="D96" s="32" t="s">
        <v>173</v>
      </c>
      <c r="E96" s="29" t="s">
        <v>97</v>
      </c>
      <c r="F96" s="29" t="s">
        <v>98</v>
      </c>
      <c r="G96" s="29" t="s">
        <v>102</v>
      </c>
      <c r="H96" s="92">
        <v>30585</v>
      </c>
      <c r="I96" s="92">
        <v>0</v>
      </c>
      <c r="J96" s="92">
        <v>0</v>
      </c>
      <c r="K96" s="92">
        <v>0</v>
      </c>
      <c r="L96" s="92">
        <v>0</v>
      </c>
      <c r="M96" s="29" t="s">
        <v>102</v>
      </c>
      <c r="N96" s="92">
        <v>30585</v>
      </c>
      <c r="O96" s="26">
        <f t="shared" si="1"/>
        <v>30585</v>
      </c>
      <c r="P96" s="26" t="e">
        <f>_xlfn.XLOOKUP(D96,'11.30应付账款余额'!A:A,'11.30应付账款余额'!A:A)</f>
        <v>#N/A</v>
      </c>
    </row>
    <row r="97" s="26" customFormat="1" ht="15" hidden="1" customHeight="1" spans="1:16">
      <c r="A97" s="33" t="s">
        <v>99</v>
      </c>
      <c r="B97" s="36" t="s">
        <v>100</v>
      </c>
      <c r="C97" s="33" t="s">
        <v>97</v>
      </c>
      <c r="D97" s="36" t="s">
        <v>34</v>
      </c>
      <c r="E97" s="33" t="s">
        <v>97</v>
      </c>
      <c r="F97" s="33" t="s">
        <v>98</v>
      </c>
      <c r="G97" s="33" t="s">
        <v>107</v>
      </c>
      <c r="H97" s="93">
        <v>276447.04</v>
      </c>
      <c r="I97" s="93">
        <v>321860.16</v>
      </c>
      <c r="J97" s="93">
        <v>139248.64</v>
      </c>
      <c r="K97" s="93">
        <v>2213014.52</v>
      </c>
      <c r="L97" s="93">
        <v>1961550.2</v>
      </c>
      <c r="M97" s="33" t="s">
        <v>107</v>
      </c>
      <c r="N97" s="93">
        <v>459058.56</v>
      </c>
      <c r="O97" s="26">
        <f t="shared" si="1"/>
        <v>-459058.56</v>
      </c>
      <c r="P97" s="26" t="str">
        <f>_xlfn.XLOOKUP(D97,'11.30应付账款余额'!A:A,'11.30应付账款余额'!A:A)</f>
        <v>佛吉亚（无锡）座椅部件有限公</v>
      </c>
    </row>
    <row r="98" s="26" customFormat="1" ht="15" customHeight="1" spans="1:16">
      <c r="A98" s="29" t="s">
        <v>99</v>
      </c>
      <c r="B98" s="32" t="s">
        <v>100</v>
      </c>
      <c r="C98" s="29" t="s">
        <v>97</v>
      </c>
      <c r="D98" s="32" t="s">
        <v>174</v>
      </c>
      <c r="E98" s="29" t="s">
        <v>97</v>
      </c>
      <c r="F98" s="29" t="s">
        <v>98</v>
      </c>
      <c r="G98" s="29" t="s">
        <v>104</v>
      </c>
      <c r="H98" s="92">
        <v>0</v>
      </c>
      <c r="I98" s="92">
        <v>0</v>
      </c>
      <c r="J98" s="92">
        <v>0</v>
      </c>
      <c r="K98" s="92">
        <v>0</v>
      </c>
      <c r="L98" s="92">
        <v>0</v>
      </c>
      <c r="M98" s="29" t="s">
        <v>104</v>
      </c>
      <c r="N98" s="92">
        <v>0</v>
      </c>
      <c r="O98" s="26">
        <f t="shared" si="1"/>
        <v>0</v>
      </c>
      <c r="P98" s="26" t="e">
        <f>_xlfn.XLOOKUP(D98,'11.30应付账款余额'!A:A,'11.30应付账款余额'!A:A)</f>
        <v>#N/A</v>
      </c>
    </row>
    <row r="99" s="26" customFormat="1" ht="15" customHeight="1" spans="1:16">
      <c r="A99" s="33" t="s">
        <v>99</v>
      </c>
      <c r="B99" s="36" t="s">
        <v>100</v>
      </c>
      <c r="C99" s="33" t="s">
        <v>97</v>
      </c>
      <c r="D99" s="36" t="s">
        <v>175</v>
      </c>
      <c r="E99" s="33" t="s">
        <v>97</v>
      </c>
      <c r="F99" s="33" t="s">
        <v>98</v>
      </c>
      <c r="G99" s="33" t="s">
        <v>104</v>
      </c>
      <c r="H99" s="93">
        <v>0</v>
      </c>
      <c r="I99" s="93">
        <v>0</v>
      </c>
      <c r="J99" s="93">
        <v>0</v>
      </c>
      <c r="K99" s="93">
        <v>220750.15</v>
      </c>
      <c r="L99" s="93">
        <v>0</v>
      </c>
      <c r="M99" s="33" t="s">
        <v>104</v>
      </c>
      <c r="N99" s="93">
        <v>0</v>
      </c>
      <c r="O99" s="26">
        <f t="shared" si="1"/>
        <v>0</v>
      </c>
      <c r="P99" s="26" t="e">
        <f>_xlfn.XLOOKUP(D99,'11.30应付账款余额'!A:A,'11.30应付账款余额'!A:A)</f>
        <v>#N/A</v>
      </c>
    </row>
    <row r="100" s="26" customFormat="1" ht="15" customHeight="1" spans="1:16">
      <c r="A100" s="29" t="s">
        <v>99</v>
      </c>
      <c r="B100" s="32" t="s">
        <v>100</v>
      </c>
      <c r="C100" s="29" t="s">
        <v>97</v>
      </c>
      <c r="D100" s="32" t="s">
        <v>176</v>
      </c>
      <c r="E100" s="29" t="s">
        <v>97</v>
      </c>
      <c r="F100" s="29" t="s">
        <v>98</v>
      </c>
      <c r="G100" s="29" t="s">
        <v>104</v>
      </c>
      <c r="H100" s="92">
        <v>0</v>
      </c>
      <c r="I100" s="92">
        <v>0</v>
      </c>
      <c r="J100" s="92">
        <v>0</v>
      </c>
      <c r="K100" s="92">
        <v>0</v>
      </c>
      <c r="L100" s="92">
        <v>0</v>
      </c>
      <c r="M100" s="29" t="s">
        <v>104</v>
      </c>
      <c r="N100" s="92">
        <v>0</v>
      </c>
      <c r="O100" s="26">
        <f t="shared" si="1"/>
        <v>0</v>
      </c>
      <c r="P100" s="26" t="e">
        <f>_xlfn.XLOOKUP(D100,'11.30应付账款余额'!A:A,'11.30应付账款余额'!A:A)</f>
        <v>#N/A</v>
      </c>
    </row>
    <row r="101" s="26" customFormat="1" ht="15" customHeight="1" spans="1:16">
      <c r="A101" s="33" t="s">
        <v>99</v>
      </c>
      <c r="B101" s="36" t="s">
        <v>100</v>
      </c>
      <c r="C101" s="33" t="s">
        <v>97</v>
      </c>
      <c r="D101" s="36" t="s">
        <v>177</v>
      </c>
      <c r="E101" s="33" t="s">
        <v>97</v>
      </c>
      <c r="F101" s="33" t="s">
        <v>98</v>
      </c>
      <c r="G101" s="33" t="s">
        <v>104</v>
      </c>
      <c r="H101" s="93">
        <v>0</v>
      </c>
      <c r="I101" s="93">
        <v>0</v>
      </c>
      <c r="J101" s="93">
        <v>0</v>
      </c>
      <c r="K101" s="93">
        <v>0</v>
      </c>
      <c r="L101" s="93">
        <v>0</v>
      </c>
      <c r="M101" s="33" t="s">
        <v>104</v>
      </c>
      <c r="N101" s="93">
        <v>0</v>
      </c>
      <c r="O101" s="26">
        <f t="shared" si="1"/>
        <v>0</v>
      </c>
      <c r="P101" s="26" t="e">
        <f>_xlfn.XLOOKUP(D101,'11.30应付账款余额'!A:A,'11.30应付账款余额'!A:A)</f>
        <v>#N/A</v>
      </c>
    </row>
    <row r="102" s="26" customFormat="1" hidden="1" spans="1:16">
      <c r="A102" s="26" t="s">
        <v>99</v>
      </c>
      <c r="B102" s="26" t="s">
        <v>100</v>
      </c>
      <c r="C102" s="26" t="s">
        <v>97</v>
      </c>
      <c r="D102" s="26" t="s">
        <v>67</v>
      </c>
      <c r="E102" s="26" t="s">
        <v>97</v>
      </c>
      <c r="F102" s="26" t="s">
        <v>98</v>
      </c>
      <c r="G102" s="26" t="s">
        <v>102</v>
      </c>
      <c r="H102" s="26">
        <v>9238.88</v>
      </c>
      <c r="I102" s="26">
        <v>3959.52</v>
      </c>
      <c r="J102" s="26">
        <v>9898.8</v>
      </c>
      <c r="K102" s="26">
        <v>24417.04</v>
      </c>
      <c r="L102" s="26">
        <v>42894.8</v>
      </c>
      <c r="M102" s="26" t="s">
        <v>102</v>
      </c>
      <c r="N102" s="26">
        <v>15178.16</v>
      </c>
      <c r="O102" s="26">
        <f t="shared" si="1"/>
        <v>15178.16</v>
      </c>
      <c r="P102" s="26" t="str">
        <f>_xlfn.XLOOKUP(D102,'11.30应付账款余额'!A:A,'11.30应付账款余额'!A:A)</f>
        <v>重庆渝融兴汽车配件有限公司</v>
      </c>
    </row>
    <row r="103" s="26" customFormat="1" hidden="1" spans="1:16">
      <c r="A103" s="26" t="s">
        <v>99</v>
      </c>
      <c r="B103" s="26" t="s">
        <v>100</v>
      </c>
      <c r="C103" s="26" t="s">
        <v>97</v>
      </c>
      <c r="D103" s="26" t="s">
        <v>68</v>
      </c>
      <c r="E103" s="26" t="s">
        <v>97</v>
      </c>
      <c r="F103" s="26" t="s">
        <v>98</v>
      </c>
      <c r="G103" s="26" t="s">
        <v>102</v>
      </c>
      <c r="H103" s="26">
        <v>1925.52</v>
      </c>
      <c r="I103" s="26">
        <v>0</v>
      </c>
      <c r="J103" s="26">
        <v>2406.9</v>
      </c>
      <c r="K103" s="26">
        <v>9336.54</v>
      </c>
      <c r="L103" s="26">
        <v>13663.96</v>
      </c>
      <c r="M103" s="26" t="s">
        <v>102</v>
      </c>
      <c r="N103" s="26">
        <v>4332.42</v>
      </c>
      <c r="O103" s="26">
        <f t="shared" si="1"/>
        <v>4332.42</v>
      </c>
      <c r="P103" s="26" t="str">
        <f>_xlfn.XLOOKUP(D103,'11.30应付账款余额'!A:A,'11.30应付账款余额'!A:A)</f>
        <v>安徽汉升工业部件股份有限公司</v>
      </c>
    </row>
    <row r="104" s="26" customFormat="1" hidden="1" spans="1:16">
      <c r="A104" s="26" t="s">
        <v>99</v>
      </c>
      <c r="B104" s="26" t="s">
        <v>100</v>
      </c>
      <c r="C104" s="26" t="s">
        <v>97</v>
      </c>
      <c r="D104" s="26" t="s">
        <v>35</v>
      </c>
      <c r="E104" s="26" t="s">
        <v>97</v>
      </c>
      <c r="F104" s="26" t="s">
        <v>98</v>
      </c>
      <c r="G104" s="26" t="s">
        <v>102</v>
      </c>
      <c r="H104" s="26">
        <v>428499.75</v>
      </c>
      <c r="I104" s="26">
        <v>70385</v>
      </c>
      <c r="J104" s="26">
        <v>204055.98</v>
      </c>
      <c r="K104" s="26">
        <v>1056023.37</v>
      </c>
      <c r="L104" s="26">
        <v>1272239.42</v>
      </c>
      <c r="M104" s="26" t="s">
        <v>102</v>
      </c>
      <c r="N104" s="26">
        <v>562170.73</v>
      </c>
      <c r="O104" s="26">
        <f t="shared" si="1"/>
        <v>562170.73</v>
      </c>
      <c r="P104" s="26" t="str">
        <f>_xlfn.XLOOKUP(D104,'11.30应付账款余额'!A:A,'11.30应付账款余额'!A:A)</f>
        <v>吉林省德邦汽车电子有限公司</v>
      </c>
    </row>
    <row r="105" s="26" customFormat="1" hidden="1" spans="1:16">
      <c r="A105" s="26" t="s">
        <v>99</v>
      </c>
      <c r="B105" s="26" t="s">
        <v>100</v>
      </c>
      <c r="C105" s="26" t="s">
        <v>97</v>
      </c>
      <c r="D105" s="26" t="s">
        <v>36</v>
      </c>
      <c r="E105" s="26" t="s">
        <v>97</v>
      </c>
      <c r="F105" s="26" t="s">
        <v>98</v>
      </c>
      <c r="G105" s="26" t="s">
        <v>102</v>
      </c>
      <c r="H105" s="26">
        <v>628035.9</v>
      </c>
      <c r="I105" s="26">
        <v>150000</v>
      </c>
      <c r="J105" s="26">
        <v>133199.88</v>
      </c>
      <c r="K105" s="26">
        <v>1900000</v>
      </c>
      <c r="L105" s="26">
        <v>1790967.01</v>
      </c>
      <c r="M105" s="26" t="s">
        <v>102</v>
      </c>
      <c r="N105" s="26">
        <v>611235.78</v>
      </c>
      <c r="O105" s="26">
        <f t="shared" si="1"/>
        <v>611235.78</v>
      </c>
      <c r="P105" s="26" t="str">
        <f>_xlfn.XLOOKUP(D105,'11.30应付账款余额'!A:A,'11.30应付账款余额'!A:A)</f>
        <v>吉林省方舟电子科技有限公司</v>
      </c>
    </row>
    <row r="106" s="26" customFormat="1" hidden="1" spans="1:16">
      <c r="A106" s="26" t="s">
        <v>99</v>
      </c>
      <c r="B106" s="26" t="s">
        <v>100</v>
      </c>
      <c r="C106" s="26" t="s">
        <v>97</v>
      </c>
      <c r="D106" s="26" t="s">
        <v>37</v>
      </c>
      <c r="E106" s="26" t="s">
        <v>97</v>
      </c>
      <c r="F106" s="26" t="s">
        <v>98</v>
      </c>
      <c r="G106" s="26" t="s">
        <v>102</v>
      </c>
      <c r="H106" s="26">
        <v>504776.37</v>
      </c>
      <c r="I106" s="26">
        <v>83268.57</v>
      </c>
      <c r="J106" s="26">
        <v>287434.43</v>
      </c>
      <c r="K106" s="26">
        <v>1549387.08</v>
      </c>
      <c r="L106" s="26">
        <v>1873938.4</v>
      </c>
      <c r="M106" s="26" t="s">
        <v>102</v>
      </c>
      <c r="N106" s="26">
        <v>708942.23</v>
      </c>
      <c r="O106" s="26">
        <f t="shared" si="1"/>
        <v>708942.23</v>
      </c>
      <c r="P106" s="26" t="str">
        <f>_xlfn.XLOOKUP(D106,'11.30应付账款余额'!A:A,'11.30应付账款余额'!A:A)</f>
        <v>长春富维安道拓汽车金属零部件</v>
      </c>
    </row>
    <row r="107" s="26" customFormat="1" spans="1:16">
      <c r="A107" s="26" t="s">
        <v>99</v>
      </c>
      <c r="B107" s="26" t="s">
        <v>100</v>
      </c>
      <c r="C107" s="26" t="s">
        <v>97</v>
      </c>
      <c r="D107" s="26" t="s">
        <v>178</v>
      </c>
      <c r="E107" s="26" t="s">
        <v>97</v>
      </c>
      <c r="F107" s="26" t="s">
        <v>98</v>
      </c>
      <c r="G107" s="26" t="s">
        <v>104</v>
      </c>
      <c r="H107" s="26">
        <v>0</v>
      </c>
      <c r="I107" s="26">
        <v>0</v>
      </c>
      <c r="J107" s="26">
        <v>0</v>
      </c>
      <c r="K107" s="26">
        <v>0</v>
      </c>
      <c r="L107" s="26">
        <v>0</v>
      </c>
      <c r="M107" s="26" t="s">
        <v>104</v>
      </c>
      <c r="N107" s="26">
        <v>0</v>
      </c>
      <c r="O107" s="26">
        <f t="shared" si="1"/>
        <v>0</v>
      </c>
      <c r="P107" s="26" t="e">
        <f>_xlfn.XLOOKUP(D107,'11.30应付账款余额'!A:A,'11.30应付账款余额'!A:A)</f>
        <v>#N/A</v>
      </c>
    </row>
    <row r="108" s="26" customFormat="1" spans="1:16">
      <c r="A108" s="26" t="s">
        <v>99</v>
      </c>
      <c r="B108" s="26" t="s">
        <v>100</v>
      </c>
      <c r="C108" s="26" t="s">
        <v>97</v>
      </c>
      <c r="D108" s="26" t="s">
        <v>179</v>
      </c>
      <c r="E108" s="26" t="s">
        <v>97</v>
      </c>
      <c r="F108" s="26" t="s">
        <v>98</v>
      </c>
      <c r="G108" s="26" t="s">
        <v>107</v>
      </c>
      <c r="H108" s="26">
        <v>29154</v>
      </c>
      <c r="I108" s="26">
        <v>0</v>
      </c>
      <c r="J108" s="26">
        <v>0</v>
      </c>
      <c r="K108" s="26">
        <v>0</v>
      </c>
      <c r="L108" s="26">
        <v>-29154</v>
      </c>
      <c r="M108" s="26" t="s">
        <v>107</v>
      </c>
      <c r="N108" s="26">
        <v>29154</v>
      </c>
      <c r="O108" s="26">
        <f t="shared" si="1"/>
        <v>-29154</v>
      </c>
      <c r="P108" s="26" t="e">
        <f>_xlfn.XLOOKUP(D108,'11.30应付账款余额'!A:A,'11.30应付账款余额'!A:A)</f>
        <v>#N/A</v>
      </c>
    </row>
    <row r="109" s="26" customFormat="1" hidden="1" spans="1:16">
      <c r="A109" s="26" t="s">
        <v>99</v>
      </c>
      <c r="B109" s="26" t="s">
        <v>100</v>
      </c>
      <c r="C109" s="26" t="s">
        <v>97</v>
      </c>
      <c r="D109" s="26" t="s">
        <v>38</v>
      </c>
      <c r="E109" s="26" t="s">
        <v>97</v>
      </c>
      <c r="F109" s="26" t="s">
        <v>98</v>
      </c>
      <c r="G109" s="26" t="s">
        <v>102</v>
      </c>
      <c r="H109" s="26">
        <v>390466.83</v>
      </c>
      <c r="I109" s="26">
        <v>100000</v>
      </c>
      <c r="J109" s="26">
        <v>104392.72</v>
      </c>
      <c r="K109" s="26">
        <v>1100000</v>
      </c>
      <c r="L109" s="26">
        <v>911699.84</v>
      </c>
      <c r="M109" s="26" t="s">
        <v>102</v>
      </c>
      <c r="N109" s="26">
        <v>394859.55</v>
      </c>
      <c r="O109" s="26">
        <f t="shared" si="1"/>
        <v>394859.55</v>
      </c>
      <c r="P109" s="26" t="str">
        <f>_xlfn.XLOOKUP(D109,'11.30应付账款余额'!A:A,'11.30应付账款余额'!A:A)</f>
        <v>黄骅市雍丰塑料制品有限公司</v>
      </c>
    </row>
    <row r="110" s="26" customFormat="1" spans="1:16">
      <c r="A110" s="26" t="s">
        <v>99</v>
      </c>
      <c r="B110" s="26" t="s">
        <v>100</v>
      </c>
      <c r="C110" s="26" t="s">
        <v>97</v>
      </c>
      <c r="D110" s="26" t="s">
        <v>180</v>
      </c>
      <c r="E110" s="26" t="s">
        <v>97</v>
      </c>
      <c r="F110" s="26" t="s">
        <v>98</v>
      </c>
      <c r="G110" s="26" t="s">
        <v>104</v>
      </c>
      <c r="H110" s="26">
        <v>0</v>
      </c>
      <c r="I110" s="26">
        <v>0</v>
      </c>
      <c r="J110" s="26">
        <v>0</v>
      </c>
      <c r="K110" s="26">
        <v>0</v>
      </c>
      <c r="L110" s="26">
        <v>0</v>
      </c>
      <c r="M110" s="26" t="s">
        <v>104</v>
      </c>
      <c r="N110" s="26">
        <v>0</v>
      </c>
      <c r="O110" s="26">
        <f t="shared" si="1"/>
        <v>0</v>
      </c>
      <c r="P110" s="26" t="e">
        <f>_xlfn.XLOOKUP(D110,'11.30应付账款余额'!A:A,'11.30应付账款余额'!A:A)</f>
        <v>#N/A</v>
      </c>
    </row>
    <row r="111" s="26" customFormat="1" spans="1:16">
      <c r="A111" s="26" t="s">
        <v>99</v>
      </c>
      <c r="B111" s="26" t="s">
        <v>100</v>
      </c>
      <c r="C111" s="26" t="s">
        <v>97</v>
      </c>
      <c r="D111" s="26" t="s">
        <v>181</v>
      </c>
      <c r="E111" s="26" t="s">
        <v>97</v>
      </c>
      <c r="F111" s="26" t="s">
        <v>98</v>
      </c>
      <c r="G111" s="26" t="s">
        <v>102</v>
      </c>
      <c r="H111" s="26">
        <v>1508.81</v>
      </c>
      <c r="I111" s="26">
        <v>0</v>
      </c>
      <c r="J111" s="26">
        <v>0</v>
      </c>
      <c r="K111" s="26">
        <v>0</v>
      </c>
      <c r="L111" s="26">
        <v>0</v>
      </c>
      <c r="M111" s="26" t="s">
        <v>102</v>
      </c>
      <c r="N111" s="26">
        <v>1508.81</v>
      </c>
      <c r="O111" s="26">
        <f t="shared" si="1"/>
        <v>1508.81</v>
      </c>
      <c r="P111" s="26" t="e">
        <f>_xlfn.XLOOKUP(D111,'11.30应付账款余额'!A:A,'11.30应付账款余额'!A:A)</f>
        <v>#N/A</v>
      </c>
    </row>
    <row r="112" s="26" customFormat="1" spans="1:16">
      <c r="A112" s="26" t="s">
        <v>99</v>
      </c>
      <c r="B112" s="26" t="s">
        <v>100</v>
      </c>
      <c r="C112" s="26" t="s">
        <v>97</v>
      </c>
      <c r="D112" s="26" t="s">
        <v>182</v>
      </c>
      <c r="E112" s="26" t="s">
        <v>97</v>
      </c>
      <c r="F112" s="26" t="s">
        <v>98</v>
      </c>
      <c r="G112" s="26" t="s">
        <v>102</v>
      </c>
      <c r="H112" s="26">
        <v>19684</v>
      </c>
      <c r="I112" s="26">
        <v>0</v>
      </c>
      <c r="J112" s="26">
        <v>0</v>
      </c>
      <c r="K112" s="26">
        <v>0</v>
      </c>
      <c r="L112" s="26">
        <v>0</v>
      </c>
      <c r="M112" s="26" t="s">
        <v>102</v>
      </c>
      <c r="N112" s="26">
        <v>19684</v>
      </c>
      <c r="O112" s="26">
        <f t="shared" si="1"/>
        <v>19684</v>
      </c>
      <c r="P112" s="26" t="e">
        <f>_xlfn.XLOOKUP(D112,'11.30应付账款余额'!A:A,'11.30应付账款余额'!A:A)</f>
        <v>#N/A</v>
      </c>
    </row>
    <row r="113" s="26" customFormat="1" hidden="1" spans="1:16">
      <c r="A113" s="26" t="s">
        <v>99</v>
      </c>
      <c r="B113" s="26" t="s">
        <v>100</v>
      </c>
      <c r="C113" s="26" t="s">
        <v>97</v>
      </c>
      <c r="D113" s="26" t="s">
        <v>69</v>
      </c>
      <c r="E113" s="26" t="s">
        <v>97</v>
      </c>
      <c r="F113" s="26" t="s">
        <v>98</v>
      </c>
      <c r="G113" s="26" t="s">
        <v>104</v>
      </c>
      <c r="H113" s="26">
        <v>0</v>
      </c>
      <c r="I113" s="26">
        <v>0</v>
      </c>
      <c r="J113" s="26">
        <v>32793.73</v>
      </c>
      <c r="K113" s="26">
        <v>118352.81</v>
      </c>
      <c r="L113" s="26">
        <v>61608.73</v>
      </c>
      <c r="M113" s="26" t="s">
        <v>102</v>
      </c>
      <c r="N113" s="26">
        <v>32793.73</v>
      </c>
      <c r="O113" s="26">
        <f t="shared" si="1"/>
        <v>32793.73</v>
      </c>
      <c r="P113" s="26" t="str">
        <f>_xlfn.XLOOKUP(D113,'11.30应付账款余额'!A:A,'11.30应付账款余额'!A:A)</f>
        <v>江苏忠明祥和精工股份有限公司</v>
      </c>
    </row>
    <row r="114" s="26" customFormat="1" spans="1:16">
      <c r="A114" s="26" t="s">
        <v>99</v>
      </c>
      <c r="B114" s="26" t="s">
        <v>100</v>
      </c>
      <c r="C114" s="26" t="s">
        <v>97</v>
      </c>
      <c r="D114" s="26" t="s">
        <v>183</v>
      </c>
      <c r="E114" s="26" t="s">
        <v>97</v>
      </c>
      <c r="F114" s="26" t="s">
        <v>98</v>
      </c>
      <c r="G114" s="26" t="s">
        <v>102</v>
      </c>
      <c r="H114" s="26">
        <v>23.19</v>
      </c>
      <c r="I114" s="26">
        <v>0</v>
      </c>
      <c r="J114" s="26">
        <v>0</v>
      </c>
      <c r="K114" s="26">
        <v>0</v>
      </c>
      <c r="L114" s="26">
        <v>0</v>
      </c>
      <c r="M114" s="26" t="s">
        <v>102</v>
      </c>
      <c r="N114" s="26">
        <v>23.19</v>
      </c>
      <c r="O114" s="26">
        <f t="shared" si="1"/>
        <v>23.19</v>
      </c>
      <c r="P114" s="26" t="e">
        <f>_xlfn.XLOOKUP(D114,'11.30应付账款余额'!A:A,'11.30应付账款余额'!A:A)</f>
        <v>#N/A</v>
      </c>
    </row>
    <row r="115" s="26" customFormat="1" spans="1:16">
      <c r="A115" s="26" t="s">
        <v>99</v>
      </c>
      <c r="B115" s="26" t="s">
        <v>100</v>
      </c>
      <c r="C115" s="26" t="s">
        <v>97</v>
      </c>
      <c r="D115" s="26" t="s">
        <v>184</v>
      </c>
      <c r="E115" s="26" t="s">
        <v>97</v>
      </c>
      <c r="F115" s="26" t="s">
        <v>98</v>
      </c>
      <c r="G115" s="26" t="s">
        <v>102</v>
      </c>
      <c r="H115" s="26">
        <v>5878.26</v>
      </c>
      <c r="I115" s="26">
        <v>0</v>
      </c>
      <c r="J115" s="26">
        <v>0</v>
      </c>
      <c r="K115" s="26">
        <v>0</v>
      </c>
      <c r="L115" s="26">
        <v>0</v>
      </c>
      <c r="M115" s="26" t="s">
        <v>102</v>
      </c>
      <c r="N115" s="26">
        <v>5878.26</v>
      </c>
      <c r="O115" s="26">
        <f t="shared" si="1"/>
        <v>5878.26</v>
      </c>
      <c r="P115" s="26" t="e">
        <f>_xlfn.XLOOKUP(D115,'11.30应付账款余额'!A:A,'11.30应付账款余额'!A:A)</f>
        <v>#N/A</v>
      </c>
    </row>
    <row r="116" s="26" customFormat="1" spans="1:16">
      <c r="A116" s="26" t="s">
        <v>99</v>
      </c>
      <c r="B116" s="26" t="s">
        <v>100</v>
      </c>
      <c r="C116" s="26" t="s">
        <v>97</v>
      </c>
      <c r="D116" s="26" t="s">
        <v>185</v>
      </c>
      <c r="E116" s="26" t="s">
        <v>97</v>
      </c>
      <c r="F116" s="26" t="s">
        <v>98</v>
      </c>
      <c r="G116" s="26" t="s">
        <v>104</v>
      </c>
      <c r="H116" s="26">
        <v>0</v>
      </c>
      <c r="I116" s="26">
        <v>0</v>
      </c>
      <c r="J116" s="26">
        <v>0</v>
      </c>
      <c r="K116" s="26">
        <v>0</v>
      </c>
      <c r="L116" s="26">
        <v>0</v>
      </c>
      <c r="M116" s="26" t="s">
        <v>104</v>
      </c>
      <c r="N116" s="26">
        <v>0</v>
      </c>
      <c r="O116" s="26">
        <f t="shared" si="1"/>
        <v>0</v>
      </c>
      <c r="P116" s="26" t="e">
        <f>_xlfn.XLOOKUP(D116,'11.30应付账款余额'!A:A,'11.30应付账款余额'!A:A)</f>
        <v>#N/A</v>
      </c>
    </row>
    <row r="117" s="26" customFormat="1" spans="1:16">
      <c r="A117" s="26" t="s">
        <v>99</v>
      </c>
      <c r="B117" s="26" t="s">
        <v>100</v>
      </c>
      <c r="C117" s="26" t="s">
        <v>97</v>
      </c>
      <c r="D117" s="26" t="s">
        <v>186</v>
      </c>
      <c r="E117" s="26" t="s">
        <v>97</v>
      </c>
      <c r="F117" s="26" t="s">
        <v>98</v>
      </c>
      <c r="G117" s="26" t="s">
        <v>104</v>
      </c>
      <c r="H117" s="26">
        <v>0</v>
      </c>
      <c r="I117" s="26">
        <v>0</v>
      </c>
      <c r="J117" s="26">
        <v>0</v>
      </c>
      <c r="K117" s="26">
        <v>0</v>
      </c>
      <c r="L117" s="26">
        <v>0</v>
      </c>
      <c r="M117" s="26" t="s">
        <v>104</v>
      </c>
      <c r="N117" s="26">
        <v>0</v>
      </c>
      <c r="O117" s="26">
        <f t="shared" si="1"/>
        <v>0</v>
      </c>
      <c r="P117" s="26" t="e">
        <f>_xlfn.XLOOKUP(D117,'11.30应付账款余额'!A:A,'11.30应付账款余额'!A:A)</f>
        <v>#N/A</v>
      </c>
    </row>
    <row r="118" s="26" customFormat="1" hidden="1" spans="1:16">
      <c r="A118" s="26" t="s">
        <v>99</v>
      </c>
      <c r="B118" s="26" t="s">
        <v>100</v>
      </c>
      <c r="C118" s="26" t="s">
        <v>97</v>
      </c>
      <c r="D118" s="26" t="s">
        <v>187</v>
      </c>
      <c r="E118" s="26" t="s">
        <v>97</v>
      </c>
      <c r="F118" s="26" t="s">
        <v>98</v>
      </c>
      <c r="G118" s="26" t="s">
        <v>102</v>
      </c>
      <c r="H118" s="26">
        <v>65450</v>
      </c>
      <c r="I118" s="26">
        <v>0</v>
      </c>
      <c r="J118" s="26">
        <v>0</v>
      </c>
      <c r="K118" s="26">
        <v>0</v>
      </c>
      <c r="L118" s="26">
        <v>0</v>
      </c>
      <c r="M118" s="26" t="s">
        <v>102</v>
      </c>
      <c r="N118" s="26">
        <v>65450</v>
      </c>
      <c r="O118" s="26">
        <f t="shared" si="1"/>
        <v>65450</v>
      </c>
      <c r="P118" s="26" t="e">
        <f>_xlfn.XLOOKUP(D118,'11.30应付账款余额'!A:A,'11.30应付账款余额'!A:A)</f>
        <v>#N/A</v>
      </c>
    </row>
    <row r="119" s="26" customFormat="1" spans="1:16">
      <c r="A119" s="26" t="s">
        <v>99</v>
      </c>
      <c r="B119" s="26" t="s">
        <v>100</v>
      </c>
      <c r="C119" s="26" t="s">
        <v>97</v>
      </c>
      <c r="D119" s="26" t="s">
        <v>188</v>
      </c>
      <c r="E119" s="26" t="s">
        <v>97</v>
      </c>
      <c r="F119" s="26" t="s">
        <v>98</v>
      </c>
      <c r="G119" s="26" t="s">
        <v>104</v>
      </c>
      <c r="H119" s="26">
        <v>0</v>
      </c>
      <c r="I119" s="26">
        <v>0</v>
      </c>
      <c r="J119" s="26">
        <v>0</v>
      </c>
      <c r="K119" s="26">
        <v>0</v>
      </c>
      <c r="L119" s="26">
        <v>0</v>
      </c>
      <c r="M119" s="26" t="s">
        <v>104</v>
      </c>
      <c r="N119" s="26">
        <v>0</v>
      </c>
      <c r="O119" s="26">
        <f t="shared" si="1"/>
        <v>0</v>
      </c>
      <c r="P119" s="26" t="e">
        <f>_xlfn.XLOOKUP(D119,'11.30应付账款余额'!A:A,'11.30应付账款余额'!A:A)</f>
        <v>#N/A</v>
      </c>
    </row>
    <row r="120" s="26" customFormat="1" spans="1:16">
      <c r="A120" s="26" t="s">
        <v>99</v>
      </c>
      <c r="B120" s="26" t="s">
        <v>100</v>
      </c>
      <c r="C120" s="26" t="s">
        <v>97</v>
      </c>
      <c r="D120" s="26" t="s">
        <v>189</v>
      </c>
      <c r="E120" s="26" t="s">
        <v>97</v>
      </c>
      <c r="F120" s="26" t="s">
        <v>98</v>
      </c>
      <c r="G120" s="26" t="s">
        <v>102</v>
      </c>
      <c r="H120" s="26">
        <v>61614.37</v>
      </c>
      <c r="I120" s="26">
        <v>0</v>
      </c>
      <c r="J120" s="26">
        <v>0</v>
      </c>
      <c r="K120" s="26">
        <v>0</v>
      </c>
      <c r="L120" s="26">
        <v>0</v>
      </c>
      <c r="M120" s="26" t="s">
        <v>102</v>
      </c>
      <c r="N120" s="26">
        <v>61614.37</v>
      </c>
      <c r="O120" s="26">
        <f t="shared" si="1"/>
        <v>61614.37</v>
      </c>
      <c r="P120" s="26" t="e">
        <f>_xlfn.XLOOKUP(D120,'11.30应付账款余额'!A:A,'11.30应付账款余额'!A:A)</f>
        <v>#N/A</v>
      </c>
    </row>
    <row r="121" s="26" customFormat="1" spans="1:16">
      <c r="A121" s="26" t="s">
        <v>99</v>
      </c>
      <c r="B121" s="26" t="s">
        <v>100</v>
      </c>
      <c r="C121" s="26" t="s">
        <v>97</v>
      </c>
      <c r="D121" s="26" t="s">
        <v>190</v>
      </c>
      <c r="E121" s="26" t="s">
        <v>97</v>
      </c>
      <c r="F121" s="26" t="s">
        <v>98</v>
      </c>
      <c r="G121" s="26" t="s">
        <v>104</v>
      </c>
      <c r="H121" s="26">
        <v>0</v>
      </c>
      <c r="I121" s="26">
        <v>0</v>
      </c>
      <c r="J121" s="26">
        <v>0</v>
      </c>
      <c r="K121" s="26">
        <v>0</v>
      </c>
      <c r="L121" s="26">
        <v>0</v>
      </c>
      <c r="M121" s="26" t="s">
        <v>104</v>
      </c>
      <c r="N121" s="26">
        <v>0</v>
      </c>
      <c r="O121" s="26">
        <f t="shared" si="1"/>
        <v>0</v>
      </c>
      <c r="P121" s="26" t="e">
        <f>_xlfn.XLOOKUP(D121,'11.30应付账款余额'!A:A,'11.30应付账款余额'!A:A)</f>
        <v>#N/A</v>
      </c>
    </row>
    <row r="122" s="26" customFormat="1" hidden="1" spans="1:16">
      <c r="A122" s="26" t="s">
        <v>99</v>
      </c>
      <c r="B122" s="26" t="s">
        <v>100</v>
      </c>
      <c r="C122" s="26" t="s">
        <v>97</v>
      </c>
      <c r="D122" s="26" t="s">
        <v>39</v>
      </c>
      <c r="E122" s="26" t="s">
        <v>97</v>
      </c>
      <c r="F122" s="26" t="s">
        <v>98</v>
      </c>
      <c r="G122" s="26" t="s">
        <v>102</v>
      </c>
      <c r="H122" s="26">
        <v>647879.11</v>
      </c>
      <c r="I122" s="26">
        <v>300000</v>
      </c>
      <c r="J122" s="26">
        <v>314465</v>
      </c>
      <c r="K122" s="26">
        <v>2166642</v>
      </c>
      <c r="L122" s="26">
        <v>1705959</v>
      </c>
      <c r="M122" s="26" t="s">
        <v>102</v>
      </c>
      <c r="N122" s="26">
        <v>662344.11</v>
      </c>
      <c r="O122" s="26">
        <f t="shared" si="1"/>
        <v>662344.11</v>
      </c>
      <c r="P122" s="26" t="str">
        <f>_xlfn.XLOOKUP(D122,'11.30应付账款余额'!A:A,'11.30应付账款余额'!A:A)</f>
        <v>景德镇市乾立运输有限公司</v>
      </c>
    </row>
    <row r="123" s="26" customFormat="1" spans="1:16">
      <c r="A123" s="26" t="s">
        <v>99</v>
      </c>
      <c r="B123" s="26" t="s">
        <v>100</v>
      </c>
      <c r="C123" s="26" t="s">
        <v>97</v>
      </c>
      <c r="D123" s="26" t="s">
        <v>191</v>
      </c>
      <c r="E123" s="26" t="s">
        <v>97</v>
      </c>
      <c r="F123" s="26" t="s">
        <v>98</v>
      </c>
      <c r="G123" s="26" t="s">
        <v>104</v>
      </c>
      <c r="H123" s="26">
        <v>0</v>
      </c>
      <c r="I123" s="26">
        <v>0</v>
      </c>
      <c r="J123" s="26">
        <v>0</v>
      </c>
      <c r="K123" s="26">
        <v>0</v>
      </c>
      <c r="L123" s="26">
        <v>0</v>
      </c>
      <c r="M123" s="26" t="s">
        <v>104</v>
      </c>
      <c r="N123" s="26">
        <v>0</v>
      </c>
      <c r="O123" s="26">
        <f t="shared" si="1"/>
        <v>0</v>
      </c>
      <c r="P123" s="26" t="e">
        <f>_xlfn.XLOOKUP(D123,'11.30应付账款余额'!A:A,'11.30应付账款余额'!A:A)</f>
        <v>#N/A</v>
      </c>
    </row>
    <row r="124" s="26" customFormat="1" spans="1:16">
      <c r="A124" s="26" t="s">
        <v>99</v>
      </c>
      <c r="B124" s="26" t="s">
        <v>100</v>
      </c>
      <c r="C124" s="26" t="s">
        <v>97</v>
      </c>
      <c r="D124" s="26" t="s">
        <v>192</v>
      </c>
      <c r="E124" s="26" t="s">
        <v>97</v>
      </c>
      <c r="F124" s="26" t="s">
        <v>98</v>
      </c>
      <c r="G124" s="26" t="s">
        <v>102</v>
      </c>
      <c r="H124" s="26">
        <v>474</v>
      </c>
      <c r="I124" s="26">
        <v>0</v>
      </c>
      <c r="J124" s="26">
        <v>0</v>
      </c>
      <c r="K124" s="26">
        <v>0</v>
      </c>
      <c r="L124" s="26">
        <v>0</v>
      </c>
      <c r="M124" s="26" t="s">
        <v>102</v>
      </c>
      <c r="N124" s="26">
        <v>474</v>
      </c>
      <c r="O124" s="26">
        <f t="shared" si="1"/>
        <v>474</v>
      </c>
      <c r="P124" s="26" t="e">
        <f>_xlfn.XLOOKUP(D124,'11.30应付账款余额'!A:A,'11.30应付账款余额'!A:A)</f>
        <v>#N/A</v>
      </c>
    </row>
    <row r="125" s="26" customFormat="1" hidden="1" spans="1:16">
      <c r="A125" s="26" t="s">
        <v>99</v>
      </c>
      <c r="B125" s="26" t="s">
        <v>100</v>
      </c>
      <c r="C125" s="26" t="s">
        <v>97</v>
      </c>
      <c r="D125" s="26" t="s">
        <v>40</v>
      </c>
      <c r="E125" s="26" t="s">
        <v>97</v>
      </c>
      <c r="F125" s="26" t="s">
        <v>98</v>
      </c>
      <c r="G125" s="26" t="s">
        <v>102</v>
      </c>
      <c r="H125" s="26">
        <v>1109863.06</v>
      </c>
      <c r="I125" s="26">
        <v>300000</v>
      </c>
      <c r="J125" s="26">
        <v>351001.84</v>
      </c>
      <c r="K125" s="26">
        <v>2200000</v>
      </c>
      <c r="L125" s="26">
        <v>2796284.55</v>
      </c>
      <c r="M125" s="26" t="s">
        <v>102</v>
      </c>
      <c r="N125" s="26">
        <v>1160864.9</v>
      </c>
      <c r="O125" s="26">
        <f t="shared" si="1"/>
        <v>1160864.9</v>
      </c>
      <c r="P125" s="26" t="str">
        <f>_xlfn.XLOOKUP(D125,'11.30应付账款余额'!A:A,'11.30应付账款余额'!A:A)</f>
        <v>景德镇市凯达汽车配件有限公司</v>
      </c>
    </row>
    <row r="126" s="26" customFormat="1" spans="1:16">
      <c r="A126" s="26" t="s">
        <v>99</v>
      </c>
      <c r="B126" s="26" t="s">
        <v>100</v>
      </c>
      <c r="C126" s="26" t="s">
        <v>97</v>
      </c>
      <c r="D126" s="26" t="s">
        <v>193</v>
      </c>
      <c r="E126" s="26" t="s">
        <v>97</v>
      </c>
      <c r="F126" s="26" t="s">
        <v>98</v>
      </c>
      <c r="G126" s="26" t="s">
        <v>104</v>
      </c>
      <c r="H126" s="26">
        <v>0</v>
      </c>
      <c r="I126" s="26">
        <v>0</v>
      </c>
      <c r="J126" s="26">
        <v>0</v>
      </c>
      <c r="K126" s="26">
        <v>0</v>
      </c>
      <c r="L126" s="26">
        <v>0</v>
      </c>
      <c r="M126" s="26" t="s">
        <v>104</v>
      </c>
      <c r="N126" s="26">
        <v>0</v>
      </c>
      <c r="O126" s="26">
        <f t="shared" si="1"/>
        <v>0</v>
      </c>
      <c r="P126" s="26" t="e">
        <f>_xlfn.XLOOKUP(D126,'11.30应付账款余额'!A:A,'11.30应付账款余额'!A:A)</f>
        <v>#N/A</v>
      </c>
    </row>
    <row r="127" s="26" customFormat="1" hidden="1" spans="1:16">
      <c r="A127" s="26" t="s">
        <v>99</v>
      </c>
      <c r="B127" s="26" t="s">
        <v>100</v>
      </c>
      <c r="C127" s="26" t="s">
        <v>97</v>
      </c>
      <c r="D127" s="26" t="s">
        <v>41</v>
      </c>
      <c r="E127" s="26" t="s">
        <v>97</v>
      </c>
      <c r="F127" s="26" t="s">
        <v>98</v>
      </c>
      <c r="G127" s="26" t="s">
        <v>102</v>
      </c>
      <c r="H127" s="26">
        <v>186903.76</v>
      </c>
      <c r="I127" s="26">
        <v>50000</v>
      </c>
      <c r="J127" s="26">
        <v>56508.57</v>
      </c>
      <c r="K127" s="26">
        <v>820000</v>
      </c>
      <c r="L127" s="26">
        <v>667041.75</v>
      </c>
      <c r="M127" s="26" t="s">
        <v>102</v>
      </c>
      <c r="N127" s="26">
        <v>193412.33</v>
      </c>
      <c r="O127" s="26">
        <f t="shared" si="1"/>
        <v>193412.33</v>
      </c>
      <c r="P127" s="26" t="str">
        <f>_xlfn.XLOOKUP(D127,'11.30应付账款余额'!A:A,'11.30应付账款余额'!A:A)</f>
        <v>武汉德锐隆科技有限公司</v>
      </c>
    </row>
    <row r="128" s="26" customFormat="1" spans="1:16">
      <c r="A128" s="26" t="s">
        <v>99</v>
      </c>
      <c r="B128" s="26" t="s">
        <v>100</v>
      </c>
      <c r="C128" s="26" t="s">
        <v>97</v>
      </c>
      <c r="D128" s="26" t="s">
        <v>194</v>
      </c>
      <c r="E128" s="26" t="s">
        <v>97</v>
      </c>
      <c r="F128" s="26" t="s">
        <v>98</v>
      </c>
      <c r="G128" s="26" t="s">
        <v>102</v>
      </c>
      <c r="H128" s="26">
        <v>13000</v>
      </c>
      <c r="I128" s="26">
        <v>0</v>
      </c>
      <c r="J128" s="26">
        <v>0</v>
      </c>
      <c r="K128" s="26">
        <v>0</v>
      </c>
      <c r="L128" s="26">
        <v>0</v>
      </c>
      <c r="M128" s="26" t="s">
        <v>102</v>
      </c>
      <c r="N128" s="26">
        <v>13000</v>
      </c>
      <c r="O128" s="26">
        <f t="shared" si="1"/>
        <v>13000</v>
      </c>
      <c r="P128" s="26" t="e">
        <f>_xlfn.XLOOKUP(D128,'11.30应付账款余额'!A:A,'11.30应付账款余额'!A:A)</f>
        <v>#N/A</v>
      </c>
    </row>
    <row r="129" s="26" customFormat="1" spans="1:16">
      <c r="A129" s="26" t="s">
        <v>99</v>
      </c>
      <c r="B129" s="26" t="s">
        <v>100</v>
      </c>
      <c r="C129" s="26" t="s">
        <v>97</v>
      </c>
      <c r="D129" s="26" t="s">
        <v>195</v>
      </c>
      <c r="E129" s="26" t="s">
        <v>97</v>
      </c>
      <c r="F129" s="26" t="s">
        <v>98</v>
      </c>
      <c r="G129" s="26" t="s">
        <v>104</v>
      </c>
      <c r="H129" s="26">
        <v>0</v>
      </c>
      <c r="I129" s="26">
        <v>0</v>
      </c>
      <c r="J129" s="26">
        <v>0</v>
      </c>
      <c r="K129" s="26">
        <v>0</v>
      </c>
      <c r="L129" s="26">
        <v>0</v>
      </c>
      <c r="M129" s="26" t="s">
        <v>104</v>
      </c>
      <c r="N129" s="26">
        <v>0</v>
      </c>
      <c r="O129" s="26">
        <f t="shared" si="1"/>
        <v>0</v>
      </c>
      <c r="P129" s="26" t="e">
        <f>_xlfn.XLOOKUP(D129,'11.30应付账款余额'!A:A,'11.30应付账款余额'!A:A)</f>
        <v>#N/A</v>
      </c>
    </row>
    <row r="130" s="26" customFormat="1" spans="1:16">
      <c r="A130" s="26" t="s">
        <v>99</v>
      </c>
      <c r="B130" s="26" t="s">
        <v>100</v>
      </c>
      <c r="C130" s="26" t="s">
        <v>97</v>
      </c>
      <c r="D130" s="26" t="s">
        <v>196</v>
      </c>
      <c r="E130" s="26" t="s">
        <v>97</v>
      </c>
      <c r="F130" s="26" t="s">
        <v>98</v>
      </c>
      <c r="G130" s="26" t="s">
        <v>104</v>
      </c>
      <c r="H130" s="26">
        <v>0</v>
      </c>
      <c r="I130" s="26">
        <v>0</v>
      </c>
      <c r="J130" s="26">
        <v>0</v>
      </c>
      <c r="K130" s="26">
        <v>0</v>
      </c>
      <c r="L130" s="26">
        <v>0</v>
      </c>
      <c r="M130" s="26" t="s">
        <v>104</v>
      </c>
      <c r="N130" s="26">
        <v>0</v>
      </c>
      <c r="O130" s="26">
        <f t="shared" si="1"/>
        <v>0</v>
      </c>
      <c r="P130" s="26" t="e">
        <f>_xlfn.XLOOKUP(D130,'11.30应付账款余额'!A:A,'11.30应付账款余额'!A:A)</f>
        <v>#N/A</v>
      </c>
    </row>
    <row r="131" s="26" customFormat="1" spans="1:16">
      <c r="A131" s="26" t="s">
        <v>99</v>
      </c>
      <c r="B131" s="26" t="s">
        <v>100</v>
      </c>
      <c r="C131" s="26" t="s">
        <v>97</v>
      </c>
      <c r="D131" s="26" t="s">
        <v>197</v>
      </c>
      <c r="E131" s="26" t="s">
        <v>97</v>
      </c>
      <c r="F131" s="26" t="s">
        <v>98</v>
      </c>
      <c r="G131" s="26" t="s">
        <v>102</v>
      </c>
      <c r="H131" s="26">
        <v>117.55</v>
      </c>
      <c r="I131" s="26">
        <v>0</v>
      </c>
      <c r="J131" s="26">
        <v>0</v>
      </c>
      <c r="K131" s="26">
        <v>0</v>
      </c>
      <c r="L131" s="26">
        <v>0</v>
      </c>
      <c r="M131" s="26" t="s">
        <v>102</v>
      </c>
      <c r="N131" s="26">
        <v>117.55</v>
      </c>
      <c r="O131" s="26">
        <f t="shared" si="1"/>
        <v>117.55</v>
      </c>
      <c r="P131" s="26" t="e">
        <f>_xlfn.XLOOKUP(D131,'11.30应付账款余额'!A:A,'11.30应付账款余额'!A:A)</f>
        <v>#N/A</v>
      </c>
    </row>
    <row r="132" s="26" customFormat="1" spans="1:16">
      <c r="A132" s="26" t="s">
        <v>99</v>
      </c>
      <c r="B132" s="26" t="s">
        <v>100</v>
      </c>
      <c r="C132" s="26" t="s">
        <v>97</v>
      </c>
      <c r="D132" s="26" t="s">
        <v>198</v>
      </c>
      <c r="E132" s="26" t="s">
        <v>97</v>
      </c>
      <c r="F132" s="26" t="s">
        <v>98</v>
      </c>
      <c r="G132" s="26" t="s">
        <v>104</v>
      </c>
      <c r="H132" s="26">
        <v>0</v>
      </c>
      <c r="I132" s="26">
        <v>0</v>
      </c>
      <c r="J132" s="26">
        <v>0</v>
      </c>
      <c r="K132" s="26">
        <v>0</v>
      </c>
      <c r="L132" s="26">
        <v>0</v>
      </c>
      <c r="M132" s="26" t="s">
        <v>104</v>
      </c>
      <c r="N132" s="26">
        <v>0</v>
      </c>
      <c r="O132" s="26">
        <f t="shared" si="1"/>
        <v>0</v>
      </c>
      <c r="P132" s="26" t="e">
        <f>_xlfn.XLOOKUP(D132,'11.30应付账款余额'!A:A,'11.30应付账款余额'!A:A)</f>
        <v>#N/A</v>
      </c>
    </row>
    <row r="133" s="26" customFormat="1" spans="1:16">
      <c r="A133" s="26" t="s">
        <v>99</v>
      </c>
      <c r="B133" s="26" t="s">
        <v>100</v>
      </c>
      <c r="C133" s="26" t="s">
        <v>97</v>
      </c>
      <c r="D133" s="26" t="s">
        <v>199</v>
      </c>
      <c r="E133" s="26" t="s">
        <v>97</v>
      </c>
      <c r="F133" s="26" t="s">
        <v>98</v>
      </c>
      <c r="G133" s="26" t="s">
        <v>102</v>
      </c>
      <c r="H133" s="26">
        <v>32648.8</v>
      </c>
      <c r="I133" s="26">
        <v>0</v>
      </c>
      <c r="J133" s="26">
        <v>0</v>
      </c>
      <c r="K133" s="26">
        <v>0</v>
      </c>
      <c r="L133" s="26">
        <v>0</v>
      </c>
      <c r="M133" s="26" t="s">
        <v>102</v>
      </c>
      <c r="N133" s="26">
        <v>32648.8</v>
      </c>
      <c r="O133" s="26">
        <f t="shared" ref="O133:O196" si="2">IF(M133="贷",N133,-N133)</f>
        <v>32648.8</v>
      </c>
      <c r="P133" s="26" t="e">
        <f>_xlfn.XLOOKUP(D133,'11.30应付账款余额'!A:A,'11.30应付账款余额'!A:A)</f>
        <v>#N/A</v>
      </c>
    </row>
    <row r="134" s="26" customFormat="1" spans="1:16">
      <c r="A134" s="26" t="s">
        <v>99</v>
      </c>
      <c r="B134" s="26" t="s">
        <v>100</v>
      </c>
      <c r="C134" s="26" t="s">
        <v>97</v>
      </c>
      <c r="D134" s="26" t="s">
        <v>200</v>
      </c>
      <c r="E134" s="26" t="s">
        <v>97</v>
      </c>
      <c r="F134" s="26" t="s">
        <v>98</v>
      </c>
      <c r="G134" s="26" t="s">
        <v>104</v>
      </c>
      <c r="H134" s="26">
        <v>0</v>
      </c>
      <c r="I134" s="26">
        <v>0</v>
      </c>
      <c r="J134" s="26">
        <v>0</v>
      </c>
      <c r="K134" s="26">
        <v>0</v>
      </c>
      <c r="L134" s="26">
        <v>0</v>
      </c>
      <c r="M134" s="26" t="s">
        <v>104</v>
      </c>
      <c r="N134" s="26">
        <v>0</v>
      </c>
      <c r="O134" s="26">
        <f t="shared" si="2"/>
        <v>0</v>
      </c>
      <c r="P134" s="26" t="e">
        <f>_xlfn.XLOOKUP(D134,'11.30应付账款余额'!A:A,'11.30应付账款余额'!A:A)</f>
        <v>#N/A</v>
      </c>
    </row>
    <row r="135" s="26" customFormat="1" spans="1:16">
      <c r="A135" s="26" t="s">
        <v>99</v>
      </c>
      <c r="B135" s="26" t="s">
        <v>100</v>
      </c>
      <c r="C135" s="26" t="s">
        <v>97</v>
      </c>
      <c r="D135" s="26" t="s">
        <v>201</v>
      </c>
      <c r="E135" s="26" t="s">
        <v>97</v>
      </c>
      <c r="F135" s="26" t="s">
        <v>98</v>
      </c>
      <c r="G135" s="26" t="s">
        <v>102</v>
      </c>
      <c r="H135" s="26">
        <v>10486.2</v>
      </c>
      <c r="I135" s="26">
        <v>0</v>
      </c>
      <c r="J135" s="26">
        <v>0</v>
      </c>
      <c r="K135" s="26">
        <v>0</v>
      </c>
      <c r="L135" s="26">
        <v>0</v>
      </c>
      <c r="M135" s="26" t="s">
        <v>102</v>
      </c>
      <c r="N135" s="26">
        <v>10486.2</v>
      </c>
      <c r="O135" s="26">
        <f t="shared" si="2"/>
        <v>10486.2</v>
      </c>
      <c r="P135" s="26" t="e">
        <f>_xlfn.XLOOKUP(D135,'11.30应付账款余额'!A:A,'11.30应付账款余额'!A:A)</f>
        <v>#N/A</v>
      </c>
    </row>
    <row r="136" s="26" customFormat="1" spans="1:16">
      <c r="A136" s="26" t="s">
        <v>99</v>
      </c>
      <c r="B136" s="26" t="s">
        <v>100</v>
      </c>
      <c r="C136" s="26" t="s">
        <v>97</v>
      </c>
      <c r="D136" s="26" t="s">
        <v>202</v>
      </c>
      <c r="E136" s="26" t="s">
        <v>97</v>
      </c>
      <c r="F136" s="26" t="s">
        <v>98</v>
      </c>
      <c r="G136" s="26" t="s">
        <v>102</v>
      </c>
      <c r="H136" s="26">
        <v>3730</v>
      </c>
      <c r="I136" s="26">
        <v>0</v>
      </c>
      <c r="J136" s="26">
        <v>0</v>
      </c>
      <c r="K136" s="26">
        <v>0</v>
      </c>
      <c r="L136" s="26">
        <v>0</v>
      </c>
      <c r="M136" s="26" t="s">
        <v>102</v>
      </c>
      <c r="N136" s="26">
        <v>3730</v>
      </c>
      <c r="O136" s="26">
        <f t="shared" si="2"/>
        <v>3730</v>
      </c>
      <c r="P136" s="26" t="e">
        <f>_xlfn.XLOOKUP(D136,'11.30应付账款余额'!A:A,'11.30应付账款余额'!A:A)</f>
        <v>#N/A</v>
      </c>
    </row>
    <row r="137" s="26" customFormat="1" spans="1:16">
      <c r="A137" s="26" t="s">
        <v>99</v>
      </c>
      <c r="B137" s="26" t="s">
        <v>100</v>
      </c>
      <c r="C137" s="26" t="s">
        <v>97</v>
      </c>
      <c r="D137" s="26" t="s">
        <v>203</v>
      </c>
      <c r="E137" s="26" t="s">
        <v>97</v>
      </c>
      <c r="F137" s="26" t="s">
        <v>98</v>
      </c>
      <c r="G137" s="26" t="s">
        <v>104</v>
      </c>
      <c r="H137" s="26">
        <v>0</v>
      </c>
      <c r="I137" s="26">
        <v>0</v>
      </c>
      <c r="J137" s="26">
        <v>0</v>
      </c>
      <c r="K137" s="26">
        <v>4156.1</v>
      </c>
      <c r="L137" s="26">
        <v>0</v>
      </c>
      <c r="M137" s="26" t="s">
        <v>104</v>
      </c>
      <c r="N137" s="26">
        <v>0</v>
      </c>
      <c r="O137" s="26">
        <f t="shared" si="2"/>
        <v>0</v>
      </c>
      <c r="P137" s="26" t="e">
        <f>_xlfn.XLOOKUP(D137,'11.30应付账款余额'!A:A,'11.30应付账款余额'!A:A)</f>
        <v>#N/A</v>
      </c>
    </row>
    <row r="138" s="26" customFormat="1" hidden="1" spans="1:16">
      <c r="A138" s="26" t="s">
        <v>99</v>
      </c>
      <c r="B138" s="26" t="s">
        <v>100</v>
      </c>
      <c r="C138" s="26" t="s">
        <v>97</v>
      </c>
      <c r="D138" s="26" t="s">
        <v>42</v>
      </c>
      <c r="E138" s="26" t="s">
        <v>97</v>
      </c>
      <c r="F138" s="26" t="s">
        <v>98</v>
      </c>
      <c r="G138" s="26" t="s">
        <v>102</v>
      </c>
      <c r="H138" s="26">
        <v>2924275.34</v>
      </c>
      <c r="I138" s="26">
        <v>2380000</v>
      </c>
      <c r="J138" s="26">
        <v>2490693.24</v>
      </c>
      <c r="K138" s="26">
        <v>12078500</v>
      </c>
      <c r="L138" s="26">
        <v>11048111.56</v>
      </c>
      <c r="M138" s="26" t="s">
        <v>102</v>
      </c>
      <c r="N138" s="26">
        <v>3034968.58</v>
      </c>
      <c r="O138" s="26">
        <f t="shared" si="2"/>
        <v>3034968.58</v>
      </c>
      <c r="P138" s="26" t="str">
        <f>_xlfn.XLOOKUP(D138,'11.30应付账款余额'!A:A,'11.30应付账款余额'!A:A)</f>
        <v>湘潭湘和汽车零部件制造有限公</v>
      </c>
    </row>
    <row r="139" s="26" customFormat="1" hidden="1" spans="1:16">
      <c r="A139" s="26" t="s">
        <v>99</v>
      </c>
      <c r="B139" s="26" t="s">
        <v>100</v>
      </c>
      <c r="C139" s="26" t="s">
        <v>97</v>
      </c>
      <c r="D139" s="26" t="s">
        <v>43</v>
      </c>
      <c r="E139" s="26" t="s">
        <v>97</v>
      </c>
      <c r="F139" s="26" t="s">
        <v>98</v>
      </c>
      <c r="G139" s="26" t="s">
        <v>102</v>
      </c>
      <c r="H139" s="26">
        <v>1799932.22</v>
      </c>
      <c r="I139" s="26">
        <v>2500000</v>
      </c>
      <c r="J139" s="26">
        <v>3289815.35</v>
      </c>
      <c r="K139" s="26">
        <v>9420000</v>
      </c>
      <c r="L139" s="26">
        <v>9625919.94</v>
      </c>
      <c r="M139" s="26" t="s">
        <v>102</v>
      </c>
      <c r="N139" s="26">
        <v>2589747.57</v>
      </c>
      <c r="O139" s="26">
        <f t="shared" si="2"/>
        <v>2589747.57</v>
      </c>
      <c r="P139" s="26" t="str">
        <f>_xlfn.XLOOKUP(D139,'11.30应付账款余额'!A:A,'11.30应付账款余额'!A:A)</f>
        <v>湖南中道机械设备有限公司</v>
      </c>
    </row>
    <row r="140" s="26" customFormat="1" spans="1:16">
      <c r="A140" s="26" t="s">
        <v>99</v>
      </c>
      <c r="B140" s="26" t="s">
        <v>100</v>
      </c>
      <c r="C140" s="26" t="s">
        <v>97</v>
      </c>
      <c r="D140" s="26" t="s">
        <v>204</v>
      </c>
      <c r="E140" s="26" t="s">
        <v>97</v>
      </c>
      <c r="F140" s="26" t="s">
        <v>98</v>
      </c>
      <c r="G140" s="26" t="s">
        <v>104</v>
      </c>
      <c r="H140" s="26">
        <v>0</v>
      </c>
      <c r="I140" s="26">
        <v>0</v>
      </c>
      <c r="J140" s="26">
        <v>0</v>
      </c>
      <c r="K140" s="26">
        <v>0</v>
      </c>
      <c r="L140" s="26">
        <v>0</v>
      </c>
      <c r="M140" s="26" t="s">
        <v>104</v>
      </c>
      <c r="N140" s="26">
        <v>0</v>
      </c>
      <c r="O140" s="26">
        <f t="shared" si="2"/>
        <v>0</v>
      </c>
      <c r="P140" s="26" t="e">
        <f>_xlfn.XLOOKUP(D140,'11.30应付账款余额'!A:A,'11.30应付账款余额'!A:A)</f>
        <v>#N/A</v>
      </c>
    </row>
    <row r="141" s="26" customFormat="1" spans="1:16">
      <c r="A141" s="26" t="s">
        <v>99</v>
      </c>
      <c r="B141" s="26" t="s">
        <v>100</v>
      </c>
      <c r="C141" s="26" t="s">
        <v>97</v>
      </c>
      <c r="D141" s="26" t="s">
        <v>205</v>
      </c>
      <c r="E141" s="26" t="s">
        <v>97</v>
      </c>
      <c r="F141" s="26" t="s">
        <v>98</v>
      </c>
      <c r="G141" s="26" t="s">
        <v>104</v>
      </c>
      <c r="H141" s="26">
        <v>0</v>
      </c>
      <c r="I141" s="26">
        <v>0</v>
      </c>
      <c r="J141" s="26">
        <v>0</v>
      </c>
      <c r="K141" s="26">
        <v>0</v>
      </c>
      <c r="L141" s="26">
        <v>0</v>
      </c>
      <c r="M141" s="26" t="s">
        <v>104</v>
      </c>
      <c r="N141" s="26">
        <v>0</v>
      </c>
      <c r="O141" s="26">
        <f t="shared" si="2"/>
        <v>0</v>
      </c>
      <c r="P141" s="26" t="e">
        <f>_xlfn.XLOOKUP(D141,'11.30应付账款余额'!A:A,'11.30应付账款余额'!A:A)</f>
        <v>#N/A</v>
      </c>
    </row>
    <row r="142" s="26" customFormat="1" hidden="1" spans="1:16">
      <c r="A142" s="26" t="s">
        <v>99</v>
      </c>
      <c r="B142" s="26" t="s">
        <v>100</v>
      </c>
      <c r="C142" s="26" t="s">
        <v>97</v>
      </c>
      <c r="D142" s="26" t="s">
        <v>44</v>
      </c>
      <c r="E142" s="26" t="s">
        <v>97</v>
      </c>
      <c r="F142" s="26" t="s">
        <v>98</v>
      </c>
      <c r="G142" s="26" t="s">
        <v>102</v>
      </c>
      <c r="H142" s="26">
        <v>19301.98</v>
      </c>
      <c r="I142" s="26">
        <v>0</v>
      </c>
      <c r="J142" s="26">
        <v>9390.47</v>
      </c>
      <c r="K142" s="26">
        <v>164537.7</v>
      </c>
      <c r="L142" s="26">
        <v>67713.4</v>
      </c>
      <c r="M142" s="26" t="s">
        <v>102</v>
      </c>
      <c r="N142" s="26">
        <v>28692.45</v>
      </c>
      <c r="O142" s="26">
        <f t="shared" si="2"/>
        <v>28692.45</v>
      </c>
      <c r="P142" s="26" t="str">
        <f>_xlfn.XLOOKUP(D142,'11.30应付账款余额'!A:A,'11.30应付账款余额'!A:A)</f>
        <v>湘潭市忠强气体有限公司</v>
      </c>
    </row>
    <row r="143" s="26" customFormat="1" hidden="1" spans="1:16">
      <c r="A143" s="26" t="s">
        <v>99</v>
      </c>
      <c r="B143" s="26" t="s">
        <v>100</v>
      </c>
      <c r="C143" s="26" t="s">
        <v>97</v>
      </c>
      <c r="D143" s="26" t="s">
        <v>45</v>
      </c>
      <c r="E143" s="26" t="s">
        <v>97</v>
      </c>
      <c r="F143" s="26" t="s">
        <v>98</v>
      </c>
      <c r="G143" s="26" t="s">
        <v>102</v>
      </c>
      <c r="H143" s="26">
        <v>7925.31</v>
      </c>
      <c r="I143" s="26">
        <v>0</v>
      </c>
      <c r="J143" s="26">
        <v>0</v>
      </c>
      <c r="K143" s="26">
        <v>140362.71</v>
      </c>
      <c r="L143" s="26">
        <v>57870.31</v>
      </c>
      <c r="M143" s="26" t="s">
        <v>102</v>
      </c>
      <c r="N143" s="26">
        <v>7925.31</v>
      </c>
      <c r="O143" s="26">
        <f t="shared" si="2"/>
        <v>7925.31</v>
      </c>
      <c r="P143" s="26" t="str">
        <f>_xlfn.XLOOKUP(D143,'11.30应付账款余额'!A:A,'11.30应付账款余额'!A:A)</f>
        <v>湖南驷马机械有限公司</v>
      </c>
    </row>
    <row r="144" s="26" customFormat="1" spans="1:16">
      <c r="A144" s="26" t="s">
        <v>99</v>
      </c>
      <c r="B144" s="26" t="s">
        <v>100</v>
      </c>
      <c r="C144" s="26" t="s">
        <v>97</v>
      </c>
      <c r="D144" s="26" t="s">
        <v>206</v>
      </c>
      <c r="E144" s="26" t="s">
        <v>97</v>
      </c>
      <c r="F144" s="26" t="s">
        <v>98</v>
      </c>
      <c r="G144" s="26" t="s">
        <v>102</v>
      </c>
      <c r="H144" s="26">
        <v>3629.95</v>
      </c>
      <c r="I144" s="26">
        <v>0</v>
      </c>
      <c r="J144" s="26">
        <v>0</v>
      </c>
      <c r="K144" s="26">
        <v>0</v>
      </c>
      <c r="L144" s="26">
        <v>0</v>
      </c>
      <c r="M144" s="26" t="s">
        <v>102</v>
      </c>
      <c r="N144" s="26">
        <v>3629.95</v>
      </c>
      <c r="O144" s="26">
        <f t="shared" si="2"/>
        <v>3629.95</v>
      </c>
      <c r="P144" s="26" t="e">
        <f>_xlfn.XLOOKUP(D144,'11.30应付账款余额'!A:A,'11.30应付账款余额'!A:A)</f>
        <v>#N/A</v>
      </c>
    </row>
    <row r="145" s="26" customFormat="1" spans="1:16">
      <c r="A145" s="26" t="s">
        <v>99</v>
      </c>
      <c r="B145" s="26" t="s">
        <v>100</v>
      </c>
      <c r="C145" s="26" t="s">
        <v>97</v>
      </c>
      <c r="D145" s="26" t="s">
        <v>207</v>
      </c>
      <c r="E145" s="26" t="s">
        <v>97</v>
      </c>
      <c r="F145" s="26" t="s">
        <v>98</v>
      </c>
      <c r="G145" s="26" t="s">
        <v>104</v>
      </c>
      <c r="H145" s="26">
        <v>0</v>
      </c>
      <c r="I145" s="26">
        <v>0</v>
      </c>
      <c r="J145" s="26">
        <v>0</v>
      </c>
      <c r="K145" s="26">
        <v>0</v>
      </c>
      <c r="L145" s="26">
        <v>0</v>
      </c>
      <c r="M145" s="26" t="s">
        <v>104</v>
      </c>
      <c r="N145" s="26">
        <v>0</v>
      </c>
      <c r="O145" s="26">
        <f t="shared" si="2"/>
        <v>0</v>
      </c>
      <c r="P145" s="26" t="e">
        <f>_xlfn.XLOOKUP(D145,'11.30应付账款余额'!A:A,'11.30应付账款余额'!A:A)</f>
        <v>#N/A</v>
      </c>
    </row>
    <row r="146" s="26" customFormat="1" spans="1:16">
      <c r="A146" s="26" t="s">
        <v>99</v>
      </c>
      <c r="B146" s="26" t="s">
        <v>100</v>
      </c>
      <c r="C146" s="26" t="s">
        <v>97</v>
      </c>
      <c r="D146" s="26" t="s">
        <v>208</v>
      </c>
      <c r="E146" s="26" t="s">
        <v>97</v>
      </c>
      <c r="F146" s="26" t="s">
        <v>98</v>
      </c>
      <c r="G146" s="26" t="s">
        <v>102</v>
      </c>
      <c r="H146" s="26">
        <v>949</v>
      </c>
      <c r="I146" s="26">
        <v>0</v>
      </c>
      <c r="J146" s="26">
        <v>0</v>
      </c>
      <c r="K146" s="26">
        <v>0</v>
      </c>
      <c r="L146" s="26">
        <v>0</v>
      </c>
      <c r="M146" s="26" t="s">
        <v>102</v>
      </c>
      <c r="N146" s="26">
        <v>949</v>
      </c>
      <c r="O146" s="26">
        <f t="shared" si="2"/>
        <v>949</v>
      </c>
      <c r="P146" s="26" t="e">
        <f>_xlfn.XLOOKUP(D146,'11.30应付账款余额'!A:A,'11.30应付账款余额'!A:A)</f>
        <v>#N/A</v>
      </c>
    </row>
    <row r="147" s="26" customFormat="1" hidden="1" spans="1:16">
      <c r="A147" s="26" t="s">
        <v>99</v>
      </c>
      <c r="B147" s="26" t="s">
        <v>100</v>
      </c>
      <c r="C147" s="26" t="s">
        <v>97</v>
      </c>
      <c r="D147" s="26" t="s">
        <v>209</v>
      </c>
      <c r="E147" s="26" t="s">
        <v>97</v>
      </c>
      <c r="F147" s="26" t="s">
        <v>98</v>
      </c>
      <c r="G147" s="26" t="s">
        <v>102</v>
      </c>
      <c r="H147" s="26">
        <v>10660</v>
      </c>
      <c r="I147" s="26">
        <v>10660</v>
      </c>
      <c r="J147" s="26">
        <v>0</v>
      </c>
      <c r="K147" s="26">
        <v>439423.95</v>
      </c>
      <c r="L147" s="26">
        <v>0</v>
      </c>
      <c r="M147" s="26" t="s">
        <v>104</v>
      </c>
      <c r="N147" s="26">
        <v>0</v>
      </c>
      <c r="O147" s="26">
        <f t="shared" si="2"/>
        <v>0</v>
      </c>
      <c r="P147" s="26" t="e">
        <f>_xlfn.XLOOKUP(D147,'11.30应付账款余额'!A:A,'11.30应付账款余额'!A:A)</f>
        <v>#N/A</v>
      </c>
    </row>
    <row r="148" s="26" customFormat="1" spans="1:16">
      <c r="A148" s="26" t="s">
        <v>99</v>
      </c>
      <c r="B148" s="26" t="s">
        <v>100</v>
      </c>
      <c r="C148" s="26" t="s">
        <v>97</v>
      </c>
      <c r="D148" s="26" t="s">
        <v>210</v>
      </c>
      <c r="E148" s="26" t="s">
        <v>97</v>
      </c>
      <c r="F148" s="26" t="s">
        <v>98</v>
      </c>
      <c r="G148" s="26" t="s">
        <v>104</v>
      </c>
      <c r="H148" s="26">
        <v>0</v>
      </c>
      <c r="I148" s="26">
        <v>0</v>
      </c>
      <c r="J148" s="26">
        <v>0</v>
      </c>
      <c r="K148" s="26">
        <v>0</v>
      </c>
      <c r="L148" s="26">
        <v>0</v>
      </c>
      <c r="M148" s="26" t="s">
        <v>104</v>
      </c>
      <c r="N148" s="26">
        <v>0</v>
      </c>
      <c r="O148" s="26">
        <f t="shared" si="2"/>
        <v>0</v>
      </c>
      <c r="P148" s="26" t="e">
        <f>_xlfn.XLOOKUP(D148,'11.30应付账款余额'!A:A,'11.30应付账款余额'!A:A)</f>
        <v>#N/A</v>
      </c>
    </row>
    <row r="149" s="26" customFormat="1" spans="1:16">
      <c r="A149" s="26" t="s">
        <v>99</v>
      </c>
      <c r="B149" s="26" t="s">
        <v>100</v>
      </c>
      <c r="C149" s="26" t="s">
        <v>97</v>
      </c>
      <c r="D149" s="26" t="s">
        <v>211</v>
      </c>
      <c r="E149" s="26" t="s">
        <v>97</v>
      </c>
      <c r="F149" s="26" t="s">
        <v>98</v>
      </c>
      <c r="G149" s="26" t="s">
        <v>102</v>
      </c>
      <c r="H149" s="26">
        <v>497.5</v>
      </c>
      <c r="I149" s="26">
        <v>0</v>
      </c>
      <c r="J149" s="26">
        <v>0</v>
      </c>
      <c r="K149" s="26">
        <v>0</v>
      </c>
      <c r="L149" s="26">
        <v>0</v>
      </c>
      <c r="M149" s="26" t="s">
        <v>102</v>
      </c>
      <c r="N149" s="26">
        <v>497.5</v>
      </c>
      <c r="O149" s="26">
        <f t="shared" si="2"/>
        <v>497.5</v>
      </c>
      <c r="P149" s="26" t="e">
        <f>_xlfn.XLOOKUP(D149,'11.30应付账款余额'!A:A,'11.30应付账款余额'!A:A)</f>
        <v>#N/A</v>
      </c>
    </row>
    <row r="150" s="26" customFormat="1" hidden="1" spans="1:16">
      <c r="A150" s="26" t="s">
        <v>99</v>
      </c>
      <c r="B150" s="26" t="s">
        <v>100</v>
      </c>
      <c r="C150" s="26" t="s">
        <v>97</v>
      </c>
      <c r="D150" s="26" t="s">
        <v>46</v>
      </c>
      <c r="E150" s="26" t="s">
        <v>97</v>
      </c>
      <c r="F150" s="26" t="s">
        <v>98</v>
      </c>
      <c r="G150" s="26" t="s">
        <v>102</v>
      </c>
      <c r="H150" s="26">
        <v>2621.52</v>
      </c>
      <c r="I150" s="26">
        <v>0</v>
      </c>
      <c r="J150" s="26">
        <v>0</v>
      </c>
      <c r="K150" s="26">
        <v>0</v>
      </c>
      <c r="L150" s="26">
        <v>0</v>
      </c>
      <c r="M150" s="26" t="s">
        <v>102</v>
      </c>
      <c r="N150" s="26">
        <v>2621.52</v>
      </c>
      <c r="O150" s="26">
        <f t="shared" si="2"/>
        <v>2621.52</v>
      </c>
      <c r="P150" s="26" t="str">
        <f>_xlfn.XLOOKUP(D150,'11.30应付账款余额'!A:A,'11.30应付账款余额'!A:A)</f>
        <v>广州吉中汽车内饰系统有限公司</v>
      </c>
    </row>
    <row r="151" s="26" customFormat="1" hidden="1" spans="1:16">
      <c r="A151" s="26" t="s">
        <v>99</v>
      </c>
      <c r="B151" s="26" t="s">
        <v>100</v>
      </c>
      <c r="C151" s="26" t="s">
        <v>97</v>
      </c>
      <c r="D151" s="26" t="s">
        <v>47</v>
      </c>
      <c r="E151" s="26" t="s">
        <v>97</v>
      </c>
      <c r="F151" s="26" t="s">
        <v>98</v>
      </c>
      <c r="G151" s="26" t="s">
        <v>102</v>
      </c>
      <c r="H151" s="26">
        <v>54943.1</v>
      </c>
      <c r="I151" s="26">
        <v>0</v>
      </c>
      <c r="J151" s="26">
        <v>0</v>
      </c>
      <c r="K151" s="26">
        <v>0</v>
      </c>
      <c r="L151" s="26">
        <v>0</v>
      </c>
      <c r="M151" s="26" t="s">
        <v>102</v>
      </c>
      <c r="N151" s="26">
        <v>54943.1</v>
      </c>
      <c r="O151" s="26">
        <f t="shared" si="2"/>
        <v>54943.1</v>
      </c>
      <c r="P151" s="26" t="str">
        <f>_xlfn.XLOOKUP(D151,'11.30应付账款余额'!A:A,'11.30应付账款余额'!A:A)</f>
        <v>广州松兴电气股份有限公司</v>
      </c>
    </row>
    <row r="152" s="26" customFormat="1" spans="1:16">
      <c r="A152" s="26" t="s">
        <v>99</v>
      </c>
      <c r="B152" s="26" t="s">
        <v>100</v>
      </c>
      <c r="C152" s="26" t="s">
        <v>97</v>
      </c>
      <c r="D152" s="26" t="s">
        <v>212</v>
      </c>
      <c r="E152" s="26" t="s">
        <v>97</v>
      </c>
      <c r="F152" s="26" t="s">
        <v>98</v>
      </c>
      <c r="G152" s="26" t="s">
        <v>104</v>
      </c>
      <c r="H152" s="26">
        <v>0</v>
      </c>
      <c r="I152" s="26">
        <v>0</v>
      </c>
      <c r="J152" s="26">
        <v>0</v>
      </c>
      <c r="K152" s="26">
        <v>0</v>
      </c>
      <c r="L152" s="26">
        <v>0</v>
      </c>
      <c r="M152" s="26" t="s">
        <v>104</v>
      </c>
      <c r="N152" s="26">
        <v>0</v>
      </c>
      <c r="O152" s="26">
        <f t="shared" si="2"/>
        <v>0</v>
      </c>
      <c r="P152" s="26" t="e">
        <f>_xlfn.XLOOKUP(D152,'11.30应付账款余额'!A:A,'11.30应付账款余额'!A:A)</f>
        <v>#N/A</v>
      </c>
    </row>
    <row r="153" s="26" customFormat="1" spans="1:16">
      <c r="A153" s="26" t="s">
        <v>99</v>
      </c>
      <c r="B153" s="26" t="s">
        <v>100</v>
      </c>
      <c r="C153" s="26" t="s">
        <v>97</v>
      </c>
      <c r="D153" s="26" t="s">
        <v>213</v>
      </c>
      <c r="E153" s="26" t="s">
        <v>97</v>
      </c>
      <c r="F153" s="26" t="s">
        <v>98</v>
      </c>
      <c r="G153" s="26" t="s">
        <v>104</v>
      </c>
      <c r="H153" s="26">
        <v>0</v>
      </c>
      <c r="I153" s="26">
        <v>0</v>
      </c>
      <c r="J153" s="26">
        <v>0</v>
      </c>
      <c r="K153" s="26">
        <v>0</v>
      </c>
      <c r="L153" s="26">
        <v>0</v>
      </c>
      <c r="M153" s="26" t="s">
        <v>104</v>
      </c>
      <c r="N153" s="26">
        <v>0</v>
      </c>
      <c r="O153" s="26">
        <f t="shared" si="2"/>
        <v>0</v>
      </c>
      <c r="P153" s="26" t="e">
        <f>_xlfn.XLOOKUP(D153,'11.30应付账款余额'!A:A,'11.30应付账款余额'!A:A)</f>
        <v>#N/A</v>
      </c>
    </row>
    <row r="154" s="26" customFormat="1" spans="1:16">
      <c r="A154" s="26" t="s">
        <v>99</v>
      </c>
      <c r="B154" s="26" t="s">
        <v>100</v>
      </c>
      <c r="C154" s="26" t="s">
        <v>97</v>
      </c>
      <c r="D154" s="26" t="s">
        <v>214</v>
      </c>
      <c r="E154" s="26" t="s">
        <v>97</v>
      </c>
      <c r="F154" s="26" t="s">
        <v>98</v>
      </c>
      <c r="G154" s="26" t="s">
        <v>102</v>
      </c>
      <c r="H154" s="26">
        <v>760</v>
      </c>
      <c r="I154" s="26">
        <v>0</v>
      </c>
      <c r="J154" s="26">
        <v>0</v>
      </c>
      <c r="K154" s="26">
        <v>0</v>
      </c>
      <c r="L154" s="26">
        <v>0</v>
      </c>
      <c r="M154" s="26" t="s">
        <v>102</v>
      </c>
      <c r="N154" s="26">
        <v>760</v>
      </c>
      <c r="O154" s="26">
        <f t="shared" si="2"/>
        <v>760</v>
      </c>
      <c r="P154" s="26" t="e">
        <f>_xlfn.XLOOKUP(D154,'11.30应付账款余额'!A:A,'11.30应付账款余额'!A:A)</f>
        <v>#N/A</v>
      </c>
    </row>
    <row r="155" s="26" customFormat="1" spans="1:16">
      <c r="A155" s="26" t="s">
        <v>99</v>
      </c>
      <c r="B155" s="26" t="s">
        <v>100</v>
      </c>
      <c r="C155" s="26" t="s">
        <v>97</v>
      </c>
      <c r="D155" s="26" t="s">
        <v>215</v>
      </c>
      <c r="E155" s="26" t="s">
        <v>97</v>
      </c>
      <c r="F155" s="26" t="s">
        <v>98</v>
      </c>
      <c r="G155" s="26" t="s">
        <v>104</v>
      </c>
      <c r="H155" s="26">
        <v>0</v>
      </c>
      <c r="I155" s="26">
        <v>0</v>
      </c>
      <c r="J155" s="26">
        <v>0</v>
      </c>
      <c r="K155" s="26">
        <v>0</v>
      </c>
      <c r="L155" s="26">
        <v>0</v>
      </c>
      <c r="M155" s="26" t="s">
        <v>104</v>
      </c>
      <c r="N155" s="26">
        <v>0</v>
      </c>
      <c r="O155" s="26">
        <f t="shared" si="2"/>
        <v>0</v>
      </c>
      <c r="P155" s="26" t="e">
        <f>_xlfn.XLOOKUP(D155,'11.30应付账款余额'!A:A,'11.30应付账款余额'!A:A)</f>
        <v>#N/A</v>
      </c>
    </row>
    <row r="156" s="26" customFormat="1" hidden="1" spans="1:16">
      <c r="A156" s="26" t="s">
        <v>99</v>
      </c>
      <c r="B156" s="26" t="s">
        <v>100</v>
      </c>
      <c r="C156" s="26" t="s">
        <v>97</v>
      </c>
      <c r="D156" s="26" t="s">
        <v>48</v>
      </c>
      <c r="E156" s="26" t="s">
        <v>97</v>
      </c>
      <c r="F156" s="26" t="s">
        <v>98</v>
      </c>
      <c r="G156" s="26" t="s">
        <v>102</v>
      </c>
      <c r="H156" s="26">
        <v>205327.01</v>
      </c>
      <c r="I156" s="26">
        <v>11268.36</v>
      </c>
      <c r="J156" s="26">
        <v>184312.22</v>
      </c>
      <c r="K156" s="26">
        <v>559516.63</v>
      </c>
      <c r="L156" s="26">
        <v>869296.78</v>
      </c>
      <c r="M156" s="26" t="s">
        <v>102</v>
      </c>
      <c r="N156" s="26">
        <v>378370.87</v>
      </c>
      <c r="O156" s="26">
        <f t="shared" si="2"/>
        <v>378370.87</v>
      </c>
      <c r="P156" s="26" t="str">
        <f>_xlfn.XLOOKUP(D156,'11.30应付账款余额'!A:A,'11.30应付账款余额'!A:A)</f>
        <v>广州市信征汽车零件有限公司</v>
      </c>
    </row>
    <row r="157" s="26" customFormat="1" spans="1:16">
      <c r="A157" s="26" t="s">
        <v>99</v>
      </c>
      <c r="B157" s="26" t="s">
        <v>100</v>
      </c>
      <c r="C157" s="26" t="s">
        <v>97</v>
      </c>
      <c r="D157" s="26" t="s">
        <v>216</v>
      </c>
      <c r="E157" s="26" t="s">
        <v>97</v>
      </c>
      <c r="F157" s="26" t="s">
        <v>98</v>
      </c>
      <c r="G157" s="26" t="s">
        <v>102</v>
      </c>
      <c r="H157" s="26">
        <v>15050.16</v>
      </c>
      <c r="I157" s="26">
        <v>0</v>
      </c>
      <c r="J157" s="26">
        <v>0</v>
      </c>
      <c r="K157" s="26">
        <v>0</v>
      </c>
      <c r="L157" s="26">
        <v>0</v>
      </c>
      <c r="M157" s="26" t="s">
        <v>102</v>
      </c>
      <c r="N157" s="26">
        <v>15050.16</v>
      </c>
      <c r="O157" s="26">
        <f t="shared" si="2"/>
        <v>15050.16</v>
      </c>
      <c r="P157" s="26" t="e">
        <f>_xlfn.XLOOKUP(D157,'11.30应付账款余额'!A:A,'11.30应付账款余额'!A:A)</f>
        <v>#N/A</v>
      </c>
    </row>
    <row r="158" s="26" customFormat="1" spans="1:16">
      <c r="A158" s="26" t="s">
        <v>99</v>
      </c>
      <c r="B158" s="26" t="s">
        <v>100</v>
      </c>
      <c r="C158" s="26" t="s">
        <v>97</v>
      </c>
      <c r="D158" s="26" t="s">
        <v>217</v>
      </c>
      <c r="E158" s="26" t="s">
        <v>97</v>
      </c>
      <c r="F158" s="26" t="s">
        <v>98</v>
      </c>
      <c r="G158" s="26" t="s">
        <v>104</v>
      </c>
      <c r="H158" s="26">
        <v>0</v>
      </c>
      <c r="I158" s="26">
        <v>0</v>
      </c>
      <c r="J158" s="26">
        <v>0</v>
      </c>
      <c r="K158" s="26">
        <v>0</v>
      </c>
      <c r="L158" s="26">
        <v>0</v>
      </c>
      <c r="M158" s="26" t="s">
        <v>104</v>
      </c>
      <c r="N158" s="26">
        <v>0</v>
      </c>
      <c r="O158" s="26">
        <f t="shared" si="2"/>
        <v>0</v>
      </c>
      <c r="P158" s="26" t="e">
        <f>_xlfn.XLOOKUP(D158,'11.30应付账款余额'!A:A,'11.30应付账款余额'!A:A)</f>
        <v>#N/A</v>
      </c>
    </row>
    <row r="159" s="26" customFormat="1" spans="1:16">
      <c r="A159" s="26" t="s">
        <v>99</v>
      </c>
      <c r="B159" s="26" t="s">
        <v>100</v>
      </c>
      <c r="C159" s="26" t="s">
        <v>97</v>
      </c>
      <c r="D159" s="26" t="s">
        <v>218</v>
      </c>
      <c r="E159" s="26" t="s">
        <v>97</v>
      </c>
      <c r="F159" s="26" t="s">
        <v>98</v>
      </c>
      <c r="G159" s="26" t="s">
        <v>104</v>
      </c>
      <c r="H159" s="26">
        <v>0</v>
      </c>
      <c r="I159" s="26">
        <v>0</v>
      </c>
      <c r="J159" s="26">
        <v>0</v>
      </c>
      <c r="K159" s="26">
        <v>0</v>
      </c>
      <c r="L159" s="26">
        <v>0</v>
      </c>
      <c r="M159" s="26" t="s">
        <v>104</v>
      </c>
      <c r="N159" s="26">
        <v>0</v>
      </c>
      <c r="O159" s="26">
        <f t="shared" si="2"/>
        <v>0</v>
      </c>
      <c r="P159" s="26" t="e">
        <f>_xlfn.XLOOKUP(D159,'11.30应付账款余额'!A:A,'11.30应付账款余额'!A:A)</f>
        <v>#N/A</v>
      </c>
    </row>
    <row r="160" s="26" customFormat="1" spans="1:16">
      <c r="A160" s="26" t="s">
        <v>99</v>
      </c>
      <c r="B160" s="26" t="s">
        <v>100</v>
      </c>
      <c r="C160" s="26" t="s">
        <v>97</v>
      </c>
      <c r="D160" s="26" t="s">
        <v>219</v>
      </c>
      <c r="E160" s="26" t="s">
        <v>97</v>
      </c>
      <c r="F160" s="26" t="s">
        <v>98</v>
      </c>
      <c r="G160" s="26" t="s">
        <v>104</v>
      </c>
      <c r="H160" s="26">
        <v>0</v>
      </c>
      <c r="I160" s="26">
        <v>0</v>
      </c>
      <c r="J160" s="26">
        <v>0</v>
      </c>
      <c r="K160" s="26">
        <v>0</v>
      </c>
      <c r="L160" s="26">
        <v>0</v>
      </c>
      <c r="M160" s="26" t="s">
        <v>104</v>
      </c>
      <c r="N160" s="26">
        <v>0</v>
      </c>
      <c r="O160" s="26">
        <f t="shared" si="2"/>
        <v>0</v>
      </c>
      <c r="P160" s="26" t="e">
        <f>_xlfn.XLOOKUP(D160,'11.30应付账款余额'!A:A,'11.30应付账款余额'!A:A)</f>
        <v>#N/A</v>
      </c>
    </row>
    <row r="161" s="26" customFormat="1" spans="1:16">
      <c r="A161" s="26" t="s">
        <v>99</v>
      </c>
      <c r="B161" s="26" t="s">
        <v>100</v>
      </c>
      <c r="C161" s="26" t="s">
        <v>97</v>
      </c>
      <c r="D161" s="26" t="s">
        <v>220</v>
      </c>
      <c r="E161" s="26" t="s">
        <v>97</v>
      </c>
      <c r="F161" s="26" t="s">
        <v>221</v>
      </c>
      <c r="G161" s="26" t="s">
        <v>104</v>
      </c>
      <c r="H161" s="26">
        <v>0</v>
      </c>
      <c r="I161" s="26">
        <v>0</v>
      </c>
      <c r="J161" s="26">
        <v>0</v>
      </c>
      <c r="K161" s="26">
        <v>0</v>
      </c>
      <c r="L161" s="26">
        <v>0</v>
      </c>
      <c r="M161" s="26" t="s">
        <v>104</v>
      </c>
      <c r="N161" s="26">
        <v>0</v>
      </c>
      <c r="O161" s="26">
        <f t="shared" si="2"/>
        <v>0</v>
      </c>
      <c r="P161" s="26" t="e">
        <f>_xlfn.XLOOKUP(D161,'11.30应付账款余额'!A:A,'11.30应付账款余额'!A:A)</f>
        <v>#N/A</v>
      </c>
    </row>
    <row r="162" s="26" customFormat="1" spans="1:16">
      <c r="A162" s="26" t="s">
        <v>99</v>
      </c>
      <c r="B162" s="26" t="s">
        <v>100</v>
      </c>
      <c r="C162" s="26" t="s">
        <v>97</v>
      </c>
      <c r="D162" s="26" t="s">
        <v>222</v>
      </c>
      <c r="E162" s="26" t="s">
        <v>97</v>
      </c>
      <c r="F162" s="26" t="s">
        <v>221</v>
      </c>
      <c r="G162" s="26" t="s">
        <v>107</v>
      </c>
      <c r="H162" s="26">
        <v>566</v>
      </c>
      <c r="I162" s="26">
        <v>0</v>
      </c>
      <c r="J162" s="26">
        <v>0</v>
      </c>
      <c r="K162" s="26">
        <v>0</v>
      </c>
      <c r="L162" s="26">
        <v>0</v>
      </c>
      <c r="M162" s="26" t="s">
        <v>107</v>
      </c>
      <c r="N162" s="26">
        <v>566</v>
      </c>
      <c r="O162" s="26">
        <f t="shared" si="2"/>
        <v>-566</v>
      </c>
      <c r="P162" s="26" t="e">
        <f>_xlfn.XLOOKUP(D162,'11.30应付账款余额'!A:A,'11.30应付账款余额'!A:A)</f>
        <v>#N/A</v>
      </c>
    </row>
    <row r="163" s="26" customFormat="1" spans="1:16">
      <c r="A163" s="26" t="s">
        <v>99</v>
      </c>
      <c r="B163" s="26" t="s">
        <v>100</v>
      </c>
      <c r="C163" s="26" t="s">
        <v>97</v>
      </c>
      <c r="D163" s="26" t="s">
        <v>223</v>
      </c>
      <c r="E163" s="26" t="s">
        <v>97</v>
      </c>
      <c r="F163" s="26" t="s">
        <v>98</v>
      </c>
      <c r="G163" s="26" t="s">
        <v>104</v>
      </c>
      <c r="H163" s="26">
        <v>0</v>
      </c>
      <c r="I163" s="26">
        <v>0</v>
      </c>
      <c r="J163" s="26">
        <v>0</v>
      </c>
      <c r="K163" s="26">
        <v>0</v>
      </c>
      <c r="L163" s="26">
        <v>0</v>
      </c>
      <c r="M163" s="26" t="s">
        <v>104</v>
      </c>
      <c r="N163" s="26">
        <v>0</v>
      </c>
      <c r="O163" s="26">
        <f t="shared" si="2"/>
        <v>0</v>
      </c>
      <c r="P163" s="26" t="e">
        <f>_xlfn.XLOOKUP(D163,'11.30应付账款余额'!A:A,'11.30应付账款余额'!A:A)</f>
        <v>#N/A</v>
      </c>
    </row>
    <row r="164" s="26" customFormat="1" spans="1:16">
      <c r="A164" s="26" t="s">
        <v>99</v>
      </c>
      <c r="B164" s="26" t="s">
        <v>100</v>
      </c>
      <c r="C164" s="26" t="s">
        <v>97</v>
      </c>
      <c r="D164" s="26" t="s">
        <v>224</v>
      </c>
      <c r="E164" s="26" t="s">
        <v>97</v>
      </c>
      <c r="F164" s="26" t="s">
        <v>98</v>
      </c>
      <c r="G164" s="26" t="s">
        <v>102</v>
      </c>
      <c r="H164" s="26">
        <v>7961.51</v>
      </c>
      <c r="I164" s="26">
        <v>0</v>
      </c>
      <c r="J164" s="26">
        <v>0</v>
      </c>
      <c r="K164" s="26">
        <v>0</v>
      </c>
      <c r="L164" s="26">
        <v>0</v>
      </c>
      <c r="M164" s="26" t="s">
        <v>102</v>
      </c>
      <c r="N164" s="26">
        <v>7961.51</v>
      </c>
      <c r="O164" s="26">
        <f t="shared" si="2"/>
        <v>7961.51</v>
      </c>
      <c r="P164" s="26" t="e">
        <f>_xlfn.XLOOKUP(D164,'11.30应付账款余额'!A:A,'11.30应付账款余额'!A:A)</f>
        <v>#N/A</v>
      </c>
    </row>
    <row r="165" s="26" customFormat="1" spans="1:16">
      <c r="A165" s="26" t="s">
        <v>99</v>
      </c>
      <c r="B165" s="26" t="s">
        <v>100</v>
      </c>
      <c r="C165" s="26" t="s">
        <v>97</v>
      </c>
      <c r="D165" s="26" t="s">
        <v>225</v>
      </c>
      <c r="E165" s="26" t="s">
        <v>97</v>
      </c>
      <c r="F165" s="26" t="s">
        <v>98</v>
      </c>
      <c r="G165" s="26" t="s">
        <v>104</v>
      </c>
      <c r="H165" s="26">
        <v>0</v>
      </c>
      <c r="I165" s="26">
        <v>0</v>
      </c>
      <c r="J165" s="26">
        <v>0</v>
      </c>
      <c r="K165" s="26">
        <v>26175</v>
      </c>
      <c r="L165" s="26">
        <v>0</v>
      </c>
      <c r="M165" s="26" t="s">
        <v>104</v>
      </c>
      <c r="N165" s="26">
        <v>0</v>
      </c>
      <c r="O165" s="26">
        <f t="shared" si="2"/>
        <v>0</v>
      </c>
      <c r="P165" s="26" t="e">
        <f>_xlfn.XLOOKUP(D165,'11.30应付账款余额'!A:A,'11.30应付账款余额'!A:A)</f>
        <v>#N/A</v>
      </c>
    </row>
    <row r="166" s="26" customFormat="1" hidden="1" spans="1:16">
      <c r="A166" s="26" t="s">
        <v>99</v>
      </c>
      <c r="B166" s="26" t="s">
        <v>100</v>
      </c>
      <c r="C166" s="26" t="s">
        <v>97</v>
      </c>
      <c r="D166" s="26" t="s">
        <v>49</v>
      </c>
      <c r="E166" s="26" t="s">
        <v>97</v>
      </c>
      <c r="F166" s="26" t="s">
        <v>98</v>
      </c>
      <c r="G166" s="26" t="s">
        <v>102</v>
      </c>
      <c r="H166" s="26">
        <v>255226.04</v>
      </c>
      <c r="I166" s="26">
        <v>150000</v>
      </c>
      <c r="J166" s="26">
        <v>86320.08</v>
      </c>
      <c r="K166" s="26">
        <v>381507.6</v>
      </c>
      <c r="L166" s="26">
        <v>364585.81</v>
      </c>
      <c r="M166" s="26" t="s">
        <v>102</v>
      </c>
      <c r="N166" s="26">
        <v>191546.12</v>
      </c>
      <c r="O166" s="26">
        <f t="shared" si="2"/>
        <v>191546.12</v>
      </c>
      <c r="P166" s="26" t="str">
        <f>_xlfn.XLOOKUP(D166,'11.30应付账款余额'!A:A,'11.30应付账款余额'!A:A)</f>
        <v>醴陵广仁环保科技有限公司</v>
      </c>
    </row>
    <row r="167" s="26" customFormat="1" hidden="1" spans="1:16">
      <c r="A167" s="26" t="s">
        <v>99</v>
      </c>
      <c r="B167" s="26" t="s">
        <v>100</v>
      </c>
      <c r="C167" s="26" t="s">
        <v>97</v>
      </c>
      <c r="D167" s="26" t="s">
        <v>50</v>
      </c>
      <c r="E167" s="26" t="s">
        <v>97</v>
      </c>
      <c r="F167" s="26" t="s">
        <v>98</v>
      </c>
      <c r="G167" s="26" t="s">
        <v>107</v>
      </c>
      <c r="H167" s="26">
        <v>10623.91</v>
      </c>
      <c r="I167" s="26">
        <v>0</v>
      </c>
      <c r="J167" s="26">
        <v>-98863.5</v>
      </c>
      <c r="K167" s="26">
        <v>0</v>
      </c>
      <c r="L167" s="26">
        <v>-98863.5</v>
      </c>
      <c r="M167" s="26" t="s">
        <v>107</v>
      </c>
      <c r="N167" s="26">
        <v>109487.41</v>
      </c>
      <c r="O167" s="26">
        <f t="shared" si="2"/>
        <v>-109487.41</v>
      </c>
      <c r="P167" s="26" t="str">
        <f>_xlfn.XLOOKUP(D167,'11.30应付账款余额'!A:A,'11.30应付账款余额'!A:A)</f>
        <v>长沙真旺钢铁贸易有限公司</v>
      </c>
    </row>
    <row r="168" s="26" customFormat="1" spans="1:16">
      <c r="A168" s="26" t="s">
        <v>99</v>
      </c>
      <c r="B168" s="26" t="s">
        <v>100</v>
      </c>
      <c r="C168" s="26" t="s">
        <v>97</v>
      </c>
      <c r="D168" s="26" t="s">
        <v>226</v>
      </c>
      <c r="E168" s="26" t="s">
        <v>97</v>
      </c>
      <c r="F168" s="26" t="s">
        <v>98</v>
      </c>
      <c r="G168" s="26" t="s">
        <v>104</v>
      </c>
      <c r="H168" s="26">
        <v>0</v>
      </c>
      <c r="I168" s="26">
        <v>0</v>
      </c>
      <c r="J168" s="26">
        <v>0</v>
      </c>
      <c r="K168" s="26">
        <v>0</v>
      </c>
      <c r="L168" s="26">
        <v>0</v>
      </c>
      <c r="M168" s="26" t="s">
        <v>104</v>
      </c>
      <c r="N168" s="26">
        <v>0</v>
      </c>
      <c r="O168" s="26">
        <f t="shared" si="2"/>
        <v>0</v>
      </c>
      <c r="P168" s="26" t="e">
        <f>_xlfn.XLOOKUP(D168,'11.30应付账款余额'!A:A,'11.30应付账款余额'!A:A)</f>
        <v>#N/A</v>
      </c>
    </row>
    <row r="169" s="26" customFormat="1" hidden="1" spans="1:16">
      <c r="A169" s="26" t="s">
        <v>99</v>
      </c>
      <c r="B169" s="26" t="s">
        <v>100</v>
      </c>
      <c r="C169" s="26" t="s">
        <v>97</v>
      </c>
      <c r="D169" s="26" t="s">
        <v>51</v>
      </c>
      <c r="E169" s="26" t="s">
        <v>97</v>
      </c>
      <c r="F169" s="26" t="s">
        <v>98</v>
      </c>
      <c r="G169" s="26" t="s">
        <v>102</v>
      </c>
      <c r="H169" s="26">
        <v>9585.6</v>
      </c>
      <c r="I169" s="26">
        <v>0</v>
      </c>
      <c r="J169" s="26">
        <v>16465.23</v>
      </c>
      <c r="K169" s="26">
        <v>51187.76</v>
      </c>
      <c r="L169" s="26">
        <v>47398.52</v>
      </c>
      <c r="M169" s="26" t="s">
        <v>102</v>
      </c>
      <c r="N169" s="26">
        <v>26050.83</v>
      </c>
      <c r="O169" s="26">
        <f t="shared" si="2"/>
        <v>26050.83</v>
      </c>
      <c r="P169" s="26" t="str">
        <f>_xlfn.XLOOKUP(D169,'11.30应付账款余额'!A:A,'11.30应付账款余额'!A:A)</f>
        <v>深州市晶立泰机械配件有限公司</v>
      </c>
    </row>
    <row r="170" s="26" customFormat="1" hidden="1" spans="1:16">
      <c r="A170" s="26" t="s">
        <v>99</v>
      </c>
      <c r="B170" s="26" t="s">
        <v>100</v>
      </c>
      <c r="C170" s="26" t="s">
        <v>97</v>
      </c>
      <c r="D170" s="26" t="s">
        <v>52</v>
      </c>
      <c r="E170" s="26" t="s">
        <v>97</v>
      </c>
      <c r="F170" s="26" t="s">
        <v>98</v>
      </c>
      <c r="G170" s="26" t="s">
        <v>102</v>
      </c>
      <c r="H170" s="26">
        <v>22774.59</v>
      </c>
      <c r="I170" s="26">
        <v>0</v>
      </c>
      <c r="J170" s="26">
        <v>0</v>
      </c>
      <c r="K170" s="26">
        <v>300000</v>
      </c>
      <c r="L170" s="26">
        <v>0</v>
      </c>
      <c r="M170" s="26" t="s">
        <v>102</v>
      </c>
      <c r="N170" s="26">
        <v>22774.59</v>
      </c>
      <c r="O170" s="26">
        <f t="shared" si="2"/>
        <v>22774.59</v>
      </c>
      <c r="P170" s="26" t="str">
        <f>_xlfn.XLOOKUP(D170,'11.30应付账款余额'!A:A,'11.30应付账款余额'!A:A)</f>
        <v>山东鼎信新材料科技有限公司</v>
      </c>
    </row>
    <row r="171" s="26" customFormat="1" hidden="1" spans="1:16">
      <c r="A171" s="26" t="s">
        <v>99</v>
      </c>
      <c r="B171" s="26" t="s">
        <v>100</v>
      </c>
      <c r="C171" s="26" t="s">
        <v>97</v>
      </c>
      <c r="D171" s="26" t="s">
        <v>53</v>
      </c>
      <c r="E171" s="26" t="s">
        <v>97</v>
      </c>
      <c r="F171" s="26" t="s">
        <v>98</v>
      </c>
      <c r="G171" s="26" t="s">
        <v>102</v>
      </c>
      <c r="H171" s="26">
        <v>378360.26</v>
      </c>
      <c r="I171" s="26">
        <v>100000</v>
      </c>
      <c r="J171" s="26">
        <v>129368.42</v>
      </c>
      <c r="K171" s="26">
        <v>910000</v>
      </c>
      <c r="L171" s="26">
        <v>1007792.23</v>
      </c>
      <c r="M171" s="26" t="s">
        <v>102</v>
      </c>
      <c r="N171" s="26">
        <v>407728.68</v>
      </c>
      <c r="O171" s="26">
        <f t="shared" si="2"/>
        <v>407728.68</v>
      </c>
      <c r="P171" s="26" t="str">
        <f>_xlfn.XLOOKUP(D171,'11.30应付账款余额'!A:A,'11.30应付账款余额'!A:A)</f>
        <v>湖南诺亿科技有限公司</v>
      </c>
    </row>
    <row r="172" s="26" customFormat="1" spans="1:16">
      <c r="A172" s="26" t="s">
        <v>99</v>
      </c>
      <c r="B172" s="26" t="s">
        <v>100</v>
      </c>
      <c r="C172" s="26" t="s">
        <v>97</v>
      </c>
      <c r="D172" s="26" t="s">
        <v>227</v>
      </c>
      <c r="E172" s="26" t="s">
        <v>97</v>
      </c>
      <c r="F172" s="26" t="s">
        <v>98</v>
      </c>
      <c r="G172" s="26" t="s">
        <v>104</v>
      </c>
      <c r="H172" s="26">
        <v>0</v>
      </c>
      <c r="I172" s="26">
        <v>0</v>
      </c>
      <c r="J172" s="26">
        <v>0</v>
      </c>
      <c r="K172" s="26">
        <v>0</v>
      </c>
      <c r="L172" s="26">
        <v>0</v>
      </c>
      <c r="M172" s="26" t="s">
        <v>104</v>
      </c>
      <c r="N172" s="26">
        <v>0</v>
      </c>
      <c r="O172" s="26">
        <f t="shared" si="2"/>
        <v>0</v>
      </c>
      <c r="P172" s="26" t="e">
        <f>_xlfn.XLOOKUP(D172,'11.30应付账款余额'!A:A,'11.30应付账款余额'!A:A)</f>
        <v>#N/A</v>
      </c>
    </row>
    <row r="173" s="26" customFormat="1" spans="1:16">
      <c r="A173" s="26" t="s">
        <v>99</v>
      </c>
      <c r="B173" s="26" t="s">
        <v>100</v>
      </c>
      <c r="C173" s="26" t="s">
        <v>97</v>
      </c>
      <c r="D173" s="26" t="s">
        <v>228</v>
      </c>
      <c r="E173" s="26" t="s">
        <v>97</v>
      </c>
      <c r="F173" s="26" t="s">
        <v>98</v>
      </c>
      <c r="G173" s="26" t="s">
        <v>104</v>
      </c>
      <c r="H173" s="26">
        <v>0</v>
      </c>
      <c r="I173" s="26">
        <v>0</v>
      </c>
      <c r="J173" s="26">
        <v>0</v>
      </c>
      <c r="K173" s="26">
        <v>241313.52</v>
      </c>
      <c r="L173" s="26">
        <v>0</v>
      </c>
      <c r="M173" s="26" t="s">
        <v>104</v>
      </c>
      <c r="N173" s="26">
        <v>0</v>
      </c>
      <c r="O173" s="26">
        <f t="shared" si="2"/>
        <v>0</v>
      </c>
      <c r="P173" s="26" t="e">
        <f>_xlfn.XLOOKUP(D173,'11.30应付账款余额'!A:A,'11.30应付账款余额'!A:A)</f>
        <v>#N/A</v>
      </c>
    </row>
    <row r="174" s="26" customFormat="1" hidden="1" spans="1:16">
      <c r="A174" s="26" t="s">
        <v>99</v>
      </c>
      <c r="B174" s="26" t="s">
        <v>100</v>
      </c>
      <c r="C174" s="26" t="s">
        <v>97</v>
      </c>
      <c r="D174" s="26" t="s">
        <v>54</v>
      </c>
      <c r="E174" s="26" t="s">
        <v>97</v>
      </c>
      <c r="F174" s="26" t="s">
        <v>98</v>
      </c>
      <c r="G174" s="26" t="s">
        <v>102</v>
      </c>
      <c r="H174" s="26">
        <v>45209.04</v>
      </c>
      <c r="I174" s="26">
        <v>27057.63</v>
      </c>
      <c r="J174" s="26">
        <v>13613.57</v>
      </c>
      <c r="K174" s="26">
        <v>267057.63</v>
      </c>
      <c r="L174" s="26">
        <v>130214.11</v>
      </c>
      <c r="M174" s="26" t="s">
        <v>102</v>
      </c>
      <c r="N174" s="26">
        <v>31764.98</v>
      </c>
      <c r="O174" s="26">
        <f t="shared" si="2"/>
        <v>31764.98</v>
      </c>
      <c r="P174" s="26" t="str">
        <f>_xlfn.XLOOKUP(D174,'11.30应付账款余额'!A:A,'11.30应付账款余额'!A:A)</f>
        <v>长春超力内饰件有限公司</v>
      </c>
    </row>
    <row r="175" s="26" customFormat="1" hidden="1" spans="1:16">
      <c r="A175" s="26" t="s">
        <v>99</v>
      </c>
      <c r="B175" s="26" t="s">
        <v>100</v>
      </c>
      <c r="C175" s="26" t="s">
        <v>97</v>
      </c>
      <c r="D175" s="26" t="s">
        <v>229</v>
      </c>
      <c r="E175" s="26" t="s">
        <v>97</v>
      </c>
      <c r="F175" s="26" t="s">
        <v>98</v>
      </c>
      <c r="G175" s="26" t="s">
        <v>104</v>
      </c>
      <c r="H175" s="26">
        <v>0</v>
      </c>
      <c r="I175" s="26">
        <v>0</v>
      </c>
      <c r="J175" s="26">
        <v>0</v>
      </c>
      <c r="K175" s="26">
        <v>296348.17</v>
      </c>
      <c r="L175" s="26">
        <v>1600.08</v>
      </c>
      <c r="M175" s="26" t="s">
        <v>104</v>
      </c>
      <c r="N175" s="26">
        <v>0</v>
      </c>
      <c r="O175" s="26">
        <f t="shared" si="2"/>
        <v>0</v>
      </c>
      <c r="P175" s="26" t="e">
        <f>_xlfn.XLOOKUP(D175,'11.30应付账款余额'!A:A,'11.30应付账款余额'!A:A)</f>
        <v>#N/A</v>
      </c>
    </row>
    <row r="176" s="26" customFormat="1" hidden="1" spans="1:16">
      <c r="A176" s="26" t="s">
        <v>99</v>
      </c>
      <c r="B176" s="26" t="s">
        <v>100</v>
      </c>
      <c r="C176" s="26" t="s">
        <v>97</v>
      </c>
      <c r="D176" s="26" t="s">
        <v>55</v>
      </c>
      <c r="E176" s="26" t="s">
        <v>97</v>
      </c>
      <c r="F176" s="26" t="s">
        <v>98</v>
      </c>
      <c r="G176" s="26" t="s">
        <v>102</v>
      </c>
      <c r="H176" s="26">
        <v>516558.7</v>
      </c>
      <c r="I176" s="26">
        <v>150000</v>
      </c>
      <c r="J176" s="26">
        <v>0</v>
      </c>
      <c r="K176" s="26">
        <v>1450000</v>
      </c>
      <c r="L176" s="26">
        <v>746229.4</v>
      </c>
      <c r="M176" s="26" t="s">
        <v>102</v>
      </c>
      <c r="N176" s="26">
        <v>366558.7</v>
      </c>
      <c r="O176" s="26">
        <f t="shared" si="2"/>
        <v>366558.7</v>
      </c>
      <c r="P176" s="26" t="str">
        <f>_xlfn.XLOOKUP(D176,'11.30应付账款余额'!A:A,'11.30应付账款余额'!A:A)</f>
        <v>重庆市宏立摩托车制造有限公司</v>
      </c>
    </row>
    <row r="177" s="26" customFormat="1" spans="1:16">
      <c r="A177" s="26" t="s">
        <v>99</v>
      </c>
      <c r="B177" s="26" t="s">
        <v>100</v>
      </c>
      <c r="C177" s="26" t="s">
        <v>97</v>
      </c>
      <c r="D177" s="26" t="s">
        <v>230</v>
      </c>
      <c r="E177" s="26" t="s">
        <v>97</v>
      </c>
      <c r="F177" s="26" t="s">
        <v>98</v>
      </c>
      <c r="G177" s="26" t="s">
        <v>104</v>
      </c>
      <c r="H177" s="26">
        <v>0</v>
      </c>
      <c r="I177" s="26">
        <v>0</v>
      </c>
      <c r="J177" s="26">
        <v>0</v>
      </c>
      <c r="K177" s="26">
        <v>0</v>
      </c>
      <c r="L177" s="26">
        <v>-74217.27</v>
      </c>
      <c r="M177" s="26" t="s">
        <v>104</v>
      </c>
      <c r="N177" s="26">
        <v>0</v>
      </c>
      <c r="O177" s="26">
        <f t="shared" si="2"/>
        <v>0</v>
      </c>
      <c r="P177" s="26" t="e">
        <f>_xlfn.XLOOKUP(D177,'11.30应付账款余额'!A:A,'11.30应付账款余额'!A:A)</f>
        <v>#N/A</v>
      </c>
    </row>
    <row r="178" s="26" customFormat="1" spans="1:16">
      <c r="A178" s="26" t="s">
        <v>99</v>
      </c>
      <c r="B178" s="26" t="s">
        <v>100</v>
      </c>
      <c r="C178" s="26" t="s">
        <v>97</v>
      </c>
      <c r="D178" s="26" t="s">
        <v>231</v>
      </c>
      <c r="E178" s="26" t="s">
        <v>97</v>
      </c>
      <c r="F178" s="26" t="s">
        <v>98</v>
      </c>
      <c r="G178" s="26" t="s">
        <v>104</v>
      </c>
      <c r="H178" s="26">
        <v>0</v>
      </c>
      <c r="I178" s="26">
        <v>0</v>
      </c>
      <c r="J178" s="26">
        <v>0</v>
      </c>
      <c r="K178" s="26">
        <v>0</v>
      </c>
      <c r="L178" s="26">
        <v>0</v>
      </c>
      <c r="M178" s="26" t="s">
        <v>104</v>
      </c>
      <c r="N178" s="26">
        <v>0</v>
      </c>
      <c r="O178" s="26">
        <f t="shared" si="2"/>
        <v>0</v>
      </c>
      <c r="P178" s="26" t="e">
        <f>_xlfn.XLOOKUP(D178,'11.30应付账款余额'!A:A,'11.30应付账款余额'!A:A)</f>
        <v>#N/A</v>
      </c>
    </row>
    <row r="179" s="26" customFormat="1" hidden="1" spans="1:16">
      <c r="A179" s="26" t="s">
        <v>99</v>
      </c>
      <c r="B179" s="26" t="s">
        <v>100</v>
      </c>
      <c r="C179" s="26" t="s">
        <v>97</v>
      </c>
      <c r="D179" s="26" t="s">
        <v>60</v>
      </c>
      <c r="E179" s="26" t="s">
        <v>97</v>
      </c>
      <c r="F179" s="26" t="s">
        <v>98</v>
      </c>
      <c r="G179" s="26" t="s">
        <v>102</v>
      </c>
      <c r="H179" s="26">
        <v>589968.5</v>
      </c>
      <c r="I179" s="26">
        <v>200000</v>
      </c>
      <c r="J179" s="26">
        <v>376656</v>
      </c>
      <c r="K179" s="26">
        <v>8090000</v>
      </c>
      <c r="L179" s="26">
        <v>5911565</v>
      </c>
      <c r="M179" s="26" t="s">
        <v>102</v>
      </c>
      <c r="N179" s="26">
        <v>766624.5</v>
      </c>
      <c r="O179" s="26">
        <f t="shared" si="2"/>
        <v>766624.5</v>
      </c>
      <c r="P179" s="26" t="str">
        <f>_xlfn.XLOOKUP(D179,'11.30应付账款余额'!A:A,'11.30应付账款余额'!A:A)</f>
        <v>湖北欣辰达商贸有限公司</v>
      </c>
    </row>
    <row r="180" s="26" customFormat="1" hidden="1" spans="1:16">
      <c r="A180" s="26" t="s">
        <v>99</v>
      </c>
      <c r="B180" s="26" t="s">
        <v>100</v>
      </c>
      <c r="C180" s="26" t="s">
        <v>97</v>
      </c>
      <c r="D180" s="26" t="s">
        <v>56</v>
      </c>
      <c r="E180" s="26" t="s">
        <v>97</v>
      </c>
      <c r="F180" s="26" t="s">
        <v>98</v>
      </c>
      <c r="G180" s="26" t="s">
        <v>102</v>
      </c>
      <c r="H180" s="26">
        <v>464866.39</v>
      </c>
      <c r="I180" s="26">
        <v>200000</v>
      </c>
      <c r="J180" s="26">
        <v>78272.1</v>
      </c>
      <c r="K180" s="26">
        <v>1800000</v>
      </c>
      <c r="L180" s="26">
        <v>978580.06</v>
      </c>
      <c r="M180" s="26" t="s">
        <v>102</v>
      </c>
      <c r="N180" s="26">
        <v>343138.49</v>
      </c>
      <c r="O180" s="26">
        <f t="shared" si="2"/>
        <v>343138.49</v>
      </c>
      <c r="P180" s="26" t="str">
        <f>_xlfn.XLOOKUP(D180,'11.30应付账款余额'!A:A,'11.30应付账款余额'!A:A)</f>
        <v>湖南裕腾兴汽车配件有限公司</v>
      </c>
    </row>
    <row r="181" s="26" customFormat="1" hidden="1" spans="1:16">
      <c r="A181" s="26" t="s">
        <v>99</v>
      </c>
      <c r="B181" s="26" t="s">
        <v>100</v>
      </c>
      <c r="C181" s="26" t="s">
        <v>97</v>
      </c>
      <c r="D181" s="26" t="s">
        <v>232</v>
      </c>
      <c r="E181" s="26" t="s">
        <v>97</v>
      </c>
      <c r="F181" s="26" t="s">
        <v>98</v>
      </c>
      <c r="G181" s="26" t="s">
        <v>107</v>
      </c>
      <c r="H181" s="26">
        <v>27216</v>
      </c>
      <c r="I181" s="26">
        <v>0</v>
      </c>
      <c r="J181" s="26">
        <v>0</v>
      </c>
      <c r="K181" s="26">
        <v>9700</v>
      </c>
      <c r="L181" s="26">
        <v>9700</v>
      </c>
      <c r="M181" s="26" t="s">
        <v>107</v>
      </c>
      <c r="N181" s="26">
        <v>27216</v>
      </c>
      <c r="O181" s="26">
        <f t="shared" si="2"/>
        <v>-27216</v>
      </c>
      <c r="P181" s="26" t="e">
        <f>_xlfn.XLOOKUP(D181,'11.30应付账款余额'!A:A,'11.30应付账款余额'!A:A)</f>
        <v>#N/A</v>
      </c>
    </row>
    <row r="182" s="26" customFormat="1" spans="1:16">
      <c r="A182" s="26" t="s">
        <v>99</v>
      </c>
      <c r="B182" s="26" t="s">
        <v>100</v>
      </c>
      <c r="C182" s="26" t="s">
        <v>97</v>
      </c>
      <c r="D182" s="26" t="s">
        <v>233</v>
      </c>
      <c r="E182" s="26" t="s">
        <v>97</v>
      </c>
      <c r="F182" s="26" t="s">
        <v>98</v>
      </c>
      <c r="G182" s="26" t="s">
        <v>104</v>
      </c>
      <c r="H182" s="26">
        <v>0</v>
      </c>
      <c r="I182" s="26">
        <v>0</v>
      </c>
      <c r="J182" s="26">
        <v>0</v>
      </c>
      <c r="K182" s="26">
        <v>0</v>
      </c>
      <c r="L182" s="26">
        <v>0</v>
      </c>
      <c r="M182" s="26" t="s">
        <v>104</v>
      </c>
      <c r="N182" s="26">
        <v>0</v>
      </c>
      <c r="O182" s="26">
        <f t="shared" si="2"/>
        <v>0</v>
      </c>
      <c r="P182" s="26" t="e">
        <f>_xlfn.XLOOKUP(D182,'11.30应付账款余额'!A:A,'11.30应付账款余额'!A:A)</f>
        <v>#N/A</v>
      </c>
    </row>
    <row r="183" s="26" customFormat="1" hidden="1" spans="1:16">
      <c r="A183" s="26" t="s">
        <v>99</v>
      </c>
      <c r="B183" s="26" t="s">
        <v>100</v>
      </c>
      <c r="C183" s="26" t="s">
        <v>97</v>
      </c>
      <c r="D183" s="26" t="s">
        <v>70</v>
      </c>
      <c r="E183" s="26" t="s">
        <v>97</v>
      </c>
      <c r="F183" s="26" t="s">
        <v>98</v>
      </c>
      <c r="G183" s="26" t="s">
        <v>104</v>
      </c>
      <c r="H183" s="26">
        <v>0</v>
      </c>
      <c r="I183" s="26">
        <v>0</v>
      </c>
      <c r="J183" s="26">
        <v>-22780.8</v>
      </c>
      <c r="K183" s="26">
        <v>0</v>
      </c>
      <c r="L183" s="26">
        <v>-22780.8</v>
      </c>
      <c r="M183" s="26" t="s">
        <v>107</v>
      </c>
      <c r="N183" s="26">
        <v>22780.8</v>
      </c>
      <c r="O183" s="26">
        <f t="shared" si="2"/>
        <v>-22780.8</v>
      </c>
      <c r="P183" s="26" t="str">
        <f>_xlfn.XLOOKUP(D183,'11.30应付账款余额'!A:A,'11.30应付账款余额'!A:A)</f>
        <v>胜华波汽车电器（滁州）有限公</v>
      </c>
    </row>
    <row r="184" s="26" customFormat="1" hidden="1" spans="1:16">
      <c r="A184" s="26" t="s">
        <v>99</v>
      </c>
      <c r="B184" s="26" t="s">
        <v>100</v>
      </c>
      <c r="C184" s="26" t="s">
        <v>97</v>
      </c>
      <c r="D184" s="26" t="s">
        <v>57</v>
      </c>
      <c r="E184" s="26" t="s">
        <v>97</v>
      </c>
      <c r="F184" s="26" t="s">
        <v>98</v>
      </c>
      <c r="G184" s="26" t="s">
        <v>102</v>
      </c>
      <c r="H184" s="26">
        <v>34205.48</v>
      </c>
      <c r="I184" s="26">
        <v>0</v>
      </c>
      <c r="J184" s="26">
        <v>0</v>
      </c>
      <c r="K184" s="26">
        <v>67579.72</v>
      </c>
      <c r="L184" s="26">
        <v>62293.06</v>
      </c>
      <c r="M184" s="26" t="s">
        <v>102</v>
      </c>
      <c r="N184" s="26">
        <v>34205.48</v>
      </c>
      <c r="O184" s="26">
        <f t="shared" si="2"/>
        <v>34205.48</v>
      </c>
      <c r="P184" s="26" t="str">
        <f>_xlfn.XLOOKUP(D184,'11.30应付账款余额'!A:A,'11.30应付账款余额'!A:A)</f>
        <v>株洲诚康实业有限责任公司</v>
      </c>
    </row>
    <row r="185" s="26" customFormat="1" hidden="1" spans="1:16">
      <c r="A185" s="26" t="s">
        <v>99</v>
      </c>
      <c r="B185" s="26" t="s">
        <v>100</v>
      </c>
      <c r="C185" s="26" t="s">
        <v>97</v>
      </c>
      <c r="D185" s="26" t="s">
        <v>76</v>
      </c>
      <c r="E185" s="26" t="s">
        <v>97</v>
      </c>
      <c r="F185" s="26" t="s">
        <v>98</v>
      </c>
      <c r="G185" s="26" t="s">
        <v>102</v>
      </c>
      <c r="H185" s="26">
        <v>16416</v>
      </c>
      <c r="I185" s="26">
        <v>0</v>
      </c>
      <c r="J185" s="26">
        <v>9576</v>
      </c>
      <c r="K185" s="26">
        <v>75048</v>
      </c>
      <c r="L185" s="26">
        <v>76968</v>
      </c>
      <c r="M185" s="26" t="s">
        <v>102</v>
      </c>
      <c r="N185" s="26">
        <v>25992</v>
      </c>
      <c r="O185" s="26">
        <f t="shared" si="2"/>
        <v>25992</v>
      </c>
      <c r="P185" s="26" t="str">
        <f>_xlfn.XLOOKUP(D185,'11.30应付账款余额'!A:A,'11.30应付账款余额'!A:A)</f>
        <v>湖南奥瑞格工贸有限公司</v>
      </c>
    </row>
    <row r="186" s="26" customFormat="1" spans="1:16">
      <c r="A186" s="26" t="s">
        <v>99</v>
      </c>
      <c r="B186" s="26" t="s">
        <v>100</v>
      </c>
      <c r="C186" s="26" t="s">
        <v>97</v>
      </c>
      <c r="D186" s="26" t="s">
        <v>234</v>
      </c>
      <c r="E186" s="26" t="s">
        <v>97</v>
      </c>
      <c r="F186" s="26" t="s">
        <v>98</v>
      </c>
      <c r="G186" s="26" t="s">
        <v>104</v>
      </c>
      <c r="H186" s="26">
        <v>0</v>
      </c>
      <c r="I186" s="26">
        <v>0</v>
      </c>
      <c r="J186" s="26">
        <v>0</v>
      </c>
      <c r="K186" s="26">
        <v>0</v>
      </c>
      <c r="L186" s="26">
        <v>0</v>
      </c>
      <c r="M186" s="26" t="s">
        <v>104</v>
      </c>
      <c r="N186" s="26">
        <v>0</v>
      </c>
      <c r="O186" s="26">
        <f t="shared" si="2"/>
        <v>0</v>
      </c>
      <c r="P186" s="26" t="e">
        <f>_xlfn.XLOOKUP(D186,'11.30应付账款余额'!A:A,'11.30应付账款余额'!A:A)</f>
        <v>#N/A</v>
      </c>
    </row>
    <row r="187" s="26" customFormat="1" spans="1:16">
      <c r="A187" s="26" t="s">
        <v>99</v>
      </c>
      <c r="B187" s="26" t="s">
        <v>100</v>
      </c>
      <c r="C187" s="26" t="s">
        <v>97</v>
      </c>
      <c r="D187" s="26" t="s">
        <v>235</v>
      </c>
      <c r="E187" s="26" t="s">
        <v>97</v>
      </c>
      <c r="F187" s="26" t="s">
        <v>98</v>
      </c>
      <c r="G187" s="26" t="s">
        <v>104</v>
      </c>
      <c r="H187" s="26">
        <v>0</v>
      </c>
      <c r="I187" s="26">
        <v>0</v>
      </c>
      <c r="J187" s="26">
        <v>0</v>
      </c>
      <c r="K187" s="26">
        <v>0</v>
      </c>
      <c r="L187" s="26">
        <v>0</v>
      </c>
      <c r="M187" s="26" t="s">
        <v>104</v>
      </c>
      <c r="N187" s="26">
        <v>0</v>
      </c>
      <c r="O187" s="26">
        <f t="shared" si="2"/>
        <v>0</v>
      </c>
      <c r="P187" s="26" t="e">
        <f>_xlfn.XLOOKUP(D187,'11.30应付账款余额'!A:A,'11.30应付账款余额'!A:A)</f>
        <v>#N/A</v>
      </c>
    </row>
    <row r="188" s="26" customFormat="1" hidden="1" spans="1:16">
      <c r="A188" s="26" t="s">
        <v>99</v>
      </c>
      <c r="B188" s="26" t="s">
        <v>100</v>
      </c>
      <c r="C188" s="26" t="s">
        <v>97</v>
      </c>
      <c r="D188" s="26" t="s">
        <v>58</v>
      </c>
      <c r="E188" s="26" t="s">
        <v>97</v>
      </c>
      <c r="F188" s="26" t="s">
        <v>98</v>
      </c>
      <c r="G188" s="26" t="s">
        <v>102</v>
      </c>
      <c r="H188" s="26">
        <v>64278.43</v>
      </c>
      <c r="I188" s="26">
        <v>0</v>
      </c>
      <c r="J188" s="26">
        <v>0</v>
      </c>
      <c r="K188" s="26">
        <v>580000</v>
      </c>
      <c r="L188" s="26">
        <v>303125.37</v>
      </c>
      <c r="M188" s="26" t="s">
        <v>102</v>
      </c>
      <c r="N188" s="26">
        <v>64278.43</v>
      </c>
      <c r="O188" s="26">
        <f t="shared" si="2"/>
        <v>64278.43</v>
      </c>
      <c r="P188" s="26" t="str">
        <f>_xlfn.XLOOKUP(D188,'11.30应付账款余额'!A:A,'11.30应付账款余额'!A:A)</f>
        <v>十堰市盈旭工贸有限公司</v>
      </c>
    </row>
    <row r="189" s="26" customFormat="1" spans="1:16">
      <c r="A189" s="26" t="s">
        <v>99</v>
      </c>
      <c r="B189" s="26" t="s">
        <v>100</v>
      </c>
      <c r="C189" s="26" t="s">
        <v>97</v>
      </c>
      <c r="D189" s="26" t="s">
        <v>236</v>
      </c>
      <c r="E189" s="26" t="s">
        <v>97</v>
      </c>
      <c r="F189" s="26" t="s">
        <v>98</v>
      </c>
      <c r="G189" s="26" t="s">
        <v>104</v>
      </c>
      <c r="H189" s="26">
        <v>0</v>
      </c>
      <c r="I189" s="26">
        <v>0</v>
      </c>
      <c r="J189" s="26">
        <v>0</v>
      </c>
      <c r="K189" s="26">
        <v>77001.34</v>
      </c>
      <c r="L189" s="26">
        <v>77001.34</v>
      </c>
      <c r="M189" s="26" t="s">
        <v>104</v>
      </c>
      <c r="N189" s="26">
        <v>0</v>
      </c>
      <c r="O189" s="26">
        <f t="shared" si="2"/>
        <v>0</v>
      </c>
      <c r="P189" s="26" t="e">
        <f>_xlfn.XLOOKUP(D189,'11.30应付账款余额'!A:A,'11.30应付账款余额'!A:A)</f>
        <v>#N/A</v>
      </c>
    </row>
    <row r="190" s="26" customFormat="1" spans="1:16">
      <c r="A190" s="26" t="s">
        <v>99</v>
      </c>
      <c r="B190" s="26" t="s">
        <v>100</v>
      </c>
      <c r="C190" s="26" t="s">
        <v>97</v>
      </c>
      <c r="D190" s="26" t="s">
        <v>237</v>
      </c>
      <c r="E190" s="26" t="s">
        <v>97</v>
      </c>
      <c r="F190" s="26" t="s">
        <v>98</v>
      </c>
      <c r="G190" s="26" t="s">
        <v>104</v>
      </c>
      <c r="H190" s="26">
        <v>0</v>
      </c>
      <c r="I190" s="26">
        <v>0</v>
      </c>
      <c r="J190" s="26">
        <v>0</v>
      </c>
      <c r="K190" s="26">
        <v>0</v>
      </c>
      <c r="L190" s="26">
        <v>0</v>
      </c>
      <c r="M190" s="26" t="s">
        <v>104</v>
      </c>
      <c r="N190" s="26">
        <v>0</v>
      </c>
      <c r="O190" s="26">
        <f t="shared" si="2"/>
        <v>0</v>
      </c>
      <c r="P190" s="26" t="e">
        <f>_xlfn.XLOOKUP(D190,'11.30应付账款余额'!A:A,'11.30应付账款余额'!A:A)</f>
        <v>#N/A</v>
      </c>
    </row>
    <row r="191" s="26" customFormat="1" spans="1:16">
      <c r="A191" s="26" t="s">
        <v>99</v>
      </c>
      <c r="B191" s="26" t="s">
        <v>100</v>
      </c>
      <c r="C191" s="26" t="s">
        <v>97</v>
      </c>
      <c r="D191" s="26" t="s">
        <v>238</v>
      </c>
      <c r="E191" s="26" t="s">
        <v>97</v>
      </c>
      <c r="F191" s="26" t="s">
        <v>98</v>
      </c>
      <c r="G191" s="26" t="s">
        <v>102</v>
      </c>
      <c r="H191" s="26">
        <v>20</v>
      </c>
      <c r="I191" s="26">
        <v>0</v>
      </c>
      <c r="J191" s="26">
        <v>0</v>
      </c>
      <c r="K191" s="26">
        <v>17300</v>
      </c>
      <c r="L191" s="26">
        <v>0</v>
      </c>
      <c r="M191" s="26" t="s">
        <v>102</v>
      </c>
      <c r="N191" s="26">
        <v>20</v>
      </c>
      <c r="O191" s="26">
        <f t="shared" si="2"/>
        <v>20</v>
      </c>
      <c r="P191" s="26" t="e">
        <f>_xlfn.XLOOKUP(D191,'11.30应付账款余额'!A:A,'11.30应付账款余额'!A:A)</f>
        <v>#N/A</v>
      </c>
    </row>
    <row r="192" s="26" customFormat="1" hidden="1" spans="1:16">
      <c r="A192" s="26" t="s">
        <v>99</v>
      </c>
      <c r="B192" s="26" t="s">
        <v>100</v>
      </c>
      <c r="C192" s="26" t="s">
        <v>97</v>
      </c>
      <c r="D192" s="26" t="s">
        <v>59</v>
      </c>
      <c r="E192" s="26" t="s">
        <v>97</v>
      </c>
      <c r="F192" s="26" t="s">
        <v>98</v>
      </c>
      <c r="G192" s="26" t="s">
        <v>102</v>
      </c>
      <c r="H192" s="26">
        <v>38188.24</v>
      </c>
      <c r="I192" s="26">
        <v>0</v>
      </c>
      <c r="J192" s="26">
        <v>0</v>
      </c>
      <c r="K192" s="26">
        <v>200000</v>
      </c>
      <c r="L192" s="26">
        <v>0</v>
      </c>
      <c r="M192" s="26" t="s">
        <v>102</v>
      </c>
      <c r="N192" s="26">
        <v>38188.24</v>
      </c>
      <c r="O192" s="26">
        <f t="shared" si="2"/>
        <v>38188.24</v>
      </c>
      <c r="P192" s="26" t="str">
        <f>_xlfn.XLOOKUP(D192,'11.30应付账款余额'!A:A,'11.30应付账款余额'!A:A)</f>
        <v>山东鼎昌智能科技有限公司</v>
      </c>
    </row>
    <row r="193" s="26" customFormat="1" spans="1:16">
      <c r="A193" s="26" t="s">
        <v>99</v>
      </c>
      <c r="B193" s="26" t="s">
        <v>100</v>
      </c>
      <c r="C193" s="26" t="s">
        <v>97</v>
      </c>
      <c r="D193" s="26" t="s">
        <v>239</v>
      </c>
      <c r="E193" s="26" t="s">
        <v>97</v>
      </c>
      <c r="F193" s="26" t="s">
        <v>98</v>
      </c>
      <c r="G193" s="26" t="s">
        <v>104</v>
      </c>
      <c r="H193" s="26">
        <v>0</v>
      </c>
      <c r="I193" s="26">
        <v>0</v>
      </c>
      <c r="J193" s="26">
        <v>0</v>
      </c>
      <c r="K193" s="26">
        <v>0</v>
      </c>
      <c r="L193" s="26">
        <v>0</v>
      </c>
      <c r="M193" s="26" t="s">
        <v>104</v>
      </c>
      <c r="N193" s="26">
        <v>0</v>
      </c>
      <c r="O193" s="26">
        <f t="shared" si="2"/>
        <v>0</v>
      </c>
      <c r="P193" s="26" t="e">
        <f>_xlfn.XLOOKUP(D193,'11.30应付账款余额'!A:A,'11.30应付账款余额'!A:A)</f>
        <v>#N/A</v>
      </c>
    </row>
    <row r="194" s="26" customFormat="1" spans="1:16">
      <c r="A194" s="26" t="s">
        <v>99</v>
      </c>
      <c r="B194" s="26" t="s">
        <v>100</v>
      </c>
      <c r="C194" s="26" t="s">
        <v>97</v>
      </c>
      <c r="D194" s="26" t="s">
        <v>240</v>
      </c>
      <c r="E194" s="26" t="s">
        <v>97</v>
      </c>
      <c r="F194" s="26" t="s">
        <v>98</v>
      </c>
      <c r="G194" s="26" t="s">
        <v>104</v>
      </c>
      <c r="H194" s="26">
        <v>0</v>
      </c>
      <c r="I194" s="26">
        <v>0</v>
      </c>
      <c r="J194" s="26">
        <v>0</v>
      </c>
      <c r="K194" s="26">
        <v>0</v>
      </c>
      <c r="L194" s="26">
        <v>0</v>
      </c>
      <c r="M194" s="26" t="s">
        <v>104</v>
      </c>
      <c r="N194" s="26">
        <v>0</v>
      </c>
      <c r="O194" s="26">
        <f t="shared" si="2"/>
        <v>0</v>
      </c>
      <c r="P194" s="26" t="e">
        <f>_xlfn.XLOOKUP(D194,'11.30应付账款余额'!A:A,'11.30应付账款余额'!A:A)</f>
        <v>#N/A</v>
      </c>
    </row>
    <row r="195" s="26" customFormat="1" spans="1:16">
      <c r="A195" s="26" t="s">
        <v>99</v>
      </c>
      <c r="B195" s="26" t="s">
        <v>100</v>
      </c>
      <c r="C195" s="26" t="s">
        <v>97</v>
      </c>
      <c r="D195" s="26" t="s">
        <v>241</v>
      </c>
      <c r="E195" s="26" t="s">
        <v>97</v>
      </c>
      <c r="F195" s="26" t="s">
        <v>98</v>
      </c>
      <c r="G195" s="26" t="s">
        <v>104</v>
      </c>
      <c r="H195" s="26">
        <v>0</v>
      </c>
      <c r="I195" s="26">
        <v>0</v>
      </c>
      <c r="J195" s="26">
        <v>0</v>
      </c>
      <c r="K195" s="26">
        <v>0</v>
      </c>
      <c r="L195" s="26">
        <v>0</v>
      </c>
      <c r="M195" s="26" t="s">
        <v>104</v>
      </c>
      <c r="N195" s="26">
        <v>0</v>
      </c>
      <c r="O195" s="26">
        <f t="shared" si="2"/>
        <v>0</v>
      </c>
      <c r="P195" s="26" t="e">
        <f>_xlfn.XLOOKUP(D195,'11.30应付账款余额'!A:A,'11.30应付账款余额'!A:A)</f>
        <v>#N/A</v>
      </c>
    </row>
    <row r="196" s="26" customFormat="1" spans="1:16">
      <c r="A196" s="26" t="s">
        <v>99</v>
      </c>
      <c r="B196" s="26" t="s">
        <v>100</v>
      </c>
      <c r="C196" s="26" t="s">
        <v>97</v>
      </c>
      <c r="D196" s="26" t="s">
        <v>242</v>
      </c>
      <c r="E196" s="26" t="s">
        <v>97</v>
      </c>
      <c r="F196" s="26" t="s">
        <v>98</v>
      </c>
      <c r="G196" s="26" t="s">
        <v>104</v>
      </c>
      <c r="H196" s="26">
        <v>0</v>
      </c>
      <c r="I196" s="26">
        <v>0</v>
      </c>
      <c r="J196" s="26">
        <v>0</v>
      </c>
      <c r="K196" s="26">
        <v>0</v>
      </c>
      <c r="L196" s="26">
        <v>0</v>
      </c>
      <c r="M196" s="26" t="s">
        <v>104</v>
      </c>
      <c r="N196" s="26">
        <v>0</v>
      </c>
      <c r="O196" s="26">
        <f t="shared" si="2"/>
        <v>0</v>
      </c>
      <c r="P196" s="26" t="e">
        <f>_xlfn.XLOOKUP(D196,'11.30应付账款余额'!A:A,'11.30应付账款余额'!A:A)</f>
        <v>#N/A</v>
      </c>
    </row>
    <row r="197" s="26" customFormat="1" hidden="1" spans="1:16">
      <c r="A197" s="26" t="s">
        <v>99</v>
      </c>
      <c r="B197" s="26" t="s">
        <v>100</v>
      </c>
      <c r="C197" s="26" t="s">
        <v>97</v>
      </c>
      <c r="D197" s="26" t="s">
        <v>243</v>
      </c>
      <c r="E197" s="26" t="s">
        <v>97</v>
      </c>
      <c r="F197" s="26" t="s">
        <v>98</v>
      </c>
      <c r="G197" s="26" t="s">
        <v>102</v>
      </c>
      <c r="H197" s="26">
        <v>6639.41</v>
      </c>
      <c r="I197" s="26">
        <v>6639.41</v>
      </c>
      <c r="J197" s="26">
        <v>0</v>
      </c>
      <c r="K197" s="26">
        <v>82639.41</v>
      </c>
      <c r="L197" s="26">
        <v>14309.22</v>
      </c>
      <c r="M197" s="26" t="s">
        <v>104</v>
      </c>
      <c r="N197" s="26">
        <v>0</v>
      </c>
      <c r="O197" s="26">
        <f t="shared" ref="O197:O224" si="3">IF(M197="贷",N197,-N197)</f>
        <v>0</v>
      </c>
      <c r="P197" s="26" t="e">
        <f>_xlfn.XLOOKUP(D197,'11.30应付账款余额'!A:A,'11.30应付账款余额'!A:A)</f>
        <v>#N/A</v>
      </c>
    </row>
    <row r="198" s="26" customFormat="1" spans="1:16">
      <c r="A198" s="26" t="s">
        <v>99</v>
      </c>
      <c r="B198" s="26" t="s">
        <v>100</v>
      </c>
      <c r="C198" s="26" t="s">
        <v>97</v>
      </c>
      <c r="D198" s="26" t="s">
        <v>244</v>
      </c>
      <c r="E198" s="26" t="s">
        <v>97</v>
      </c>
      <c r="F198" s="26" t="s">
        <v>98</v>
      </c>
      <c r="G198" s="26" t="s">
        <v>104</v>
      </c>
      <c r="H198" s="26">
        <v>0</v>
      </c>
      <c r="I198" s="26">
        <v>0</v>
      </c>
      <c r="J198" s="26">
        <v>0</v>
      </c>
      <c r="K198" s="26">
        <v>0</v>
      </c>
      <c r="L198" s="26">
        <v>0</v>
      </c>
      <c r="M198" s="26" t="s">
        <v>104</v>
      </c>
      <c r="N198" s="26">
        <v>0</v>
      </c>
      <c r="O198" s="26">
        <f t="shared" si="3"/>
        <v>0</v>
      </c>
      <c r="P198" s="26" t="e">
        <f>_xlfn.XLOOKUP(D198,'11.30应付账款余额'!A:A,'11.30应付账款余额'!A:A)</f>
        <v>#N/A</v>
      </c>
    </row>
    <row r="199" s="26" customFormat="1" hidden="1" spans="1:16">
      <c r="A199" s="26" t="s">
        <v>99</v>
      </c>
      <c r="B199" s="26" t="s">
        <v>100</v>
      </c>
      <c r="C199" s="26" t="s">
        <v>97</v>
      </c>
      <c r="D199" s="26" t="s">
        <v>61</v>
      </c>
      <c r="E199" s="26" t="s">
        <v>97</v>
      </c>
      <c r="F199" s="26" t="s">
        <v>98</v>
      </c>
      <c r="G199" s="26" t="s">
        <v>102</v>
      </c>
      <c r="H199" s="26">
        <v>1528454.19</v>
      </c>
      <c r="I199" s="26">
        <v>400000</v>
      </c>
      <c r="J199" s="26">
        <v>483184.09</v>
      </c>
      <c r="K199" s="26">
        <v>8773753.31</v>
      </c>
      <c r="L199" s="26">
        <v>7307869.04</v>
      </c>
      <c r="M199" s="26" t="s">
        <v>102</v>
      </c>
      <c r="N199" s="26">
        <v>1611638.28</v>
      </c>
      <c r="O199" s="26">
        <f t="shared" si="3"/>
        <v>1611638.28</v>
      </c>
      <c r="P199" s="26" t="str">
        <f>_xlfn.XLOOKUP(D199,'11.30应付账款余额'!A:A,'11.30应付账款余额'!A:A)</f>
        <v>汇阅（上海）新材料科技有限公</v>
      </c>
    </row>
    <row r="200" s="26" customFormat="1" spans="1:16">
      <c r="A200" s="26" t="s">
        <v>99</v>
      </c>
      <c r="B200" s="26" t="s">
        <v>100</v>
      </c>
      <c r="C200" s="26" t="s">
        <v>97</v>
      </c>
      <c r="D200" s="26" t="s">
        <v>245</v>
      </c>
      <c r="E200" s="26" t="s">
        <v>97</v>
      </c>
      <c r="F200" s="26" t="s">
        <v>98</v>
      </c>
      <c r="G200" s="26" t="s">
        <v>104</v>
      </c>
      <c r="H200" s="26">
        <v>0</v>
      </c>
      <c r="I200" s="26">
        <v>0</v>
      </c>
      <c r="J200" s="26">
        <v>0</v>
      </c>
      <c r="K200" s="26">
        <v>0</v>
      </c>
      <c r="L200" s="26">
        <v>0</v>
      </c>
      <c r="M200" s="26" t="s">
        <v>104</v>
      </c>
      <c r="N200" s="26">
        <v>0</v>
      </c>
      <c r="O200" s="26">
        <f t="shared" si="3"/>
        <v>0</v>
      </c>
      <c r="P200" s="26" t="e">
        <f>_xlfn.XLOOKUP(D200,'11.30应付账款余额'!A:A,'11.30应付账款余额'!A:A)</f>
        <v>#N/A</v>
      </c>
    </row>
    <row r="201" s="26" customFormat="1" spans="1:16">
      <c r="A201" s="26" t="s">
        <v>99</v>
      </c>
      <c r="B201" s="26" t="s">
        <v>100</v>
      </c>
      <c r="C201" s="26" t="s">
        <v>97</v>
      </c>
      <c r="D201" s="26" t="s">
        <v>246</v>
      </c>
      <c r="E201" s="26" t="s">
        <v>97</v>
      </c>
      <c r="F201" s="26" t="s">
        <v>98</v>
      </c>
      <c r="G201" s="26" t="s">
        <v>104</v>
      </c>
      <c r="H201" s="26">
        <v>0</v>
      </c>
      <c r="I201" s="26">
        <v>0</v>
      </c>
      <c r="J201" s="26">
        <v>0</v>
      </c>
      <c r="K201" s="26">
        <v>0</v>
      </c>
      <c r="L201" s="26">
        <v>0</v>
      </c>
      <c r="M201" s="26" t="s">
        <v>104</v>
      </c>
      <c r="N201" s="26">
        <v>0</v>
      </c>
      <c r="O201" s="26">
        <f t="shared" si="3"/>
        <v>0</v>
      </c>
      <c r="P201" s="26" t="e">
        <f>_xlfn.XLOOKUP(D201,'11.30应付账款余额'!A:A,'11.30应付账款余额'!A:A)</f>
        <v>#N/A</v>
      </c>
    </row>
    <row r="202" s="26" customFormat="1" spans="1:16">
      <c r="A202" s="26" t="s">
        <v>99</v>
      </c>
      <c r="B202" s="26" t="s">
        <v>100</v>
      </c>
      <c r="C202" s="26" t="s">
        <v>97</v>
      </c>
      <c r="D202" s="26" t="s">
        <v>247</v>
      </c>
      <c r="E202" s="26" t="s">
        <v>97</v>
      </c>
      <c r="F202" s="26" t="s">
        <v>98</v>
      </c>
      <c r="G202" s="26" t="s">
        <v>104</v>
      </c>
      <c r="H202" s="26">
        <v>0</v>
      </c>
      <c r="I202" s="26">
        <v>0</v>
      </c>
      <c r="J202" s="26">
        <v>0</v>
      </c>
      <c r="K202" s="26">
        <v>0</v>
      </c>
      <c r="L202" s="26">
        <v>0</v>
      </c>
      <c r="M202" s="26" t="s">
        <v>104</v>
      </c>
      <c r="N202" s="26">
        <v>0</v>
      </c>
      <c r="O202" s="26">
        <f t="shared" si="3"/>
        <v>0</v>
      </c>
      <c r="P202" s="26" t="e">
        <f>_xlfn.XLOOKUP(D202,'11.30应付账款余额'!A:A,'11.30应付账款余额'!A:A)</f>
        <v>#N/A</v>
      </c>
    </row>
    <row r="203" s="26" customFormat="1" spans="1:16">
      <c r="A203" s="26" t="s">
        <v>99</v>
      </c>
      <c r="B203" s="26" t="s">
        <v>100</v>
      </c>
      <c r="C203" s="26" t="s">
        <v>97</v>
      </c>
      <c r="D203" s="26" t="s">
        <v>248</v>
      </c>
      <c r="E203" s="26" t="s">
        <v>97</v>
      </c>
      <c r="F203" s="26" t="s">
        <v>98</v>
      </c>
      <c r="G203" s="26" t="s">
        <v>104</v>
      </c>
      <c r="H203" s="26">
        <v>0</v>
      </c>
      <c r="I203" s="26">
        <v>0</v>
      </c>
      <c r="J203" s="26">
        <v>0</v>
      </c>
      <c r="K203" s="26">
        <v>1259388</v>
      </c>
      <c r="L203" s="26">
        <v>0</v>
      </c>
      <c r="M203" s="26" t="s">
        <v>104</v>
      </c>
      <c r="N203" s="26">
        <v>0</v>
      </c>
      <c r="O203" s="26">
        <f t="shared" si="3"/>
        <v>0</v>
      </c>
      <c r="P203" s="26" t="e">
        <f>_xlfn.XLOOKUP(D203,'11.30应付账款余额'!A:A,'11.30应付账款余额'!A:A)</f>
        <v>#N/A</v>
      </c>
    </row>
    <row r="204" s="26" customFormat="1" hidden="1" spans="1:16">
      <c r="A204" s="26" t="s">
        <v>99</v>
      </c>
      <c r="B204" s="26" t="s">
        <v>100</v>
      </c>
      <c r="C204" s="26" t="s">
        <v>97</v>
      </c>
      <c r="D204" s="26" t="s">
        <v>62</v>
      </c>
      <c r="E204" s="26" t="s">
        <v>97</v>
      </c>
      <c r="F204" s="26" t="s">
        <v>98</v>
      </c>
      <c r="G204" s="26" t="s">
        <v>102</v>
      </c>
      <c r="H204" s="26">
        <v>59083.58</v>
      </c>
      <c r="I204" s="26">
        <v>0</v>
      </c>
      <c r="J204" s="26">
        <v>0</v>
      </c>
      <c r="K204" s="26">
        <v>379949.9</v>
      </c>
      <c r="L204" s="26">
        <v>339046.56</v>
      </c>
      <c r="M204" s="26" t="s">
        <v>102</v>
      </c>
      <c r="N204" s="26">
        <v>59083.58</v>
      </c>
      <c r="O204" s="26">
        <f t="shared" si="3"/>
        <v>59083.58</v>
      </c>
      <c r="P204" s="26" t="str">
        <f>_xlfn.XLOOKUP(D204,'11.30应付账款余额'!A:A,'11.30应付账款余额'!A:A)</f>
        <v>常州立天汽车零部件有限公司</v>
      </c>
    </row>
    <row r="205" s="26" customFormat="1" hidden="1" spans="1:16">
      <c r="A205" s="26" t="s">
        <v>99</v>
      </c>
      <c r="B205" s="26" t="s">
        <v>100</v>
      </c>
      <c r="C205" s="26" t="s">
        <v>97</v>
      </c>
      <c r="D205" s="26" t="s">
        <v>249</v>
      </c>
      <c r="E205" s="26" t="s">
        <v>97</v>
      </c>
      <c r="F205" s="26" t="s">
        <v>98</v>
      </c>
      <c r="G205" s="26" t="s">
        <v>102</v>
      </c>
      <c r="H205" s="26">
        <v>2927</v>
      </c>
      <c r="I205" s="26">
        <v>0</v>
      </c>
      <c r="J205" s="26">
        <v>0</v>
      </c>
      <c r="K205" s="26">
        <v>39073</v>
      </c>
      <c r="L205" s="26">
        <v>-213000</v>
      </c>
      <c r="M205" s="26" t="s">
        <v>102</v>
      </c>
      <c r="N205" s="26">
        <v>2927</v>
      </c>
      <c r="O205" s="26">
        <f t="shared" si="3"/>
        <v>2927</v>
      </c>
      <c r="P205" s="26" t="e">
        <f>_xlfn.XLOOKUP(D205,'11.30应付账款余额'!A:A,'11.30应付账款余额'!A:A)</f>
        <v>#N/A</v>
      </c>
    </row>
    <row r="206" s="26" customFormat="1" hidden="1" spans="1:16">
      <c r="A206" s="26" t="s">
        <v>99</v>
      </c>
      <c r="B206" s="26" t="s">
        <v>100</v>
      </c>
      <c r="C206" s="26" t="s">
        <v>97</v>
      </c>
      <c r="D206" s="26" t="s">
        <v>250</v>
      </c>
      <c r="E206" s="26" t="s">
        <v>97</v>
      </c>
      <c r="F206" s="26" t="s">
        <v>98</v>
      </c>
      <c r="G206" s="26" t="s">
        <v>104</v>
      </c>
      <c r="H206" s="26">
        <v>0</v>
      </c>
      <c r="I206" s="26">
        <v>0</v>
      </c>
      <c r="J206" s="26">
        <v>0</v>
      </c>
      <c r="K206" s="26">
        <v>293733.11</v>
      </c>
      <c r="L206" s="26">
        <v>230940.82</v>
      </c>
      <c r="M206" s="26" t="s">
        <v>104</v>
      </c>
      <c r="N206" s="26">
        <v>0</v>
      </c>
      <c r="O206" s="26">
        <f t="shared" si="3"/>
        <v>0</v>
      </c>
      <c r="P206" s="26" t="e">
        <f>_xlfn.XLOOKUP(D206,'11.30应付账款余额'!A:A,'11.30应付账款余额'!A:A)</f>
        <v>#N/A</v>
      </c>
    </row>
    <row r="207" s="26" customFormat="1" spans="1:16">
      <c r="A207" s="26" t="s">
        <v>99</v>
      </c>
      <c r="B207" s="26" t="s">
        <v>100</v>
      </c>
      <c r="C207" s="26" t="s">
        <v>97</v>
      </c>
      <c r="D207" s="26" t="s">
        <v>251</v>
      </c>
      <c r="E207" s="26" t="s">
        <v>97</v>
      </c>
      <c r="F207" s="26" t="s">
        <v>98</v>
      </c>
      <c r="G207" s="26" t="s">
        <v>104</v>
      </c>
      <c r="H207" s="26">
        <v>0</v>
      </c>
      <c r="I207" s="26">
        <v>0</v>
      </c>
      <c r="J207" s="26">
        <v>0</v>
      </c>
      <c r="K207" s="26">
        <v>64918.5</v>
      </c>
      <c r="L207" s="26">
        <v>0</v>
      </c>
      <c r="M207" s="26" t="s">
        <v>104</v>
      </c>
      <c r="N207" s="26">
        <v>0</v>
      </c>
      <c r="O207" s="26">
        <f t="shared" si="3"/>
        <v>0</v>
      </c>
      <c r="P207" s="26" t="e">
        <f>_xlfn.XLOOKUP(D207,'11.30应付账款余额'!A:A,'11.30应付账款余额'!A:A)</f>
        <v>#N/A</v>
      </c>
    </row>
    <row r="208" s="26" customFormat="1" hidden="1" spans="1:16">
      <c r="A208" s="26" t="s">
        <v>99</v>
      </c>
      <c r="B208" s="26" t="s">
        <v>100</v>
      </c>
      <c r="C208" s="26" t="s">
        <v>97</v>
      </c>
      <c r="D208" s="26" t="s">
        <v>252</v>
      </c>
      <c r="E208" s="26" t="s">
        <v>97</v>
      </c>
      <c r="F208" s="26" t="s">
        <v>98</v>
      </c>
      <c r="G208" s="26" t="s">
        <v>104</v>
      </c>
      <c r="H208" s="26">
        <v>0</v>
      </c>
      <c r="I208" s="26">
        <v>0</v>
      </c>
      <c r="J208" s="26">
        <v>0</v>
      </c>
      <c r="K208" s="26">
        <v>311893.56</v>
      </c>
      <c r="L208" s="26">
        <v>196114.89</v>
      </c>
      <c r="M208" s="26" t="s">
        <v>104</v>
      </c>
      <c r="N208" s="26">
        <v>0</v>
      </c>
      <c r="O208" s="26">
        <f t="shared" si="3"/>
        <v>0</v>
      </c>
      <c r="P208" s="26" t="e">
        <f>_xlfn.XLOOKUP(D208,'11.30应付账款余额'!A:A,'11.30应付账款余额'!A:A)</f>
        <v>#N/A</v>
      </c>
    </row>
    <row r="209" s="26" customFormat="1" spans="1:16">
      <c r="A209" s="26" t="s">
        <v>99</v>
      </c>
      <c r="B209" s="26" t="s">
        <v>100</v>
      </c>
      <c r="C209" s="26" t="s">
        <v>97</v>
      </c>
      <c r="D209" s="26" t="s">
        <v>77</v>
      </c>
      <c r="E209" s="26" t="s">
        <v>97</v>
      </c>
      <c r="F209" s="26" t="s">
        <v>98</v>
      </c>
      <c r="G209" s="26" t="s">
        <v>102</v>
      </c>
      <c r="H209" s="26">
        <v>50850</v>
      </c>
      <c r="I209" s="26">
        <v>0</v>
      </c>
      <c r="J209" s="26">
        <v>84750</v>
      </c>
      <c r="K209" s="26">
        <v>0</v>
      </c>
      <c r="L209" s="26">
        <v>135600</v>
      </c>
      <c r="M209" s="26" t="s">
        <v>102</v>
      </c>
      <c r="N209" s="26">
        <v>135600</v>
      </c>
      <c r="O209" s="26">
        <f t="shared" si="3"/>
        <v>135600</v>
      </c>
      <c r="P209" s="26" t="str">
        <f>_xlfn.XLOOKUP(D209,'11.30应付账款余额'!A:A,'11.30应付账款余额'!A:A)</f>
        <v>天津鑫淼塑料制品有限公司</v>
      </c>
    </row>
    <row r="210" s="26" customFormat="1" spans="1:16">
      <c r="A210" s="26" t="s">
        <v>99</v>
      </c>
      <c r="B210" s="26" t="s">
        <v>100</v>
      </c>
      <c r="C210" s="26" t="s">
        <v>97</v>
      </c>
      <c r="D210" s="26" t="s">
        <v>73</v>
      </c>
      <c r="E210" s="26" t="s">
        <v>97</v>
      </c>
      <c r="F210" s="26" t="s">
        <v>98</v>
      </c>
      <c r="G210" s="26" t="s">
        <v>102</v>
      </c>
      <c r="H210" s="26">
        <v>12372.37</v>
      </c>
      <c r="I210" s="26">
        <v>0</v>
      </c>
      <c r="J210" s="26">
        <v>4920.59</v>
      </c>
      <c r="K210" s="26">
        <v>994.39</v>
      </c>
      <c r="L210" s="26">
        <v>18287.36</v>
      </c>
      <c r="M210" s="26" t="s">
        <v>102</v>
      </c>
      <c r="N210" s="26">
        <v>17292.96</v>
      </c>
      <c r="O210" s="26">
        <f t="shared" si="3"/>
        <v>17292.96</v>
      </c>
      <c r="P210" s="26" t="str">
        <f>_xlfn.XLOOKUP(D210,'11.30应付账款余额'!A:A,'11.30应付账款余额'!A:A)</f>
        <v>沧州宇诺五金制造有限公司</v>
      </c>
    </row>
    <row r="211" s="26" customFormat="1" hidden="1" spans="1:16">
      <c r="A211" s="26" t="s">
        <v>99</v>
      </c>
      <c r="B211" s="26" t="s">
        <v>100</v>
      </c>
      <c r="C211" s="26" t="s">
        <v>97</v>
      </c>
      <c r="D211" s="26" t="s">
        <v>253</v>
      </c>
      <c r="E211" s="26" t="s">
        <v>97</v>
      </c>
      <c r="F211" s="26" t="s">
        <v>98</v>
      </c>
      <c r="G211" s="26" t="s">
        <v>104</v>
      </c>
      <c r="H211" s="26">
        <v>0</v>
      </c>
      <c r="I211" s="26">
        <v>0</v>
      </c>
      <c r="J211" s="26">
        <v>0</v>
      </c>
      <c r="K211" s="26">
        <v>5290.05</v>
      </c>
      <c r="L211" s="26">
        <v>5290.05</v>
      </c>
      <c r="M211" s="26" t="s">
        <v>104</v>
      </c>
      <c r="N211" s="26">
        <v>0</v>
      </c>
      <c r="O211" s="26">
        <f t="shared" si="3"/>
        <v>0</v>
      </c>
      <c r="P211" s="26" t="e">
        <f>_xlfn.XLOOKUP(D211,'11.30应付账款余额'!A:A,'11.30应付账款余额'!A:A)</f>
        <v>#N/A</v>
      </c>
    </row>
    <row r="212" s="26" customFormat="1" hidden="1" spans="1:16">
      <c r="A212" s="26" t="s">
        <v>99</v>
      </c>
      <c r="B212" s="26" t="s">
        <v>100</v>
      </c>
      <c r="C212" s="26" t="s">
        <v>97</v>
      </c>
      <c r="D212" s="26" t="s">
        <v>63</v>
      </c>
      <c r="E212" s="26" t="s">
        <v>97</v>
      </c>
      <c r="F212" s="26" t="s">
        <v>98</v>
      </c>
      <c r="G212" s="26" t="s">
        <v>102</v>
      </c>
      <c r="H212" s="26">
        <v>3729</v>
      </c>
      <c r="I212" s="26">
        <v>2034</v>
      </c>
      <c r="J212" s="26">
        <v>5796.9</v>
      </c>
      <c r="K212" s="26">
        <v>21183</v>
      </c>
      <c r="L212" s="26">
        <v>28674.9</v>
      </c>
      <c r="M212" s="26" t="s">
        <v>102</v>
      </c>
      <c r="N212" s="26">
        <v>7491.9</v>
      </c>
      <c r="O212" s="26">
        <f t="shared" si="3"/>
        <v>7491.9</v>
      </c>
      <c r="P212" s="26" t="str">
        <f>_xlfn.XLOOKUP(D212,'11.30应付账款余额'!A:A,'11.30应付账款余额'!A:A)</f>
        <v>霸州市政锦五金制品有限公司</v>
      </c>
    </row>
    <row r="213" s="26" customFormat="1" hidden="1" spans="1:16">
      <c r="A213" s="26" t="s">
        <v>99</v>
      </c>
      <c r="B213" s="26" t="s">
        <v>100</v>
      </c>
      <c r="C213" s="26" t="s">
        <v>97</v>
      </c>
      <c r="D213" s="26" t="s">
        <v>64</v>
      </c>
      <c r="E213" s="26" t="s">
        <v>97</v>
      </c>
      <c r="F213" s="26" t="s">
        <v>98</v>
      </c>
      <c r="G213" s="26" t="s">
        <v>102</v>
      </c>
      <c r="H213" s="26">
        <v>94590.72</v>
      </c>
      <c r="I213" s="26">
        <v>20000</v>
      </c>
      <c r="J213" s="26">
        <v>0</v>
      </c>
      <c r="K213" s="26">
        <v>300000</v>
      </c>
      <c r="L213" s="26">
        <v>0</v>
      </c>
      <c r="M213" s="26" t="s">
        <v>102</v>
      </c>
      <c r="N213" s="26">
        <v>74590.72</v>
      </c>
      <c r="O213" s="26">
        <f t="shared" si="3"/>
        <v>74590.72</v>
      </c>
      <c r="P213" s="26" t="str">
        <f>_xlfn.XLOOKUP(D213,'11.30应付账款余额'!A:A,'11.30应付账款余额'!A:A)</f>
        <v>河北方基恒达汽车部件有限公司</v>
      </c>
    </row>
    <row r="214" s="26" customFormat="1" spans="1:16">
      <c r="A214" s="26" t="s">
        <v>99</v>
      </c>
      <c r="B214" s="26" t="s">
        <v>100</v>
      </c>
      <c r="C214" s="26" t="s">
        <v>97</v>
      </c>
      <c r="D214" s="26" t="s">
        <v>74</v>
      </c>
      <c r="E214" s="26" t="s">
        <v>97</v>
      </c>
      <c r="F214" s="26" t="s">
        <v>98</v>
      </c>
      <c r="G214" s="26" t="s">
        <v>102</v>
      </c>
      <c r="H214" s="26">
        <v>16916.1</v>
      </c>
      <c r="I214" s="26">
        <v>0</v>
      </c>
      <c r="J214" s="26">
        <v>0</v>
      </c>
      <c r="K214" s="26">
        <v>84673.61</v>
      </c>
      <c r="L214" s="26">
        <v>60974.8</v>
      </c>
      <c r="M214" s="26" t="s">
        <v>102</v>
      </c>
      <c r="N214" s="26">
        <v>16916.1</v>
      </c>
      <c r="O214" s="26">
        <f t="shared" si="3"/>
        <v>16916.1</v>
      </c>
      <c r="P214" s="26" t="str">
        <f>_xlfn.XLOOKUP(D214,'11.30应付账款余额'!A:A,'11.30应付账款余额'!A:A)</f>
        <v>清河县沁园汽车零部件有限公司</v>
      </c>
    </row>
    <row r="215" s="26" customFormat="1" hidden="1" spans="1:16">
      <c r="A215" s="26" t="s">
        <v>99</v>
      </c>
      <c r="B215" s="26" t="s">
        <v>100</v>
      </c>
      <c r="C215" s="26" t="s">
        <v>97</v>
      </c>
      <c r="D215" s="26" t="s">
        <v>254</v>
      </c>
      <c r="E215" s="26" t="s">
        <v>97</v>
      </c>
      <c r="F215" s="26" t="s">
        <v>98</v>
      </c>
      <c r="G215" s="26" t="s">
        <v>104</v>
      </c>
      <c r="H215" s="26">
        <v>0</v>
      </c>
      <c r="I215" s="26">
        <v>0</v>
      </c>
      <c r="J215" s="26">
        <v>0</v>
      </c>
      <c r="K215" s="26">
        <v>3038.23</v>
      </c>
      <c r="L215" s="26">
        <v>3038.23</v>
      </c>
      <c r="M215" s="26" t="s">
        <v>104</v>
      </c>
      <c r="N215" s="26">
        <v>0</v>
      </c>
      <c r="O215" s="26">
        <f t="shared" si="3"/>
        <v>0</v>
      </c>
      <c r="P215" s="26" t="e">
        <f>_xlfn.XLOOKUP(D215,'11.30应付账款余额'!A:A,'11.30应付账款余额'!A:A)</f>
        <v>#N/A</v>
      </c>
    </row>
    <row r="216" s="26" customFormat="1" spans="1:16">
      <c r="A216" s="26" t="s">
        <v>99</v>
      </c>
      <c r="B216" s="26" t="s">
        <v>100</v>
      </c>
      <c r="C216" s="26" t="s">
        <v>97</v>
      </c>
      <c r="D216" s="26" t="s">
        <v>75</v>
      </c>
      <c r="E216" s="26" t="s">
        <v>97</v>
      </c>
      <c r="F216" s="26" t="s">
        <v>98</v>
      </c>
      <c r="G216" s="26" t="s">
        <v>102</v>
      </c>
      <c r="H216" s="26">
        <v>6490.72</v>
      </c>
      <c r="I216" s="26">
        <v>0</v>
      </c>
      <c r="J216" s="26">
        <v>3245.36</v>
      </c>
      <c r="K216" s="26">
        <v>3297.34</v>
      </c>
      <c r="L216" s="26">
        <v>13033.42</v>
      </c>
      <c r="M216" s="26" t="s">
        <v>102</v>
      </c>
      <c r="N216" s="26">
        <v>9736.08</v>
      </c>
      <c r="O216" s="26">
        <f t="shared" si="3"/>
        <v>9736.08</v>
      </c>
      <c r="P216" s="26" t="str">
        <f>_xlfn.XLOOKUP(D216,'11.30应付账款余额'!A:A,'11.30应付账款余额'!A:A)</f>
        <v>新梦顶（上海）贸易有限公司</v>
      </c>
    </row>
    <row r="217" s="26" customFormat="1" spans="1:16">
      <c r="A217" s="26" t="s">
        <v>99</v>
      </c>
      <c r="B217" s="26" t="s">
        <v>100</v>
      </c>
      <c r="C217" s="26" t="s">
        <v>97</v>
      </c>
      <c r="D217" s="26" t="s">
        <v>255</v>
      </c>
      <c r="E217" s="26" t="s">
        <v>97</v>
      </c>
      <c r="F217" s="26" t="s">
        <v>98</v>
      </c>
      <c r="G217" s="26" t="s">
        <v>104</v>
      </c>
      <c r="H217" s="26">
        <v>0</v>
      </c>
      <c r="I217" s="26">
        <v>0</v>
      </c>
      <c r="J217" s="26">
        <v>0</v>
      </c>
      <c r="K217" s="26">
        <v>7107.7</v>
      </c>
      <c r="L217" s="26">
        <v>0</v>
      </c>
      <c r="M217" s="26" t="s">
        <v>104</v>
      </c>
      <c r="N217" s="26">
        <v>0</v>
      </c>
      <c r="O217" s="26">
        <f t="shared" si="3"/>
        <v>0</v>
      </c>
      <c r="P217" s="26" t="e">
        <f>_xlfn.XLOOKUP(D217,'11.30应付账款余额'!A:A,'11.30应付账款余额'!A:A)</f>
        <v>#N/A</v>
      </c>
    </row>
    <row r="218" s="26" customFormat="1" spans="1:16">
      <c r="A218" s="26" t="s">
        <v>99</v>
      </c>
      <c r="B218" s="26" t="s">
        <v>100</v>
      </c>
      <c r="C218" s="26" t="s">
        <v>97</v>
      </c>
      <c r="D218" s="26" t="s">
        <v>256</v>
      </c>
      <c r="E218" s="26" t="s">
        <v>97</v>
      </c>
      <c r="F218" s="26" t="s">
        <v>98</v>
      </c>
      <c r="G218" s="26" t="s">
        <v>102</v>
      </c>
      <c r="H218" s="26">
        <v>0.2</v>
      </c>
      <c r="I218" s="26">
        <v>0</v>
      </c>
      <c r="J218" s="26">
        <v>0</v>
      </c>
      <c r="K218" s="26">
        <v>8859</v>
      </c>
      <c r="L218" s="26">
        <v>8859.2</v>
      </c>
      <c r="M218" s="26" t="s">
        <v>102</v>
      </c>
      <c r="N218" s="26">
        <v>0.2</v>
      </c>
      <c r="O218" s="26">
        <f t="shared" si="3"/>
        <v>0.2</v>
      </c>
      <c r="P218" s="26" t="e">
        <f>_xlfn.XLOOKUP(D218,'11.30应付账款余额'!A:A,'11.30应付账款余额'!A:A)</f>
        <v>#N/A</v>
      </c>
    </row>
    <row r="219" s="26" customFormat="1" spans="1:16">
      <c r="A219" s="26" t="s">
        <v>99</v>
      </c>
      <c r="B219" s="26" t="s">
        <v>100</v>
      </c>
      <c r="C219" s="26" t="s">
        <v>97</v>
      </c>
      <c r="D219" s="26" t="s">
        <v>257</v>
      </c>
      <c r="E219" s="26" t="s">
        <v>97</v>
      </c>
      <c r="F219" s="26" t="s">
        <v>98</v>
      </c>
      <c r="G219" s="26" t="s">
        <v>104</v>
      </c>
      <c r="H219" s="26">
        <v>0</v>
      </c>
      <c r="I219" s="26">
        <v>0</v>
      </c>
      <c r="J219" s="26">
        <v>0</v>
      </c>
      <c r="K219" s="26">
        <v>0</v>
      </c>
      <c r="L219" s="26">
        <v>3600</v>
      </c>
      <c r="M219" s="26" t="s">
        <v>104</v>
      </c>
      <c r="N219" s="26">
        <v>0</v>
      </c>
      <c r="O219" s="26">
        <f t="shared" si="3"/>
        <v>0</v>
      </c>
      <c r="P219" s="26" t="e">
        <f>_xlfn.XLOOKUP(D219,'11.30应付账款余额'!A:A,'11.30应付账款余额'!A:A)</f>
        <v>#N/A</v>
      </c>
    </row>
    <row r="220" s="26" customFormat="1" hidden="1" spans="1:16">
      <c r="A220" s="26" t="s">
        <v>99</v>
      </c>
      <c r="B220" s="26" t="s">
        <v>100</v>
      </c>
      <c r="C220" s="26" t="s">
        <v>97</v>
      </c>
      <c r="D220" s="26" t="s">
        <v>65</v>
      </c>
      <c r="E220" s="26" t="s">
        <v>97</v>
      </c>
      <c r="F220" s="26" t="s">
        <v>98</v>
      </c>
      <c r="G220" s="26" t="s">
        <v>102</v>
      </c>
      <c r="H220" s="26">
        <v>144880</v>
      </c>
      <c r="I220" s="26">
        <v>50000</v>
      </c>
      <c r="J220" s="26">
        <v>0</v>
      </c>
      <c r="K220" s="26">
        <v>280000</v>
      </c>
      <c r="L220" s="26">
        <v>280420.8</v>
      </c>
      <c r="M220" s="26" t="s">
        <v>102</v>
      </c>
      <c r="N220" s="26">
        <v>94880</v>
      </c>
      <c r="O220" s="26">
        <f t="shared" si="3"/>
        <v>94880</v>
      </c>
      <c r="P220" s="26" t="str">
        <f>_xlfn.XLOOKUP(D220,'11.30应付账款余额'!A:A,'11.30应付账款余额'!A:A)</f>
        <v>慈溪市维克多自控元件有限公司</v>
      </c>
    </row>
    <row r="221" s="26" customFormat="1" spans="1:16">
      <c r="A221" s="26" t="s">
        <v>99</v>
      </c>
      <c r="B221" s="26" t="s">
        <v>100</v>
      </c>
      <c r="C221" s="26" t="s">
        <v>97</v>
      </c>
      <c r="D221" s="26" t="s">
        <v>258</v>
      </c>
      <c r="E221" s="26" t="s">
        <v>97</v>
      </c>
      <c r="F221" s="26" t="s">
        <v>98</v>
      </c>
      <c r="G221" s="26" t="s">
        <v>107</v>
      </c>
      <c r="H221" s="26">
        <v>2079.2</v>
      </c>
      <c r="I221" s="26">
        <v>0</v>
      </c>
      <c r="J221" s="26">
        <v>0</v>
      </c>
      <c r="K221" s="26">
        <v>1039.6</v>
      </c>
      <c r="L221" s="26">
        <v>-1039.6</v>
      </c>
      <c r="M221" s="26" t="s">
        <v>107</v>
      </c>
      <c r="N221" s="26">
        <v>2079.2</v>
      </c>
      <c r="O221" s="26">
        <f t="shared" si="3"/>
        <v>-2079.2</v>
      </c>
      <c r="P221" s="26" t="e">
        <f>_xlfn.XLOOKUP(D221,'11.30应付账款余额'!A:A,'11.30应付账款余额'!A:A)</f>
        <v>#N/A</v>
      </c>
    </row>
    <row r="222" spans="1:16">
      <c r="A222" s="26" t="s">
        <v>99</v>
      </c>
      <c r="B222" s="26" t="s">
        <v>100</v>
      </c>
      <c r="C222" s="26" t="s">
        <v>97</v>
      </c>
      <c r="D222" s="26" t="s">
        <v>259</v>
      </c>
      <c r="E222" s="26" t="s">
        <v>97</v>
      </c>
      <c r="F222" s="26" t="s">
        <v>98</v>
      </c>
      <c r="G222" s="26" t="s">
        <v>104</v>
      </c>
      <c r="H222" s="26">
        <v>0</v>
      </c>
      <c r="I222" s="26">
        <v>0</v>
      </c>
      <c r="J222" s="26">
        <v>0</v>
      </c>
      <c r="K222" s="26">
        <v>0</v>
      </c>
      <c r="L222" s="26">
        <v>0</v>
      </c>
      <c r="M222" s="26" t="s">
        <v>104</v>
      </c>
      <c r="N222" s="26">
        <v>0</v>
      </c>
      <c r="O222" s="26">
        <f t="shared" si="3"/>
        <v>0</v>
      </c>
      <c r="P222" s="26" t="e">
        <f>_xlfn.XLOOKUP(D222,'11.30应付账款余额'!A:A,'11.30应付账款余额'!A:A)</f>
        <v>#N/A</v>
      </c>
    </row>
    <row r="223" hidden="1" spans="1:16">
      <c r="A223" s="26" t="s">
        <v>99</v>
      </c>
      <c r="B223" s="26" t="s">
        <v>100</v>
      </c>
      <c r="C223" s="26" t="s">
        <v>97</v>
      </c>
      <c r="D223" s="26" t="s">
        <v>66</v>
      </c>
      <c r="E223" s="26" t="s">
        <v>97</v>
      </c>
      <c r="F223" s="26" t="s">
        <v>98</v>
      </c>
      <c r="G223" s="26" t="s">
        <v>102</v>
      </c>
      <c r="H223" s="26">
        <v>39034.81</v>
      </c>
      <c r="I223" s="26">
        <v>0</v>
      </c>
      <c r="J223" s="26">
        <v>0</v>
      </c>
      <c r="K223" s="26">
        <v>760000</v>
      </c>
      <c r="L223" s="26">
        <v>539.17</v>
      </c>
      <c r="M223" s="26" t="s">
        <v>102</v>
      </c>
      <c r="N223" s="26">
        <v>39034.81</v>
      </c>
      <c r="O223" s="26">
        <f t="shared" si="3"/>
        <v>39034.81</v>
      </c>
      <c r="P223" s="26" t="str">
        <f>_xlfn.XLOOKUP(D223,'11.30应付账款余额'!A:A,'11.30应付账款余额'!A:A)</f>
        <v>山东金达汽车部件制造股份有限</v>
      </c>
    </row>
    <row r="224" hidden="1" spans="1:16">
      <c r="A224" s="26" t="s">
        <v>99</v>
      </c>
      <c r="B224" s="26" t="s">
        <v>100</v>
      </c>
      <c r="C224" s="26" t="s">
        <v>97</v>
      </c>
      <c r="D224" s="26" t="s">
        <v>15</v>
      </c>
      <c r="E224" s="26" t="s">
        <v>97</v>
      </c>
      <c r="F224" s="26" t="s">
        <v>98</v>
      </c>
      <c r="G224" s="26" t="s">
        <v>102</v>
      </c>
      <c r="H224" s="26">
        <v>63456.05</v>
      </c>
      <c r="I224" s="26">
        <v>48194.27</v>
      </c>
      <c r="J224" s="26">
        <v>10156.44</v>
      </c>
      <c r="K224" s="26">
        <v>518194.27</v>
      </c>
      <c r="L224" s="26">
        <v>372045.72</v>
      </c>
      <c r="M224" s="26" t="s">
        <v>102</v>
      </c>
      <c r="N224" s="26">
        <v>25418.22</v>
      </c>
      <c r="O224" s="26">
        <f t="shared" si="3"/>
        <v>25418.22</v>
      </c>
      <c r="P224" s="26" t="str">
        <f>_xlfn.XLOOKUP(D224,'11.30应付账款余额'!A:A,'11.30应付账款余额'!A:A)</f>
        <v>重庆厚元汽车配件有限公司</v>
      </c>
    </row>
  </sheetData>
  <autoFilter xmlns:etc="http://www.wps.cn/officeDocument/2017/etCustomData" ref="A1:Q224" etc:filterBottomFollowUsedRange="0">
    <filterColumn colId="15">
      <customFilters>
        <customFilter operator="equal" val="#N/A"/>
      </customFilters>
    </filterColumn>
    <extLst/>
  </autoFilter>
  <pageMargins left="0.75" right="0.75" top="1" bottom="1" header="0.5" footer="0.5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25"/>
  <sheetViews>
    <sheetView workbookViewId="0">
      <selection activeCell="J18" sqref="J18"/>
    </sheetView>
  </sheetViews>
  <sheetFormatPr defaultColWidth="9.14285714285714" defaultRowHeight="12.75"/>
  <cols>
    <col min="1" max="1" width="14.4285714285714" style="16" customWidth="1"/>
    <col min="2" max="2" width="12.4285714285714" style="16" customWidth="1"/>
    <col min="3" max="3" width="7.14285714285714" style="16" customWidth="1"/>
    <col min="4" max="4" width="10.7142857142857" style="16" customWidth="1"/>
    <col min="5" max="6" width="12.4285714285714" style="16" customWidth="1"/>
    <col min="7" max="7" width="8.85714285714286" style="16" customWidth="1"/>
    <col min="8" max="9" width="12.4285714285714" style="16" customWidth="1"/>
    <col min="10" max="10" width="14.1428571428571" style="16" customWidth="1"/>
    <col min="11" max="11" width="12.4285714285714" style="16" customWidth="1"/>
    <col min="12" max="12" width="16" style="16" customWidth="1"/>
    <col min="13" max="13" width="8.85714285714286" style="16" customWidth="1"/>
    <col min="14" max="14" width="19.2857142857143" style="16" customWidth="1"/>
    <col min="15" max="16" width="12.4285714285714" style="16" customWidth="1"/>
    <col min="17" max="17" width="8.85714285714286" style="16" customWidth="1"/>
    <col min="18" max="18" width="26.4285714285714" style="16" customWidth="1"/>
    <col min="19" max="20" width="12.4285714285714" style="16" customWidth="1"/>
    <col min="21" max="21" width="8.85714285714286" style="16" customWidth="1"/>
    <col min="22" max="22" width="10.8571428571429" style="16" customWidth="1"/>
    <col min="23" max="16384" width="9.14285714285714" style="16"/>
  </cols>
  <sheetData>
    <row r="1" s="16" customFormat="1" spans="1:22">
      <c r="A1" s="17" t="s">
        <v>307</v>
      </c>
      <c r="B1" s="17" t="s">
        <v>308</v>
      </c>
      <c r="C1" s="18" t="s">
        <v>310</v>
      </c>
      <c r="D1" s="17" t="s">
        <v>311</v>
      </c>
      <c r="E1" s="18" t="s">
        <v>313</v>
      </c>
      <c r="F1" s="18" t="s">
        <v>312</v>
      </c>
      <c r="G1" s="17" t="s">
        <v>84</v>
      </c>
      <c r="H1" s="17" t="s">
        <v>314</v>
      </c>
      <c r="I1" s="17" t="s">
        <v>315</v>
      </c>
      <c r="J1" s="17" t="s">
        <v>316</v>
      </c>
      <c r="K1" s="17" t="s">
        <v>317</v>
      </c>
      <c r="L1" s="17" t="s">
        <v>318</v>
      </c>
      <c r="M1" s="17" t="s">
        <v>319</v>
      </c>
      <c r="N1" s="17" t="s">
        <v>320</v>
      </c>
      <c r="O1" s="18" t="s">
        <v>321</v>
      </c>
      <c r="P1" s="18" t="s">
        <v>322</v>
      </c>
      <c r="Q1" s="17" t="s">
        <v>323</v>
      </c>
      <c r="R1" s="17" t="s">
        <v>324</v>
      </c>
      <c r="S1" s="17" t="s">
        <v>325</v>
      </c>
      <c r="T1" s="17" t="s">
        <v>326</v>
      </c>
      <c r="U1" s="17" t="s">
        <v>327</v>
      </c>
      <c r="V1" s="17" t="s">
        <v>328</v>
      </c>
    </row>
    <row r="2" s="16" customFormat="1" ht="16.5" customHeight="1" spans="1:22">
      <c r="A2" s="19" t="s">
        <v>2295</v>
      </c>
      <c r="B2" s="20" t="s">
        <v>330</v>
      </c>
      <c r="C2" s="21">
        <v>1</v>
      </c>
      <c r="D2" s="19" t="s">
        <v>2296</v>
      </c>
      <c r="E2" s="22">
        <v>45400</v>
      </c>
      <c r="F2" s="22">
        <v>45400</v>
      </c>
      <c r="G2" s="20" t="s">
        <v>99</v>
      </c>
      <c r="H2" s="19" t="s">
        <v>100</v>
      </c>
      <c r="I2" s="20" t="s">
        <v>97</v>
      </c>
      <c r="J2" s="19" t="s">
        <v>333</v>
      </c>
      <c r="K2" s="20" t="s">
        <v>97</v>
      </c>
      <c r="L2" s="19" t="s">
        <v>101</v>
      </c>
      <c r="M2" s="20" t="s">
        <v>97</v>
      </c>
      <c r="N2" s="19" t="s">
        <v>2297</v>
      </c>
      <c r="O2" s="23">
        <v>0</v>
      </c>
      <c r="P2" s="23">
        <v>110468.8</v>
      </c>
      <c r="Q2" s="19" t="s">
        <v>2298</v>
      </c>
      <c r="R2" s="19" t="s">
        <v>65</v>
      </c>
      <c r="S2" s="19" t="s">
        <v>336</v>
      </c>
      <c r="T2" s="19" t="s">
        <v>337</v>
      </c>
      <c r="U2" s="19" t="s">
        <v>2299</v>
      </c>
      <c r="V2" s="19" t="s">
        <v>339</v>
      </c>
    </row>
    <row r="3" s="16" customFormat="1" ht="16.5" customHeight="1" spans="1:22">
      <c r="A3" s="10" t="s">
        <v>2300</v>
      </c>
      <c r="B3" s="13" t="s">
        <v>330</v>
      </c>
      <c r="C3" s="11">
        <v>3</v>
      </c>
      <c r="D3" s="10" t="s">
        <v>2301</v>
      </c>
      <c r="E3" s="12">
        <v>45400</v>
      </c>
      <c r="F3" s="12">
        <v>45400</v>
      </c>
      <c r="G3" s="13" t="s">
        <v>99</v>
      </c>
      <c r="H3" s="10" t="s">
        <v>100</v>
      </c>
      <c r="I3" s="13" t="s">
        <v>97</v>
      </c>
      <c r="J3" s="10" t="s">
        <v>333</v>
      </c>
      <c r="K3" s="13" t="s">
        <v>97</v>
      </c>
      <c r="L3" s="10" t="s">
        <v>101</v>
      </c>
      <c r="M3" s="13" t="s">
        <v>97</v>
      </c>
      <c r="N3" s="10" t="s">
        <v>2302</v>
      </c>
      <c r="O3" s="15">
        <v>65306.59</v>
      </c>
      <c r="P3" s="15">
        <v>0</v>
      </c>
      <c r="Q3" s="10" t="s">
        <v>536</v>
      </c>
      <c r="R3" s="10" t="s">
        <v>60</v>
      </c>
      <c r="S3" s="10" t="s">
        <v>336</v>
      </c>
      <c r="T3" s="10" t="s">
        <v>337</v>
      </c>
      <c r="U3" s="10" t="s">
        <v>2303</v>
      </c>
      <c r="V3" s="10" t="s">
        <v>339</v>
      </c>
    </row>
    <row r="4" s="16" customFormat="1" ht="16.5" customHeight="1" spans="1:22">
      <c r="A4" s="19" t="s">
        <v>2300</v>
      </c>
      <c r="B4" s="20" t="s">
        <v>330</v>
      </c>
      <c r="C4" s="21">
        <v>1</v>
      </c>
      <c r="D4" s="19" t="s">
        <v>2301</v>
      </c>
      <c r="E4" s="22">
        <v>45400</v>
      </c>
      <c r="F4" s="22">
        <v>45400</v>
      </c>
      <c r="G4" s="20" t="s">
        <v>99</v>
      </c>
      <c r="H4" s="19" t="s">
        <v>100</v>
      </c>
      <c r="I4" s="20" t="s">
        <v>97</v>
      </c>
      <c r="J4" s="19" t="s">
        <v>333</v>
      </c>
      <c r="K4" s="20" t="s">
        <v>97</v>
      </c>
      <c r="L4" s="19" t="s">
        <v>101</v>
      </c>
      <c r="M4" s="20" t="s">
        <v>97</v>
      </c>
      <c r="N4" s="19" t="s">
        <v>2302</v>
      </c>
      <c r="O4" s="23">
        <v>0</v>
      </c>
      <c r="P4" s="23">
        <v>445956.59</v>
      </c>
      <c r="Q4" s="19" t="s">
        <v>536</v>
      </c>
      <c r="R4" s="19" t="s">
        <v>60</v>
      </c>
      <c r="S4" s="19" t="s">
        <v>336</v>
      </c>
      <c r="T4" s="19" t="s">
        <v>337</v>
      </c>
      <c r="U4" s="19" t="s">
        <v>2303</v>
      </c>
      <c r="V4" s="19" t="s">
        <v>339</v>
      </c>
    </row>
    <row r="5" s="16" customFormat="1" ht="16.5" customHeight="1" spans="1:22">
      <c r="A5" s="10" t="s">
        <v>2304</v>
      </c>
      <c r="B5" s="13" t="s">
        <v>330</v>
      </c>
      <c r="C5" s="11">
        <v>1</v>
      </c>
      <c r="D5" s="10" t="s">
        <v>2305</v>
      </c>
      <c r="E5" s="12">
        <v>45400</v>
      </c>
      <c r="F5" s="12">
        <v>45400</v>
      </c>
      <c r="G5" s="13" t="s">
        <v>99</v>
      </c>
      <c r="H5" s="10" t="s">
        <v>100</v>
      </c>
      <c r="I5" s="13" t="s">
        <v>97</v>
      </c>
      <c r="J5" s="10" t="s">
        <v>333</v>
      </c>
      <c r="K5" s="13" t="s">
        <v>97</v>
      </c>
      <c r="L5" s="10" t="s">
        <v>101</v>
      </c>
      <c r="M5" s="13" t="s">
        <v>97</v>
      </c>
      <c r="N5" s="10" t="s">
        <v>2306</v>
      </c>
      <c r="O5" s="15">
        <v>0.01</v>
      </c>
      <c r="P5" s="15">
        <v>0</v>
      </c>
      <c r="Q5" s="10" t="s">
        <v>536</v>
      </c>
      <c r="R5" s="10" t="s">
        <v>60</v>
      </c>
      <c r="S5" s="10" t="s">
        <v>336</v>
      </c>
      <c r="T5" s="10" t="s">
        <v>337</v>
      </c>
      <c r="U5" s="10" t="s">
        <v>2307</v>
      </c>
      <c r="V5" s="10" t="s">
        <v>339</v>
      </c>
    </row>
    <row r="6" s="16" customFormat="1" ht="16.5" customHeight="1" spans="1:22">
      <c r="A6" s="19" t="s">
        <v>2304</v>
      </c>
      <c r="B6" s="20" t="s">
        <v>330</v>
      </c>
      <c r="C6" s="21">
        <v>3</v>
      </c>
      <c r="D6" s="19" t="s">
        <v>2305</v>
      </c>
      <c r="E6" s="22">
        <v>45400</v>
      </c>
      <c r="F6" s="22">
        <v>45400</v>
      </c>
      <c r="G6" s="20" t="s">
        <v>99</v>
      </c>
      <c r="H6" s="19" t="s">
        <v>100</v>
      </c>
      <c r="I6" s="20" t="s">
        <v>97</v>
      </c>
      <c r="J6" s="19" t="s">
        <v>333</v>
      </c>
      <c r="K6" s="20" t="s">
        <v>97</v>
      </c>
      <c r="L6" s="19" t="s">
        <v>101</v>
      </c>
      <c r="M6" s="20" t="s">
        <v>97</v>
      </c>
      <c r="N6" s="19" t="s">
        <v>2306</v>
      </c>
      <c r="O6" s="23">
        <v>0</v>
      </c>
      <c r="P6" s="23">
        <v>0.01</v>
      </c>
      <c r="Q6" s="19" t="s">
        <v>536</v>
      </c>
      <c r="R6" s="19" t="s">
        <v>60</v>
      </c>
      <c r="S6" s="19" t="s">
        <v>336</v>
      </c>
      <c r="T6" s="19" t="s">
        <v>337</v>
      </c>
      <c r="U6" s="19" t="s">
        <v>2307</v>
      </c>
      <c r="V6" s="19" t="s">
        <v>339</v>
      </c>
    </row>
    <row r="7" s="16" customFormat="1" ht="16.5" customHeight="1" spans="1:22">
      <c r="A7" s="10" t="s">
        <v>2308</v>
      </c>
      <c r="B7" s="13" t="s">
        <v>330</v>
      </c>
      <c r="C7" s="11">
        <v>3</v>
      </c>
      <c r="D7" s="10" t="s">
        <v>2309</v>
      </c>
      <c r="E7" s="12">
        <v>45400</v>
      </c>
      <c r="F7" s="12">
        <v>45400</v>
      </c>
      <c r="G7" s="13" t="s">
        <v>99</v>
      </c>
      <c r="H7" s="10" t="s">
        <v>100</v>
      </c>
      <c r="I7" s="13" t="s">
        <v>97</v>
      </c>
      <c r="J7" s="10" t="s">
        <v>333</v>
      </c>
      <c r="K7" s="13" t="s">
        <v>97</v>
      </c>
      <c r="L7" s="10" t="s">
        <v>101</v>
      </c>
      <c r="M7" s="13" t="s">
        <v>97</v>
      </c>
      <c r="N7" s="10" t="s">
        <v>2310</v>
      </c>
      <c r="O7" s="15">
        <v>111699.4</v>
      </c>
      <c r="P7" s="15">
        <v>0</v>
      </c>
      <c r="Q7" s="10" t="s">
        <v>536</v>
      </c>
      <c r="R7" s="10" t="s">
        <v>60</v>
      </c>
      <c r="S7" s="10" t="s">
        <v>336</v>
      </c>
      <c r="T7" s="10" t="s">
        <v>337</v>
      </c>
      <c r="U7" s="10" t="s">
        <v>2311</v>
      </c>
      <c r="V7" s="10" t="s">
        <v>339</v>
      </c>
    </row>
    <row r="8" s="16" customFormat="1" ht="16.5" customHeight="1" spans="1:22">
      <c r="A8" s="19" t="s">
        <v>2308</v>
      </c>
      <c r="B8" s="20" t="s">
        <v>330</v>
      </c>
      <c r="C8" s="21">
        <v>1</v>
      </c>
      <c r="D8" s="19" t="s">
        <v>2309</v>
      </c>
      <c r="E8" s="22">
        <v>45400</v>
      </c>
      <c r="F8" s="22">
        <v>45400</v>
      </c>
      <c r="G8" s="20" t="s">
        <v>99</v>
      </c>
      <c r="H8" s="19" t="s">
        <v>100</v>
      </c>
      <c r="I8" s="20" t="s">
        <v>97</v>
      </c>
      <c r="J8" s="19" t="s">
        <v>333</v>
      </c>
      <c r="K8" s="20" t="s">
        <v>97</v>
      </c>
      <c r="L8" s="19" t="s">
        <v>101</v>
      </c>
      <c r="M8" s="20" t="s">
        <v>97</v>
      </c>
      <c r="N8" s="19" t="s">
        <v>2310</v>
      </c>
      <c r="O8" s="23">
        <v>0</v>
      </c>
      <c r="P8" s="23">
        <v>535635.4</v>
      </c>
      <c r="Q8" s="19" t="s">
        <v>536</v>
      </c>
      <c r="R8" s="19" t="s">
        <v>60</v>
      </c>
      <c r="S8" s="19" t="s">
        <v>336</v>
      </c>
      <c r="T8" s="19" t="s">
        <v>337</v>
      </c>
      <c r="U8" s="19" t="s">
        <v>2311</v>
      </c>
      <c r="V8" s="19" t="s">
        <v>339</v>
      </c>
    </row>
    <row r="9" s="16" customFormat="1" ht="16.5" customHeight="1" spans="1:22">
      <c r="A9" s="10" t="s">
        <v>2312</v>
      </c>
      <c r="B9" s="13" t="s">
        <v>330</v>
      </c>
      <c r="C9" s="11">
        <v>1</v>
      </c>
      <c r="D9" s="10" t="s">
        <v>2313</v>
      </c>
      <c r="E9" s="12">
        <v>45400</v>
      </c>
      <c r="F9" s="12">
        <v>45400</v>
      </c>
      <c r="G9" s="13" t="s">
        <v>99</v>
      </c>
      <c r="H9" s="10" t="s">
        <v>100</v>
      </c>
      <c r="I9" s="13" t="s">
        <v>97</v>
      </c>
      <c r="J9" s="10" t="s">
        <v>333</v>
      </c>
      <c r="K9" s="13" t="s">
        <v>97</v>
      </c>
      <c r="L9" s="10" t="s">
        <v>101</v>
      </c>
      <c r="M9" s="13" t="s">
        <v>97</v>
      </c>
      <c r="N9" s="10" t="s">
        <v>2314</v>
      </c>
      <c r="O9" s="15">
        <v>0</v>
      </c>
      <c r="P9" s="15">
        <v>6508.8</v>
      </c>
      <c r="Q9" s="10" t="s">
        <v>680</v>
      </c>
      <c r="R9" s="10" t="s">
        <v>44</v>
      </c>
      <c r="S9" s="10" t="s">
        <v>336</v>
      </c>
      <c r="T9" s="10" t="s">
        <v>337</v>
      </c>
      <c r="U9" s="10" t="s">
        <v>2315</v>
      </c>
      <c r="V9" s="10" t="s">
        <v>339</v>
      </c>
    </row>
    <row r="10" s="16" customFormat="1" ht="16.5" customHeight="1" spans="1:22">
      <c r="A10" s="19" t="s">
        <v>2312</v>
      </c>
      <c r="B10" s="20" t="s">
        <v>330</v>
      </c>
      <c r="C10" s="21">
        <v>3</v>
      </c>
      <c r="D10" s="19" t="s">
        <v>2313</v>
      </c>
      <c r="E10" s="22">
        <v>45400</v>
      </c>
      <c r="F10" s="22">
        <v>45400</v>
      </c>
      <c r="G10" s="20" t="s">
        <v>99</v>
      </c>
      <c r="H10" s="19" t="s">
        <v>100</v>
      </c>
      <c r="I10" s="20" t="s">
        <v>97</v>
      </c>
      <c r="J10" s="19" t="s">
        <v>333</v>
      </c>
      <c r="K10" s="20" t="s">
        <v>97</v>
      </c>
      <c r="L10" s="19" t="s">
        <v>101</v>
      </c>
      <c r="M10" s="20" t="s">
        <v>97</v>
      </c>
      <c r="N10" s="19" t="s">
        <v>2314</v>
      </c>
      <c r="O10" s="23">
        <v>508.5</v>
      </c>
      <c r="P10" s="23">
        <v>0</v>
      </c>
      <c r="Q10" s="19" t="s">
        <v>680</v>
      </c>
      <c r="R10" s="19" t="s">
        <v>44</v>
      </c>
      <c r="S10" s="19" t="s">
        <v>336</v>
      </c>
      <c r="T10" s="19" t="s">
        <v>337</v>
      </c>
      <c r="U10" s="19" t="s">
        <v>2315</v>
      </c>
      <c r="V10" s="19" t="s">
        <v>339</v>
      </c>
    </row>
    <row r="11" s="16" customFormat="1" ht="16.5" customHeight="1" spans="1:22">
      <c r="A11" s="10" t="s">
        <v>2316</v>
      </c>
      <c r="B11" s="13" t="s">
        <v>330</v>
      </c>
      <c r="C11" s="11">
        <v>3</v>
      </c>
      <c r="D11" s="10" t="s">
        <v>2317</v>
      </c>
      <c r="E11" s="12">
        <v>45400</v>
      </c>
      <c r="F11" s="12">
        <v>45400</v>
      </c>
      <c r="G11" s="13" t="s">
        <v>99</v>
      </c>
      <c r="H11" s="10" t="s">
        <v>100</v>
      </c>
      <c r="I11" s="13" t="s">
        <v>97</v>
      </c>
      <c r="J11" s="10" t="s">
        <v>333</v>
      </c>
      <c r="K11" s="13" t="s">
        <v>97</v>
      </c>
      <c r="L11" s="10" t="s">
        <v>101</v>
      </c>
      <c r="M11" s="13" t="s">
        <v>97</v>
      </c>
      <c r="N11" s="10" t="s">
        <v>2318</v>
      </c>
      <c r="O11" s="15">
        <v>2563.96</v>
      </c>
      <c r="P11" s="15">
        <v>0</v>
      </c>
      <c r="Q11" s="10" t="s">
        <v>335</v>
      </c>
      <c r="R11" s="10" t="s">
        <v>76</v>
      </c>
      <c r="S11" s="10" t="s">
        <v>336</v>
      </c>
      <c r="T11" s="10" t="s">
        <v>337</v>
      </c>
      <c r="U11" s="10" t="s">
        <v>2319</v>
      </c>
      <c r="V11" s="10" t="s">
        <v>339</v>
      </c>
    </row>
    <row r="12" s="16" customFormat="1" ht="16.5" customHeight="1" spans="1:22">
      <c r="A12" s="19" t="s">
        <v>2316</v>
      </c>
      <c r="B12" s="20" t="s">
        <v>330</v>
      </c>
      <c r="C12" s="21">
        <v>1</v>
      </c>
      <c r="D12" s="19" t="s">
        <v>2317</v>
      </c>
      <c r="E12" s="22">
        <v>45400</v>
      </c>
      <c r="F12" s="22">
        <v>45400</v>
      </c>
      <c r="G12" s="20" t="s">
        <v>99</v>
      </c>
      <c r="H12" s="19" t="s">
        <v>100</v>
      </c>
      <c r="I12" s="20" t="s">
        <v>97</v>
      </c>
      <c r="J12" s="19" t="s">
        <v>333</v>
      </c>
      <c r="K12" s="20" t="s">
        <v>97</v>
      </c>
      <c r="L12" s="19" t="s">
        <v>101</v>
      </c>
      <c r="M12" s="20" t="s">
        <v>97</v>
      </c>
      <c r="N12" s="19" t="s">
        <v>2318</v>
      </c>
      <c r="O12" s="23">
        <v>0</v>
      </c>
      <c r="P12" s="23">
        <v>19843.97</v>
      </c>
      <c r="Q12" s="19" t="s">
        <v>335</v>
      </c>
      <c r="R12" s="19" t="s">
        <v>76</v>
      </c>
      <c r="S12" s="19" t="s">
        <v>336</v>
      </c>
      <c r="T12" s="19" t="s">
        <v>337</v>
      </c>
      <c r="U12" s="19" t="s">
        <v>2319</v>
      </c>
      <c r="V12" s="19" t="s">
        <v>339</v>
      </c>
    </row>
    <row r="13" s="16" customFormat="1" ht="16.5" customHeight="1" spans="1:22">
      <c r="A13" s="10" t="s">
        <v>2320</v>
      </c>
      <c r="B13" s="13" t="s">
        <v>330</v>
      </c>
      <c r="C13" s="11">
        <v>1</v>
      </c>
      <c r="D13" s="10" t="s">
        <v>2321</v>
      </c>
      <c r="E13" s="12">
        <v>45400</v>
      </c>
      <c r="F13" s="12">
        <v>45400</v>
      </c>
      <c r="G13" s="13" t="s">
        <v>99</v>
      </c>
      <c r="H13" s="10" t="s">
        <v>100</v>
      </c>
      <c r="I13" s="13" t="s">
        <v>97</v>
      </c>
      <c r="J13" s="10" t="s">
        <v>333</v>
      </c>
      <c r="K13" s="13" t="s">
        <v>97</v>
      </c>
      <c r="L13" s="10" t="s">
        <v>101</v>
      </c>
      <c r="M13" s="13" t="s">
        <v>97</v>
      </c>
      <c r="N13" s="10" t="s">
        <v>2322</v>
      </c>
      <c r="O13" s="15">
        <v>0.01</v>
      </c>
      <c r="P13" s="15">
        <v>0</v>
      </c>
      <c r="Q13" s="10" t="s">
        <v>335</v>
      </c>
      <c r="R13" s="10" t="s">
        <v>76</v>
      </c>
      <c r="S13" s="10" t="s">
        <v>336</v>
      </c>
      <c r="T13" s="10" t="s">
        <v>337</v>
      </c>
      <c r="U13" s="10" t="s">
        <v>2323</v>
      </c>
      <c r="V13" s="10" t="s">
        <v>339</v>
      </c>
    </row>
    <row r="14" s="16" customFormat="1" ht="16.5" customHeight="1" spans="1:22">
      <c r="A14" s="19" t="s">
        <v>2324</v>
      </c>
      <c r="B14" s="20" t="s">
        <v>330</v>
      </c>
      <c r="C14" s="21">
        <v>1</v>
      </c>
      <c r="D14" s="19" t="s">
        <v>2325</v>
      </c>
      <c r="E14" s="22">
        <v>45400</v>
      </c>
      <c r="F14" s="22">
        <v>45400</v>
      </c>
      <c r="G14" s="20" t="s">
        <v>99</v>
      </c>
      <c r="H14" s="19" t="s">
        <v>100</v>
      </c>
      <c r="I14" s="20" t="s">
        <v>97</v>
      </c>
      <c r="J14" s="19" t="s">
        <v>333</v>
      </c>
      <c r="K14" s="20" t="s">
        <v>97</v>
      </c>
      <c r="L14" s="19" t="s">
        <v>101</v>
      </c>
      <c r="M14" s="20" t="s">
        <v>97</v>
      </c>
      <c r="N14" s="19" t="s">
        <v>2326</v>
      </c>
      <c r="O14" s="23">
        <v>0</v>
      </c>
      <c r="P14" s="23">
        <v>238872.96</v>
      </c>
      <c r="Q14" s="19" t="s">
        <v>542</v>
      </c>
      <c r="R14" s="19" t="s">
        <v>34</v>
      </c>
      <c r="S14" s="19" t="s">
        <v>336</v>
      </c>
      <c r="T14" s="19" t="s">
        <v>337</v>
      </c>
      <c r="U14" s="19" t="s">
        <v>2327</v>
      </c>
      <c r="V14" s="19" t="s">
        <v>339</v>
      </c>
    </row>
    <row r="15" s="16" customFormat="1" ht="16.5" customHeight="1" spans="1:22">
      <c r="A15" s="10" t="s">
        <v>2328</v>
      </c>
      <c r="B15" s="13" t="s">
        <v>330</v>
      </c>
      <c r="C15" s="11">
        <v>1</v>
      </c>
      <c r="D15" s="10" t="s">
        <v>2329</v>
      </c>
      <c r="E15" s="12">
        <v>45400</v>
      </c>
      <c r="F15" s="12">
        <v>45400</v>
      </c>
      <c r="G15" s="13" t="s">
        <v>99</v>
      </c>
      <c r="H15" s="10" t="s">
        <v>100</v>
      </c>
      <c r="I15" s="13" t="s">
        <v>97</v>
      </c>
      <c r="J15" s="10" t="s">
        <v>333</v>
      </c>
      <c r="K15" s="13" t="s">
        <v>97</v>
      </c>
      <c r="L15" s="10" t="s">
        <v>101</v>
      </c>
      <c r="M15" s="13" t="s">
        <v>97</v>
      </c>
      <c r="N15" s="10" t="s">
        <v>2330</v>
      </c>
      <c r="O15" s="15">
        <v>0</v>
      </c>
      <c r="P15" s="15">
        <v>68172.9</v>
      </c>
      <c r="Q15" s="10" t="s">
        <v>1392</v>
      </c>
      <c r="R15" s="10" t="s">
        <v>62</v>
      </c>
      <c r="S15" s="10" t="s">
        <v>336</v>
      </c>
      <c r="T15" s="10" t="s">
        <v>337</v>
      </c>
      <c r="U15" s="10" t="s">
        <v>2331</v>
      </c>
      <c r="V15" s="10" t="s">
        <v>339</v>
      </c>
    </row>
    <row r="16" s="16" customFormat="1" ht="16.5" customHeight="1" spans="1:22">
      <c r="A16" s="19" t="s">
        <v>2332</v>
      </c>
      <c r="B16" s="20" t="s">
        <v>330</v>
      </c>
      <c r="C16" s="21">
        <v>1</v>
      </c>
      <c r="D16" s="19" t="s">
        <v>2333</v>
      </c>
      <c r="E16" s="22">
        <v>45400</v>
      </c>
      <c r="F16" s="22">
        <v>45400</v>
      </c>
      <c r="G16" s="20" t="s">
        <v>99</v>
      </c>
      <c r="H16" s="19" t="s">
        <v>100</v>
      </c>
      <c r="I16" s="20" t="s">
        <v>97</v>
      </c>
      <c r="J16" s="19" t="s">
        <v>333</v>
      </c>
      <c r="K16" s="20" t="s">
        <v>97</v>
      </c>
      <c r="L16" s="19" t="s">
        <v>101</v>
      </c>
      <c r="M16" s="20" t="s">
        <v>97</v>
      </c>
      <c r="N16" s="19" t="s">
        <v>2334</v>
      </c>
      <c r="O16" s="23">
        <v>0</v>
      </c>
      <c r="P16" s="23">
        <v>1746.68</v>
      </c>
      <c r="Q16" s="19" t="s">
        <v>562</v>
      </c>
      <c r="R16" s="19" t="s">
        <v>75</v>
      </c>
      <c r="S16" s="19" t="s">
        <v>336</v>
      </c>
      <c r="T16" s="19" t="s">
        <v>337</v>
      </c>
      <c r="U16" s="19" t="s">
        <v>2335</v>
      </c>
      <c r="V16" s="19" t="s">
        <v>339</v>
      </c>
    </row>
    <row r="17" s="16" customFormat="1" ht="16.5" customHeight="1" spans="1:22">
      <c r="A17" s="10" t="s">
        <v>2332</v>
      </c>
      <c r="B17" s="13" t="s">
        <v>330</v>
      </c>
      <c r="C17" s="11">
        <v>3</v>
      </c>
      <c r="D17" s="10" t="s">
        <v>2333</v>
      </c>
      <c r="E17" s="12">
        <v>45400</v>
      </c>
      <c r="F17" s="12">
        <v>45400</v>
      </c>
      <c r="G17" s="13" t="s">
        <v>99</v>
      </c>
      <c r="H17" s="10" t="s">
        <v>100</v>
      </c>
      <c r="I17" s="13" t="s">
        <v>97</v>
      </c>
      <c r="J17" s="10" t="s">
        <v>333</v>
      </c>
      <c r="K17" s="13" t="s">
        <v>97</v>
      </c>
      <c r="L17" s="10" t="s">
        <v>101</v>
      </c>
      <c r="M17" s="13" t="s">
        <v>97</v>
      </c>
      <c r="N17" s="10" t="s">
        <v>2334</v>
      </c>
      <c r="O17" s="15">
        <v>124</v>
      </c>
      <c r="P17" s="15">
        <v>0</v>
      </c>
      <c r="Q17" s="10" t="s">
        <v>562</v>
      </c>
      <c r="R17" s="10" t="s">
        <v>75</v>
      </c>
      <c r="S17" s="10" t="s">
        <v>336</v>
      </c>
      <c r="T17" s="10" t="s">
        <v>337</v>
      </c>
      <c r="U17" s="10" t="s">
        <v>2335</v>
      </c>
      <c r="V17" s="10" t="s">
        <v>339</v>
      </c>
    </row>
    <row r="18" s="16" customFormat="1" ht="16.5" customHeight="1" spans="1:22">
      <c r="A18" s="19" t="s">
        <v>2336</v>
      </c>
      <c r="B18" s="20" t="s">
        <v>330</v>
      </c>
      <c r="C18" s="21">
        <v>1</v>
      </c>
      <c r="D18" s="19" t="s">
        <v>2337</v>
      </c>
      <c r="E18" s="22">
        <v>45400</v>
      </c>
      <c r="F18" s="22">
        <v>45400</v>
      </c>
      <c r="G18" s="20" t="s">
        <v>99</v>
      </c>
      <c r="H18" s="19" t="s">
        <v>100</v>
      </c>
      <c r="I18" s="20" t="s">
        <v>97</v>
      </c>
      <c r="J18" s="19" t="s">
        <v>333</v>
      </c>
      <c r="K18" s="20" t="s">
        <v>97</v>
      </c>
      <c r="L18" s="19" t="s">
        <v>101</v>
      </c>
      <c r="M18" s="20" t="s">
        <v>97</v>
      </c>
      <c r="N18" s="19" t="s">
        <v>2338</v>
      </c>
      <c r="O18" s="23">
        <v>0</v>
      </c>
      <c r="P18" s="23">
        <v>7902</v>
      </c>
      <c r="Q18" s="19" t="s">
        <v>876</v>
      </c>
      <c r="R18" s="19" t="s">
        <v>81</v>
      </c>
      <c r="S18" s="19" t="s">
        <v>336</v>
      </c>
      <c r="T18" s="19" t="s">
        <v>337</v>
      </c>
      <c r="U18" s="19" t="s">
        <v>2339</v>
      </c>
      <c r="V18" s="19" t="s">
        <v>339</v>
      </c>
    </row>
    <row r="19" s="16" customFormat="1" ht="16.5" customHeight="1" spans="1:22">
      <c r="A19" s="10" t="s">
        <v>2336</v>
      </c>
      <c r="B19" s="13" t="s">
        <v>330</v>
      </c>
      <c r="C19" s="11">
        <v>3</v>
      </c>
      <c r="D19" s="10" t="s">
        <v>2337</v>
      </c>
      <c r="E19" s="12">
        <v>45400</v>
      </c>
      <c r="F19" s="12">
        <v>45400</v>
      </c>
      <c r="G19" s="13" t="s">
        <v>99</v>
      </c>
      <c r="H19" s="10" t="s">
        <v>100</v>
      </c>
      <c r="I19" s="13" t="s">
        <v>97</v>
      </c>
      <c r="J19" s="10" t="s">
        <v>333</v>
      </c>
      <c r="K19" s="13" t="s">
        <v>97</v>
      </c>
      <c r="L19" s="10" t="s">
        <v>101</v>
      </c>
      <c r="M19" s="13" t="s">
        <v>97</v>
      </c>
      <c r="N19" s="10" t="s">
        <v>2338</v>
      </c>
      <c r="O19" s="15">
        <v>1800</v>
      </c>
      <c r="P19" s="15">
        <v>0</v>
      </c>
      <c r="Q19" s="10" t="s">
        <v>876</v>
      </c>
      <c r="R19" s="10" t="s">
        <v>81</v>
      </c>
      <c r="S19" s="10" t="s">
        <v>336</v>
      </c>
      <c r="T19" s="10" t="s">
        <v>337</v>
      </c>
      <c r="U19" s="10" t="s">
        <v>2339</v>
      </c>
      <c r="V19" s="10" t="s">
        <v>339</v>
      </c>
    </row>
    <row r="20" s="16" customFormat="1" ht="16.5" customHeight="1" spans="1:22">
      <c r="A20" s="19" t="s">
        <v>2340</v>
      </c>
      <c r="B20" s="20" t="s">
        <v>330</v>
      </c>
      <c r="C20" s="21">
        <v>1</v>
      </c>
      <c r="D20" s="19" t="s">
        <v>2341</v>
      </c>
      <c r="E20" s="22">
        <v>45400</v>
      </c>
      <c r="F20" s="22">
        <v>45400</v>
      </c>
      <c r="G20" s="20" t="s">
        <v>99</v>
      </c>
      <c r="H20" s="19" t="s">
        <v>100</v>
      </c>
      <c r="I20" s="20" t="s">
        <v>97</v>
      </c>
      <c r="J20" s="19" t="s">
        <v>333</v>
      </c>
      <c r="K20" s="20" t="s">
        <v>97</v>
      </c>
      <c r="L20" s="19" t="s">
        <v>101</v>
      </c>
      <c r="M20" s="20" t="s">
        <v>97</v>
      </c>
      <c r="N20" s="19" t="s">
        <v>2342</v>
      </c>
      <c r="O20" s="23">
        <v>0</v>
      </c>
      <c r="P20" s="23">
        <v>4993.95</v>
      </c>
      <c r="Q20" s="19" t="s">
        <v>876</v>
      </c>
      <c r="R20" s="19" t="s">
        <v>81</v>
      </c>
      <c r="S20" s="19" t="s">
        <v>336</v>
      </c>
      <c r="T20" s="19" t="s">
        <v>337</v>
      </c>
      <c r="U20" s="19" t="s">
        <v>330</v>
      </c>
      <c r="V20" s="19" t="s">
        <v>339</v>
      </c>
    </row>
    <row r="21" s="16" customFormat="1" ht="16.5" customHeight="1" spans="1:22">
      <c r="A21" s="10" t="s">
        <v>2340</v>
      </c>
      <c r="B21" s="13" t="s">
        <v>330</v>
      </c>
      <c r="C21" s="11">
        <v>3</v>
      </c>
      <c r="D21" s="10" t="s">
        <v>2341</v>
      </c>
      <c r="E21" s="12">
        <v>45400</v>
      </c>
      <c r="F21" s="12">
        <v>45400</v>
      </c>
      <c r="G21" s="13" t="s">
        <v>99</v>
      </c>
      <c r="H21" s="10" t="s">
        <v>100</v>
      </c>
      <c r="I21" s="13" t="s">
        <v>97</v>
      </c>
      <c r="J21" s="10" t="s">
        <v>333</v>
      </c>
      <c r="K21" s="13" t="s">
        <v>97</v>
      </c>
      <c r="L21" s="10" t="s">
        <v>101</v>
      </c>
      <c r="M21" s="13" t="s">
        <v>97</v>
      </c>
      <c r="N21" s="10" t="s">
        <v>2342</v>
      </c>
      <c r="O21" s="15">
        <v>570</v>
      </c>
      <c r="P21" s="15">
        <v>0</v>
      </c>
      <c r="Q21" s="10" t="s">
        <v>876</v>
      </c>
      <c r="R21" s="10" t="s">
        <v>81</v>
      </c>
      <c r="S21" s="10" t="s">
        <v>336</v>
      </c>
      <c r="T21" s="10" t="s">
        <v>337</v>
      </c>
      <c r="U21" s="10" t="s">
        <v>330</v>
      </c>
      <c r="V21" s="10" t="s">
        <v>339</v>
      </c>
    </row>
    <row r="22" s="16" customFormat="1" ht="16.5" customHeight="1" spans="1:22">
      <c r="A22" s="19" t="s">
        <v>2343</v>
      </c>
      <c r="B22" s="20" t="s">
        <v>330</v>
      </c>
      <c r="C22" s="21">
        <v>1</v>
      </c>
      <c r="D22" s="19" t="s">
        <v>2344</v>
      </c>
      <c r="E22" s="22">
        <v>45400</v>
      </c>
      <c r="F22" s="22">
        <v>45400</v>
      </c>
      <c r="G22" s="20" t="s">
        <v>99</v>
      </c>
      <c r="H22" s="19" t="s">
        <v>100</v>
      </c>
      <c r="I22" s="20" t="s">
        <v>97</v>
      </c>
      <c r="J22" s="19" t="s">
        <v>333</v>
      </c>
      <c r="K22" s="20" t="s">
        <v>97</v>
      </c>
      <c r="L22" s="19" t="s">
        <v>101</v>
      </c>
      <c r="M22" s="20" t="s">
        <v>97</v>
      </c>
      <c r="N22" s="19" t="s">
        <v>2345</v>
      </c>
      <c r="O22" s="23">
        <v>0</v>
      </c>
      <c r="P22" s="23">
        <v>11853</v>
      </c>
      <c r="Q22" s="19" t="s">
        <v>876</v>
      </c>
      <c r="R22" s="19" t="s">
        <v>81</v>
      </c>
      <c r="S22" s="19" t="s">
        <v>336</v>
      </c>
      <c r="T22" s="19" t="s">
        <v>337</v>
      </c>
      <c r="U22" s="19" t="s">
        <v>2346</v>
      </c>
      <c r="V22" s="19" t="s">
        <v>339</v>
      </c>
    </row>
    <row r="23" s="16" customFormat="1" ht="16.5" customHeight="1" spans="1:22">
      <c r="A23" s="10" t="s">
        <v>2343</v>
      </c>
      <c r="B23" s="13" t="s">
        <v>330</v>
      </c>
      <c r="C23" s="11">
        <v>3</v>
      </c>
      <c r="D23" s="10" t="s">
        <v>2344</v>
      </c>
      <c r="E23" s="12">
        <v>45400</v>
      </c>
      <c r="F23" s="12">
        <v>45400</v>
      </c>
      <c r="G23" s="13" t="s">
        <v>99</v>
      </c>
      <c r="H23" s="10" t="s">
        <v>100</v>
      </c>
      <c r="I23" s="13" t="s">
        <v>97</v>
      </c>
      <c r="J23" s="10" t="s">
        <v>333</v>
      </c>
      <c r="K23" s="13" t="s">
        <v>97</v>
      </c>
      <c r="L23" s="10" t="s">
        <v>101</v>
      </c>
      <c r="M23" s="13" t="s">
        <v>97</v>
      </c>
      <c r="N23" s="10" t="s">
        <v>2345</v>
      </c>
      <c r="O23" s="15">
        <v>2700</v>
      </c>
      <c r="P23" s="15">
        <v>0</v>
      </c>
      <c r="Q23" s="10" t="s">
        <v>876</v>
      </c>
      <c r="R23" s="10" t="s">
        <v>81</v>
      </c>
      <c r="S23" s="10" t="s">
        <v>336</v>
      </c>
      <c r="T23" s="10" t="s">
        <v>337</v>
      </c>
      <c r="U23" s="10" t="s">
        <v>2346</v>
      </c>
      <c r="V23" s="10" t="s">
        <v>339</v>
      </c>
    </row>
    <row r="24" s="16" customFormat="1" ht="16.5" customHeight="1" spans="1:22">
      <c r="A24" s="19" t="s">
        <v>2347</v>
      </c>
      <c r="B24" s="20" t="s">
        <v>330</v>
      </c>
      <c r="C24" s="21">
        <v>1</v>
      </c>
      <c r="D24" s="19" t="s">
        <v>2348</v>
      </c>
      <c r="E24" s="22">
        <v>45401</v>
      </c>
      <c r="F24" s="22">
        <v>45401</v>
      </c>
      <c r="G24" s="20" t="s">
        <v>99</v>
      </c>
      <c r="H24" s="19" t="s">
        <v>100</v>
      </c>
      <c r="I24" s="20" t="s">
        <v>97</v>
      </c>
      <c r="J24" s="19" t="s">
        <v>333</v>
      </c>
      <c r="K24" s="20" t="s">
        <v>97</v>
      </c>
      <c r="L24" s="19" t="s">
        <v>101</v>
      </c>
      <c r="M24" s="20" t="s">
        <v>97</v>
      </c>
      <c r="N24" s="19" t="s">
        <v>2349</v>
      </c>
      <c r="O24" s="23">
        <v>0</v>
      </c>
      <c r="P24" s="23">
        <v>10115.25</v>
      </c>
      <c r="Q24" s="19" t="s">
        <v>489</v>
      </c>
      <c r="R24" s="19" t="s">
        <v>51</v>
      </c>
      <c r="S24" s="19" t="s">
        <v>336</v>
      </c>
      <c r="T24" s="19" t="s">
        <v>337</v>
      </c>
      <c r="U24" s="19" t="s">
        <v>2350</v>
      </c>
      <c r="V24" s="19" t="s">
        <v>339</v>
      </c>
    </row>
    <row r="25" s="16" customFormat="1" ht="16.5" customHeight="1" spans="1:22">
      <c r="A25" s="10" t="s">
        <v>2347</v>
      </c>
      <c r="B25" s="13" t="s">
        <v>330</v>
      </c>
      <c r="C25" s="11">
        <v>5</v>
      </c>
      <c r="D25" s="10" t="s">
        <v>2348</v>
      </c>
      <c r="E25" s="12">
        <v>45401</v>
      </c>
      <c r="F25" s="12">
        <v>45401</v>
      </c>
      <c r="G25" s="13" t="s">
        <v>99</v>
      </c>
      <c r="H25" s="10" t="s">
        <v>100</v>
      </c>
      <c r="I25" s="13" t="s">
        <v>97</v>
      </c>
      <c r="J25" s="10" t="s">
        <v>333</v>
      </c>
      <c r="K25" s="13" t="s">
        <v>97</v>
      </c>
      <c r="L25" s="10" t="s">
        <v>101</v>
      </c>
      <c r="M25" s="13" t="s">
        <v>97</v>
      </c>
      <c r="N25" s="10" t="s">
        <v>2349</v>
      </c>
      <c r="O25" s="15">
        <v>0.01</v>
      </c>
      <c r="P25" s="15">
        <v>0</v>
      </c>
      <c r="Q25" s="10" t="s">
        <v>489</v>
      </c>
      <c r="R25" s="10" t="s">
        <v>51</v>
      </c>
      <c r="S25" s="10" t="s">
        <v>336</v>
      </c>
      <c r="T25" s="10" t="s">
        <v>337</v>
      </c>
      <c r="U25" s="10" t="s">
        <v>2350</v>
      </c>
      <c r="V25" s="10" t="s">
        <v>339</v>
      </c>
    </row>
    <row r="26" s="16" customFormat="1" ht="16.5" customHeight="1" spans="1:22">
      <c r="A26" s="19" t="s">
        <v>2351</v>
      </c>
      <c r="B26" s="20" t="s">
        <v>330</v>
      </c>
      <c r="C26" s="21">
        <v>1</v>
      </c>
      <c r="D26" s="19" t="s">
        <v>2352</v>
      </c>
      <c r="E26" s="22">
        <v>45401</v>
      </c>
      <c r="F26" s="22">
        <v>45401</v>
      </c>
      <c r="G26" s="20" t="s">
        <v>99</v>
      </c>
      <c r="H26" s="19" t="s">
        <v>100</v>
      </c>
      <c r="I26" s="20" t="s">
        <v>97</v>
      </c>
      <c r="J26" s="19" t="s">
        <v>333</v>
      </c>
      <c r="K26" s="20" t="s">
        <v>97</v>
      </c>
      <c r="L26" s="19" t="s">
        <v>101</v>
      </c>
      <c r="M26" s="20" t="s">
        <v>97</v>
      </c>
      <c r="N26" s="19" t="s">
        <v>2353</v>
      </c>
      <c r="O26" s="23">
        <v>0</v>
      </c>
      <c r="P26" s="23">
        <v>0.01</v>
      </c>
      <c r="Q26" s="19" t="s">
        <v>489</v>
      </c>
      <c r="R26" s="19" t="s">
        <v>51</v>
      </c>
      <c r="S26" s="19" t="s">
        <v>336</v>
      </c>
      <c r="T26" s="19" t="s">
        <v>337</v>
      </c>
      <c r="U26" s="19" t="s">
        <v>2354</v>
      </c>
      <c r="V26" s="19" t="s">
        <v>339</v>
      </c>
    </row>
    <row r="27" s="16" customFormat="1" ht="16.5" customHeight="1" spans="1:22">
      <c r="A27" s="10" t="s">
        <v>2351</v>
      </c>
      <c r="B27" s="13" t="s">
        <v>330</v>
      </c>
      <c r="C27" s="11">
        <v>3</v>
      </c>
      <c r="D27" s="10" t="s">
        <v>2352</v>
      </c>
      <c r="E27" s="12">
        <v>45401</v>
      </c>
      <c r="F27" s="12">
        <v>45401</v>
      </c>
      <c r="G27" s="13" t="s">
        <v>99</v>
      </c>
      <c r="H27" s="10" t="s">
        <v>100</v>
      </c>
      <c r="I27" s="13" t="s">
        <v>97</v>
      </c>
      <c r="J27" s="10" t="s">
        <v>333</v>
      </c>
      <c r="K27" s="13" t="s">
        <v>97</v>
      </c>
      <c r="L27" s="10" t="s">
        <v>101</v>
      </c>
      <c r="M27" s="13" t="s">
        <v>97</v>
      </c>
      <c r="N27" s="10" t="s">
        <v>2353</v>
      </c>
      <c r="O27" s="15">
        <v>0.01</v>
      </c>
      <c r="P27" s="15">
        <v>0</v>
      </c>
      <c r="Q27" s="10" t="s">
        <v>489</v>
      </c>
      <c r="R27" s="10" t="s">
        <v>51</v>
      </c>
      <c r="S27" s="10" t="s">
        <v>336</v>
      </c>
      <c r="T27" s="10" t="s">
        <v>337</v>
      </c>
      <c r="U27" s="10" t="s">
        <v>2354</v>
      </c>
      <c r="V27" s="10" t="s">
        <v>339</v>
      </c>
    </row>
    <row r="28" s="16" customFormat="1" ht="16.5" customHeight="1" spans="1:22">
      <c r="A28" s="19" t="s">
        <v>2355</v>
      </c>
      <c r="B28" s="20" t="s">
        <v>330</v>
      </c>
      <c r="C28" s="21">
        <v>5</v>
      </c>
      <c r="D28" s="19" t="s">
        <v>2356</v>
      </c>
      <c r="E28" s="22">
        <v>45401</v>
      </c>
      <c r="F28" s="22">
        <v>45401</v>
      </c>
      <c r="G28" s="20" t="s">
        <v>99</v>
      </c>
      <c r="H28" s="19" t="s">
        <v>100</v>
      </c>
      <c r="I28" s="20" t="s">
        <v>97</v>
      </c>
      <c r="J28" s="19" t="s">
        <v>333</v>
      </c>
      <c r="K28" s="20" t="s">
        <v>97</v>
      </c>
      <c r="L28" s="19" t="s">
        <v>101</v>
      </c>
      <c r="M28" s="20" t="s">
        <v>97</v>
      </c>
      <c r="N28" s="19" t="s">
        <v>512</v>
      </c>
      <c r="O28" s="23">
        <v>1858.35</v>
      </c>
      <c r="P28" s="23">
        <v>0</v>
      </c>
      <c r="Q28" s="19" t="s">
        <v>513</v>
      </c>
      <c r="R28" s="19" t="s">
        <v>30</v>
      </c>
      <c r="S28" s="19" t="s">
        <v>336</v>
      </c>
      <c r="T28" s="19" t="s">
        <v>337</v>
      </c>
      <c r="U28" s="19" t="s">
        <v>2357</v>
      </c>
      <c r="V28" s="19" t="s">
        <v>339</v>
      </c>
    </row>
    <row r="29" s="16" customFormat="1" ht="16.5" customHeight="1" spans="1:22">
      <c r="A29" s="10" t="s">
        <v>2355</v>
      </c>
      <c r="B29" s="13" t="s">
        <v>330</v>
      </c>
      <c r="C29" s="11">
        <v>1</v>
      </c>
      <c r="D29" s="10" t="s">
        <v>2356</v>
      </c>
      <c r="E29" s="12">
        <v>45401</v>
      </c>
      <c r="F29" s="12">
        <v>45401</v>
      </c>
      <c r="G29" s="13" t="s">
        <v>99</v>
      </c>
      <c r="H29" s="10" t="s">
        <v>100</v>
      </c>
      <c r="I29" s="13" t="s">
        <v>97</v>
      </c>
      <c r="J29" s="10" t="s">
        <v>333</v>
      </c>
      <c r="K29" s="13" t="s">
        <v>97</v>
      </c>
      <c r="L29" s="10" t="s">
        <v>101</v>
      </c>
      <c r="M29" s="13" t="s">
        <v>97</v>
      </c>
      <c r="N29" s="10" t="s">
        <v>512</v>
      </c>
      <c r="O29" s="15">
        <v>0</v>
      </c>
      <c r="P29" s="15">
        <v>86297.33</v>
      </c>
      <c r="Q29" s="10" t="s">
        <v>513</v>
      </c>
      <c r="R29" s="10" t="s">
        <v>30</v>
      </c>
      <c r="S29" s="10" t="s">
        <v>336</v>
      </c>
      <c r="T29" s="10" t="s">
        <v>337</v>
      </c>
      <c r="U29" s="10" t="s">
        <v>2357</v>
      </c>
      <c r="V29" s="10" t="s">
        <v>339</v>
      </c>
    </row>
    <row r="30" s="16" customFormat="1" ht="16.5" customHeight="1" spans="1:22">
      <c r="A30" s="19" t="s">
        <v>2358</v>
      </c>
      <c r="B30" s="20" t="s">
        <v>330</v>
      </c>
      <c r="C30" s="21">
        <v>1</v>
      </c>
      <c r="D30" s="19" t="s">
        <v>2359</v>
      </c>
      <c r="E30" s="22">
        <v>45401</v>
      </c>
      <c r="F30" s="22">
        <v>45401</v>
      </c>
      <c r="G30" s="20" t="s">
        <v>99</v>
      </c>
      <c r="H30" s="19" t="s">
        <v>100</v>
      </c>
      <c r="I30" s="20" t="s">
        <v>97</v>
      </c>
      <c r="J30" s="19" t="s">
        <v>333</v>
      </c>
      <c r="K30" s="20" t="s">
        <v>97</v>
      </c>
      <c r="L30" s="19" t="s">
        <v>101</v>
      </c>
      <c r="M30" s="20" t="s">
        <v>97</v>
      </c>
      <c r="N30" s="19" t="s">
        <v>2360</v>
      </c>
      <c r="O30" s="23">
        <v>0.02</v>
      </c>
      <c r="P30" s="23">
        <v>0</v>
      </c>
      <c r="Q30" s="19" t="s">
        <v>513</v>
      </c>
      <c r="R30" s="19" t="s">
        <v>30</v>
      </c>
      <c r="S30" s="19" t="s">
        <v>336</v>
      </c>
      <c r="T30" s="19" t="s">
        <v>337</v>
      </c>
      <c r="U30" s="19" t="s">
        <v>2361</v>
      </c>
      <c r="V30" s="19" t="s">
        <v>339</v>
      </c>
    </row>
    <row r="31" s="16" customFormat="1" ht="16.5" customHeight="1" spans="1:22">
      <c r="A31" s="10" t="s">
        <v>2362</v>
      </c>
      <c r="B31" s="13" t="s">
        <v>330</v>
      </c>
      <c r="C31" s="11">
        <v>1</v>
      </c>
      <c r="D31" s="10" t="s">
        <v>2363</v>
      </c>
      <c r="E31" s="12">
        <v>45401</v>
      </c>
      <c r="F31" s="12">
        <v>45401</v>
      </c>
      <c r="G31" s="13" t="s">
        <v>99</v>
      </c>
      <c r="H31" s="10" t="s">
        <v>100</v>
      </c>
      <c r="I31" s="13" t="s">
        <v>97</v>
      </c>
      <c r="J31" s="10" t="s">
        <v>333</v>
      </c>
      <c r="K31" s="13" t="s">
        <v>97</v>
      </c>
      <c r="L31" s="10" t="s">
        <v>101</v>
      </c>
      <c r="M31" s="13" t="s">
        <v>97</v>
      </c>
      <c r="N31" s="10" t="s">
        <v>343</v>
      </c>
      <c r="O31" s="15">
        <v>0</v>
      </c>
      <c r="P31" s="15">
        <v>314360.3</v>
      </c>
      <c r="Q31" s="10" t="s">
        <v>344</v>
      </c>
      <c r="R31" s="10" t="s">
        <v>40</v>
      </c>
      <c r="S31" s="10" t="s">
        <v>336</v>
      </c>
      <c r="T31" s="10" t="s">
        <v>337</v>
      </c>
      <c r="U31" s="10" t="s">
        <v>2364</v>
      </c>
      <c r="V31" s="10" t="s">
        <v>339</v>
      </c>
    </row>
    <row r="32" s="16" customFormat="1" ht="16.5" customHeight="1" spans="1:22">
      <c r="A32" s="19" t="s">
        <v>2362</v>
      </c>
      <c r="B32" s="20" t="s">
        <v>330</v>
      </c>
      <c r="C32" s="21">
        <v>4</v>
      </c>
      <c r="D32" s="19" t="s">
        <v>2363</v>
      </c>
      <c r="E32" s="22">
        <v>45401</v>
      </c>
      <c r="F32" s="22">
        <v>45401</v>
      </c>
      <c r="G32" s="20" t="s">
        <v>99</v>
      </c>
      <c r="H32" s="19" t="s">
        <v>100</v>
      </c>
      <c r="I32" s="20" t="s">
        <v>97</v>
      </c>
      <c r="J32" s="19" t="s">
        <v>333</v>
      </c>
      <c r="K32" s="20" t="s">
        <v>97</v>
      </c>
      <c r="L32" s="19" t="s">
        <v>101</v>
      </c>
      <c r="M32" s="20" t="s">
        <v>97</v>
      </c>
      <c r="N32" s="19" t="s">
        <v>343</v>
      </c>
      <c r="O32" s="23">
        <v>17234.79</v>
      </c>
      <c r="P32" s="23">
        <v>0</v>
      </c>
      <c r="Q32" s="19" t="s">
        <v>344</v>
      </c>
      <c r="R32" s="19" t="s">
        <v>40</v>
      </c>
      <c r="S32" s="19" t="s">
        <v>336</v>
      </c>
      <c r="T32" s="19" t="s">
        <v>337</v>
      </c>
      <c r="U32" s="19" t="s">
        <v>2364</v>
      </c>
      <c r="V32" s="19" t="s">
        <v>339</v>
      </c>
    </row>
    <row r="33" s="16" customFormat="1" ht="16.5" customHeight="1" spans="1:22">
      <c r="A33" s="10" t="s">
        <v>2365</v>
      </c>
      <c r="B33" s="13" t="s">
        <v>330</v>
      </c>
      <c r="C33" s="11">
        <v>1</v>
      </c>
      <c r="D33" s="10" t="s">
        <v>2366</v>
      </c>
      <c r="E33" s="12">
        <v>45401</v>
      </c>
      <c r="F33" s="12">
        <v>45401</v>
      </c>
      <c r="G33" s="13" t="s">
        <v>99</v>
      </c>
      <c r="H33" s="10" t="s">
        <v>100</v>
      </c>
      <c r="I33" s="13" t="s">
        <v>97</v>
      </c>
      <c r="J33" s="10" t="s">
        <v>333</v>
      </c>
      <c r="K33" s="13" t="s">
        <v>97</v>
      </c>
      <c r="L33" s="10" t="s">
        <v>101</v>
      </c>
      <c r="M33" s="13" t="s">
        <v>97</v>
      </c>
      <c r="N33" s="10" t="s">
        <v>2367</v>
      </c>
      <c r="O33" s="15">
        <v>0.03</v>
      </c>
      <c r="P33" s="15">
        <v>0</v>
      </c>
      <c r="Q33" s="10" t="s">
        <v>344</v>
      </c>
      <c r="R33" s="10" t="s">
        <v>40</v>
      </c>
      <c r="S33" s="10" t="s">
        <v>336</v>
      </c>
      <c r="T33" s="10" t="s">
        <v>337</v>
      </c>
      <c r="U33" s="10" t="s">
        <v>2368</v>
      </c>
      <c r="V33" s="10" t="s">
        <v>339</v>
      </c>
    </row>
    <row r="34" s="16" customFormat="1" ht="16.5" customHeight="1" spans="1:22">
      <c r="A34" s="19" t="s">
        <v>2369</v>
      </c>
      <c r="B34" s="20" t="s">
        <v>330</v>
      </c>
      <c r="C34" s="21">
        <v>1</v>
      </c>
      <c r="D34" s="19" t="s">
        <v>2370</v>
      </c>
      <c r="E34" s="22">
        <v>45401</v>
      </c>
      <c r="F34" s="22">
        <v>45401</v>
      </c>
      <c r="G34" s="20" t="s">
        <v>99</v>
      </c>
      <c r="H34" s="19" t="s">
        <v>100</v>
      </c>
      <c r="I34" s="20" t="s">
        <v>97</v>
      </c>
      <c r="J34" s="19" t="s">
        <v>333</v>
      </c>
      <c r="K34" s="20" t="s">
        <v>97</v>
      </c>
      <c r="L34" s="19" t="s">
        <v>101</v>
      </c>
      <c r="M34" s="20" t="s">
        <v>97</v>
      </c>
      <c r="N34" s="19" t="s">
        <v>2371</v>
      </c>
      <c r="O34" s="23">
        <v>0</v>
      </c>
      <c r="P34" s="23">
        <v>11223.23</v>
      </c>
      <c r="Q34" s="19" t="s">
        <v>767</v>
      </c>
      <c r="R34" s="19" t="s">
        <v>57</v>
      </c>
      <c r="S34" s="19" t="s">
        <v>336</v>
      </c>
      <c r="T34" s="19" t="s">
        <v>337</v>
      </c>
      <c r="U34" s="19" t="s">
        <v>2372</v>
      </c>
      <c r="V34" s="19" t="s">
        <v>339</v>
      </c>
    </row>
    <row r="35" s="16" customFormat="1" ht="16.5" customHeight="1" spans="1:22">
      <c r="A35" s="10" t="s">
        <v>2373</v>
      </c>
      <c r="B35" s="13" t="s">
        <v>330</v>
      </c>
      <c r="C35" s="11">
        <v>1</v>
      </c>
      <c r="D35" s="10" t="s">
        <v>2374</v>
      </c>
      <c r="E35" s="12">
        <v>45401</v>
      </c>
      <c r="F35" s="12">
        <v>45401</v>
      </c>
      <c r="G35" s="13" t="s">
        <v>99</v>
      </c>
      <c r="H35" s="10" t="s">
        <v>100</v>
      </c>
      <c r="I35" s="13" t="s">
        <v>97</v>
      </c>
      <c r="J35" s="10" t="s">
        <v>333</v>
      </c>
      <c r="K35" s="13" t="s">
        <v>97</v>
      </c>
      <c r="L35" s="10" t="s">
        <v>101</v>
      </c>
      <c r="M35" s="13" t="s">
        <v>97</v>
      </c>
      <c r="N35" s="10" t="s">
        <v>1279</v>
      </c>
      <c r="O35" s="15">
        <v>0</v>
      </c>
      <c r="P35" s="15">
        <v>103238.97</v>
      </c>
      <c r="Q35" s="10" t="s">
        <v>607</v>
      </c>
      <c r="R35" s="10" t="s">
        <v>41</v>
      </c>
      <c r="S35" s="10" t="s">
        <v>336</v>
      </c>
      <c r="T35" s="10" t="s">
        <v>337</v>
      </c>
      <c r="U35" s="10" t="s">
        <v>2375</v>
      </c>
      <c r="V35" s="10" t="s">
        <v>339</v>
      </c>
    </row>
    <row r="36" s="16" customFormat="1" ht="16.5" customHeight="1" spans="1:22">
      <c r="A36" s="19" t="s">
        <v>2376</v>
      </c>
      <c r="B36" s="20" t="s">
        <v>330</v>
      </c>
      <c r="C36" s="21">
        <v>1</v>
      </c>
      <c r="D36" s="19" t="s">
        <v>2377</v>
      </c>
      <c r="E36" s="22">
        <v>45401</v>
      </c>
      <c r="F36" s="22">
        <v>45401</v>
      </c>
      <c r="G36" s="20" t="s">
        <v>99</v>
      </c>
      <c r="H36" s="19" t="s">
        <v>100</v>
      </c>
      <c r="I36" s="20" t="s">
        <v>97</v>
      </c>
      <c r="J36" s="19" t="s">
        <v>333</v>
      </c>
      <c r="K36" s="20" t="s">
        <v>97</v>
      </c>
      <c r="L36" s="19" t="s">
        <v>101</v>
      </c>
      <c r="M36" s="20" t="s">
        <v>97</v>
      </c>
      <c r="N36" s="19" t="s">
        <v>2378</v>
      </c>
      <c r="O36" s="23">
        <v>0.09</v>
      </c>
      <c r="P36" s="23">
        <v>0</v>
      </c>
      <c r="Q36" s="19" t="s">
        <v>607</v>
      </c>
      <c r="R36" s="19" t="s">
        <v>41</v>
      </c>
      <c r="S36" s="19" t="s">
        <v>336</v>
      </c>
      <c r="T36" s="19" t="s">
        <v>337</v>
      </c>
      <c r="U36" s="19" t="s">
        <v>2379</v>
      </c>
      <c r="V36" s="19" t="s">
        <v>339</v>
      </c>
    </row>
    <row r="37" s="16" customFormat="1" ht="16.5" customHeight="1" spans="1:22">
      <c r="A37" s="10" t="s">
        <v>2380</v>
      </c>
      <c r="B37" s="13" t="s">
        <v>330</v>
      </c>
      <c r="C37" s="11">
        <v>1</v>
      </c>
      <c r="D37" s="10" t="s">
        <v>2381</v>
      </c>
      <c r="E37" s="12">
        <v>45401</v>
      </c>
      <c r="F37" s="12">
        <v>45401</v>
      </c>
      <c r="G37" s="13" t="s">
        <v>99</v>
      </c>
      <c r="H37" s="10" t="s">
        <v>100</v>
      </c>
      <c r="I37" s="13" t="s">
        <v>97</v>
      </c>
      <c r="J37" s="10" t="s">
        <v>333</v>
      </c>
      <c r="K37" s="13" t="s">
        <v>97</v>
      </c>
      <c r="L37" s="10" t="s">
        <v>101</v>
      </c>
      <c r="M37" s="13" t="s">
        <v>97</v>
      </c>
      <c r="N37" s="10" t="s">
        <v>2382</v>
      </c>
      <c r="O37" s="15">
        <v>0</v>
      </c>
      <c r="P37" s="15">
        <v>132087.85</v>
      </c>
      <c r="Q37" s="10" t="s">
        <v>478</v>
      </c>
      <c r="R37" s="10" t="s">
        <v>25</v>
      </c>
      <c r="S37" s="10" t="s">
        <v>336</v>
      </c>
      <c r="T37" s="10" t="s">
        <v>337</v>
      </c>
      <c r="U37" s="10" t="s">
        <v>2383</v>
      </c>
      <c r="V37" s="10" t="s">
        <v>339</v>
      </c>
    </row>
    <row r="38" s="16" customFormat="1" ht="16.5" customHeight="1" spans="1:22">
      <c r="A38" s="19" t="s">
        <v>2384</v>
      </c>
      <c r="B38" s="20" t="s">
        <v>330</v>
      </c>
      <c r="C38" s="21">
        <v>3</v>
      </c>
      <c r="D38" s="19" t="s">
        <v>2385</v>
      </c>
      <c r="E38" s="22">
        <v>45401</v>
      </c>
      <c r="F38" s="22">
        <v>45401</v>
      </c>
      <c r="G38" s="20" t="s">
        <v>99</v>
      </c>
      <c r="H38" s="19" t="s">
        <v>100</v>
      </c>
      <c r="I38" s="20" t="s">
        <v>97</v>
      </c>
      <c r="J38" s="19" t="s">
        <v>333</v>
      </c>
      <c r="K38" s="20" t="s">
        <v>97</v>
      </c>
      <c r="L38" s="19" t="s">
        <v>101</v>
      </c>
      <c r="M38" s="20" t="s">
        <v>97</v>
      </c>
      <c r="N38" s="19" t="s">
        <v>2386</v>
      </c>
      <c r="O38" s="23">
        <v>0.14</v>
      </c>
      <c r="P38" s="23">
        <v>0</v>
      </c>
      <c r="Q38" s="19" t="s">
        <v>2087</v>
      </c>
      <c r="R38" s="19" t="s">
        <v>243</v>
      </c>
      <c r="S38" s="19" t="s">
        <v>336</v>
      </c>
      <c r="T38" s="19" t="s">
        <v>337</v>
      </c>
      <c r="U38" s="19" t="s">
        <v>2387</v>
      </c>
      <c r="V38" s="19" t="s">
        <v>339</v>
      </c>
    </row>
    <row r="39" s="16" customFormat="1" ht="16.5" customHeight="1" spans="1:22">
      <c r="A39" s="10" t="s">
        <v>2384</v>
      </c>
      <c r="B39" s="13" t="s">
        <v>330</v>
      </c>
      <c r="C39" s="11">
        <v>1</v>
      </c>
      <c r="D39" s="10" t="s">
        <v>2385</v>
      </c>
      <c r="E39" s="12">
        <v>45401</v>
      </c>
      <c r="F39" s="12">
        <v>45401</v>
      </c>
      <c r="G39" s="13" t="s">
        <v>99</v>
      </c>
      <c r="H39" s="10" t="s">
        <v>100</v>
      </c>
      <c r="I39" s="13" t="s">
        <v>97</v>
      </c>
      <c r="J39" s="10" t="s">
        <v>333</v>
      </c>
      <c r="K39" s="13" t="s">
        <v>97</v>
      </c>
      <c r="L39" s="10" t="s">
        <v>101</v>
      </c>
      <c r="M39" s="13" t="s">
        <v>97</v>
      </c>
      <c r="N39" s="10" t="s">
        <v>2386</v>
      </c>
      <c r="O39" s="15">
        <v>0</v>
      </c>
      <c r="P39" s="15">
        <v>3200.14</v>
      </c>
      <c r="Q39" s="10" t="s">
        <v>2087</v>
      </c>
      <c r="R39" s="10" t="s">
        <v>243</v>
      </c>
      <c r="S39" s="10" t="s">
        <v>336</v>
      </c>
      <c r="T39" s="10" t="s">
        <v>337</v>
      </c>
      <c r="U39" s="10" t="s">
        <v>2387</v>
      </c>
      <c r="V39" s="10" t="s">
        <v>339</v>
      </c>
    </row>
    <row r="40" s="16" customFormat="1" ht="16.5" customHeight="1" spans="1:22">
      <c r="A40" s="19" t="s">
        <v>2388</v>
      </c>
      <c r="B40" s="20" t="s">
        <v>330</v>
      </c>
      <c r="C40" s="21">
        <v>3</v>
      </c>
      <c r="D40" s="19" t="s">
        <v>2389</v>
      </c>
      <c r="E40" s="22">
        <v>45401</v>
      </c>
      <c r="F40" s="22">
        <v>45401</v>
      </c>
      <c r="G40" s="20" t="s">
        <v>99</v>
      </c>
      <c r="H40" s="19" t="s">
        <v>100</v>
      </c>
      <c r="I40" s="20" t="s">
        <v>97</v>
      </c>
      <c r="J40" s="19" t="s">
        <v>333</v>
      </c>
      <c r="K40" s="20" t="s">
        <v>97</v>
      </c>
      <c r="L40" s="19" t="s">
        <v>101</v>
      </c>
      <c r="M40" s="20" t="s">
        <v>97</v>
      </c>
      <c r="N40" s="19" t="s">
        <v>2390</v>
      </c>
      <c r="O40" s="23">
        <v>677.96</v>
      </c>
      <c r="P40" s="23">
        <v>0</v>
      </c>
      <c r="Q40" s="19" t="s">
        <v>799</v>
      </c>
      <c r="R40" s="19" t="s">
        <v>78</v>
      </c>
      <c r="S40" s="19" t="s">
        <v>336</v>
      </c>
      <c r="T40" s="19" t="s">
        <v>337</v>
      </c>
      <c r="U40" s="19" t="s">
        <v>2391</v>
      </c>
      <c r="V40" s="19" t="s">
        <v>339</v>
      </c>
    </row>
    <row r="41" s="16" customFormat="1" ht="16.5" customHeight="1" spans="1:22">
      <c r="A41" s="10" t="s">
        <v>2388</v>
      </c>
      <c r="B41" s="13" t="s">
        <v>330</v>
      </c>
      <c r="C41" s="11">
        <v>1</v>
      </c>
      <c r="D41" s="10" t="s">
        <v>2389</v>
      </c>
      <c r="E41" s="12">
        <v>45401</v>
      </c>
      <c r="F41" s="12">
        <v>45401</v>
      </c>
      <c r="G41" s="13" t="s">
        <v>99</v>
      </c>
      <c r="H41" s="10" t="s">
        <v>100</v>
      </c>
      <c r="I41" s="13" t="s">
        <v>97</v>
      </c>
      <c r="J41" s="10" t="s">
        <v>333</v>
      </c>
      <c r="K41" s="13" t="s">
        <v>97</v>
      </c>
      <c r="L41" s="10" t="s">
        <v>101</v>
      </c>
      <c r="M41" s="13" t="s">
        <v>97</v>
      </c>
      <c r="N41" s="10" t="s">
        <v>2390</v>
      </c>
      <c r="O41" s="15">
        <v>0</v>
      </c>
      <c r="P41" s="15">
        <v>28820.68</v>
      </c>
      <c r="Q41" s="10" t="s">
        <v>799</v>
      </c>
      <c r="R41" s="10" t="s">
        <v>78</v>
      </c>
      <c r="S41" s="10" t="s">
        <v>336</v>
      </c>
      <c r="T41" s="10" t="s">
        <v>337</v>
      </c>
      <c r="U41" s="10" t="s">
        <v>2391</v>
      </c>
      <c r="V41" s="10" t="s">
        <v>339</v>
      </c>
    </row>
    <row r="42" s="16" customFormat="1" ht="16.5" customHeight="1" spans="1:22">
      <c r="A42" s="19" t="s">
        <v>2392</v>
      </c>
      <c r="B42" s="20" t="s">
        <v>330</v>
      </c>
      <c r="C42" s="21">
        <v>1</v>
      </c>
      <c r="D42" s="19" t="s">
        <v>2393</v>
      </c>
      <c r="E42" s="22">
        <v>45401</v>
      </c>
      <c r="F42" s="22">
        <v>45401</v>
      </c>
      <c r="G42" s="20" t="s">
        <v>99</v>
      </c>
      <c r="H42" s="19" t="s">
        <v>100</v>
      </c>
      <c r="I42" s="20" t="s">
        <v>97</v>
      </c>
      <c r="J42" s="19" t="s">
        <v>333</v>
      </c>
      <c r="K42" s="20" t="s">
        <v>97</v>
      </c>
      <c r="L42" s="19" t="s">
        <v>101</v>
      </c>
      <c r="M42" s="20" t="s">
        <v>97</v>
      </c>
      <c r="N42" s="19" t="s">
        <v>2394</v>
      </c>
      <c r="O42" s="23">
        <v>0</v>
      </c>
      <c r="P42" s="23">
        <v>58763.39</v>
      </c>
      <c r="Q42" s="19" t="s">
        <v>355</v>
      </c>
      <c r="R42" s="19" t="s">
        <v>20</v>
      </c>
      <c r="S42" s="19" t="s">
        <v>336</v>
      </c>
      <c r="T42" s="19" t="s">
        <v>337</v>
      </c>
      <c r="U42" s="19" t="s">
        <v>2395</v>
      </c>
      <c r="V42" s="19" t="s">
        <v>339</v>
      </c>
    </row>
    <row r="43" s="16" customFormat="1" ht="16.5" customHeight="1" spans="1:22">
      <c r="A43" s="10" t="s">
        <v>2396</v>
      </c>
      <c r="B43" s="13" t="s">
        <v>330</v>
      </c>
      <c r="C43" s="11">
        <v>1</v>
      </c>
      <c r="D43" s="10" t="s">
        <v>2397</v>
      </c>
      <c r="E43" s="12">
        <v>45401</v>
      </c>
      <c r="F43" s="12">
        <v>45401</v>
      </c>
      <c r="G43" s="13" t="s">
        <v>99</v>
      </c>
      <c r="H43" s="10" t="s">
        <v>100</v>
      </c>
      <c r="I43" s="13" t="s">
        <v>97</v>
      </c>
      <c r="J43" s="10" t="s">
        <v>333</v>
      </c>
      <c r="K43" s="13" t="s">
        <v>97</v>
      </c>
      <c r="L43" s="10" t="s">
        <v>101</v>
      </c>
      <c r="M43" s="13" t="s">
        <v>97</v>
      </c>
      <c r="N43" s="10" t="s">
        <v>2398</v>
      </c>
      <c r="O43" s="15">
        <v>0</v>
      </c>
      <c r="P43" s="15">
        <v>208053.8</v>
      </c>
      <c r="Q43" s="10" t="s">
        <v>472</v>
      </c>
      <c r="R43" s="10" t="s">
        <v>24</v>
      </c>
      <c r="S43" s="10" t="s">
        <v>336</v>
      </c>
      <c r="T43" s="10" t="s">
        <v>337</v>
      </c>
      <c r="U43" s="10" t="s">
        <v>2399</v>
      </c>
      <c r="V43" s="10" t="s">
        <v>339</v>
      </c>
    </row>
    <row r="44" s="16" customFormat="1" ht="16.5" customHeight="1" spans="1:22">
      <c r="A44" s="19" t="s">
        <v>2400</v>
      </c>
      <c r="B44" s="20" t="s">
        <v>330</v>
      </c>
      <c r="C44" s="21">
        <v>1</v>
      </c>
      <c r="D44" s="19" t="s">
        <v>2401</v>
      </c>
      <c r="E44" s="22">
        <v>45401</v>
      </c>
      <c r="F44" s="22">
        <v>45401</v>
      </c>
      <c r="G44" s="20" t="s">
        <v>99</v>
      </c>
      <c r="H44" s="19" t="s">
        <v>100</v>
      </c>
      <c r="I44" s="20" t="s">
        <v>97</v>
      </c>
      <c r="J44" s="19" t="s">
        <v>333</v>
      </c>
      <c r="K44" s="20" t="s">
        <v>97</v>
      </c>
      <c r="L44" s="19" t="s">
        <v>101</v>
      </c>
      <c r="M44" s="20" t="s">
        <v>97</v>
      </c>
      <c r="N44" s="19" t="s">
        <v>2402</v>
      </c>
      <c r="O44" s="23">
        <v>0</v>
      </c>
      <c r="P44" s="23">
        <v>28282.23</v>
      </c>
      <c r="Q44" s="19" t="s">
        <v>367</v>
      </c>
      <c r="R44" s="19" t="s">
        <v>16</v>
      </c>
      <c r="S44" s="19" t="s">
        <v>336</v>
      </c>
      <c r="T44" s="19" t="s">
        <v>337</v>
      </c>
      <c r="U44" s="19" t="s">
        <v>2403</v>
      </c>
      <c r="V44" s="19" t="s">
        <v>339</v>
      </c>
    </row>
    <row r="45" s="16" customFormat="1" ht="16.5" customHeight="1" spans="1:22">
      <c r="A45" s="10" t="s">
        <v>2404</v>
      </c>
      <c r="B45" s="13" t="s">
        <v>330</v>
      </c>
      <c r="C45" s="11">
        <v>1</v>
      </c>
      <c r="D45" s="10" t="s">
        <v>2405</v>
      </c>
      <c r="E45" s="12">
        <v>45401</v>
      </c>
      <c r="F45" s="12">
        <v>45401</v>
      </c>
      <c r="G45" s="13" t="s">
        <v>99</v>
      </c>
      <c r="H45" s="10" t="s">
        <v>100</v>
      </c>
      <c r="I45" s="13" t="s">
        <v>97</v>
      </c>
      <c r="J45" s="10" t="s">
        <v>333</v>
      </c>
      <c r="K45" s="13" t="s">
        <v>97</v>
      </c>
      <c r="L45" s="10" t="s">
        <v>101</v>
      </c>
      <c r="M45" s="13" t="s">
        <v>97</v>
      </c>
      <c r="N45" s="10" t="s">
        <v>2406</v>
      </c>
      <c r="O45" s="15">
        <v>0</v>
      </c>
      <c r="P45" s="15">
        <v>21044.02</v>
      </c>
      <c r="Q45" s="10" t="s">
        <v>618</v>
      </c>
      <c r="R45" s="10" t="s">
        <v>18</v>
      </c>
      <c r="S45" s="10" t="s">
        <v>336</v>
      </c>
      <c r="T45" s="10" t="s">
        <v>337</v>
      </c>
      <c r="U45" s="10" t="s">
        <v>2407</v>
      </c>
      <c r="V45" s="10" t="s">
        <v>339</v>
      </c>
    </row>
    <row r="46" s="16" customFormat="1" ht="16.5" customHeight="1" spans="1:22">
      <c r="A46" s="19" t="s">
        <v>2408</v>
      </c>
      <c r="B46" s="20" t="s">
        <v>330</v>
      </c>
      <c r="C46" s="21">
        <v>1</v>
      </c>
      <c r="D46" s="19" t="s">
        <v>2409</v>
      </c>
      <c r="E46" s="22">
        <v>45401</v>
      </c>
      <c r="F46" s="22">
        <v>45401</v>
      </c>
      <c r="G46" s="20" t="s">
        <v>99</v>
      </c>
      <c r="H46" s="19" t="s">
        <v>100</v>
      </c>
      <c r="I46" s="20" t="s">
        <v>97</v>
      </c>
      <c r="J46" s="19" t="s">
        <v>333</v>
      </c>
      <c r="K46" s="20" t="s">
        <v>97</v>
      </c>
      <c r="L46" s="19" t="s">
        <v>101</v>
      </c>
      <c r="M46" s="20" t="s">
        <v>97</v>
      </c>
      <c r="N46" s="19" t="s">
        <v>2410</v>
      </c>
      <c r="O46" s="23">
        <v>0</v>
      </c>
      <c r="P46" s="23">
        <v>85024.06</v>
      </c>
      <c r="Q46" s="19" t="s">
        <v>432</v>
      </c>
      <c r="R46" s="19" t="s">
        <v>32</v>
      </c>
      <c r="S46" s="19" t="s">
        <v>336</v>
      </c>
      <c r="T46" s="19" t="s">
        <v>337</v>
      </c>
      <c r="U46" s="19" t="s">
        <v>2411</v>
      </c>
      <c r="V46" s="19" t="s">
        <v>339</v>
      </c>
    </row>
    <row r="47" s="16" customFormat="1" ht="16.5" customHeight="1" spans="1:22">
      <c r="A47" s="10" t="s">
        <v>2412</v>
      </c>
      <c r="B47" s="13" t="s">
        <v>330</v>
      </c>
      <c r="C47" s="11">
        <v>3</v>
      </c>
      <c r="D47" s="10" t="s">
        <v>2413</v>
      </c>
      <c r="E47" s="12">
        <v>45401</v>
      </c>
      <c r="F47" s="12">
        <v>45401</v>
      </c>
      <c r="G47" s="13" t="s">
        <v>99</v>
      </c>
      <c r="H47" s="10" t="s">
        <v>100</v>
      </c>
      <c r="I47" s="13" t="s">
        <v>97</v>
      </c>
      <c r="J47" s="10" t="s">
        <v>333</v>
      </c>
      <c r="K47" s="13" t="s">
        <v>97</v>
      </c>
      <c r="L47" s="10" t="s">
        <v>101</v>
      </c>
      <c r="M47" s="13" t="s">
        <v>97</v>
      </c>
      <c r="N47" s="10" t="s">
        <v>2414</v>
      </c>
      <c r="O47" s="15">
        <v>241.5</v>
      </c>
      <c r="P47" s="15">
        <v>0</v>
      </c>
      <c r="Q47" s="10" t="s">
        <v>361</v>
      </c>
      <c r="R47" s="10" t="s">
        <v>54</v>
      </c>
      <c r="S47" s="10" t="s">
        <v>336</v>
      </c>
      <c r="T47" s="10" t="s">
        <v>337</v>
      </c>
      <c r="U47" s="10" t="s">
        <v>2415</v>
      </c>
      <c r="V47" s="10" t="s">
        <v>339</v>
      </c>
    </row>
    <row r="48" s="16" customFormat="1" ht="16.5" customHeight="1" spans="1:22">
      <c r="A48" s="19" t="s">
        <v>2412</v>
      </c>
      <c r="B48" s="20" t="s">
        <v>330</v>
      </c>
      <c r="C48" s="21">
        <v>1</v>
      </c>
      <c r="D48" s="19" t="s">
        <v>2413</v>
      </c>
      <c r="E48" s="22">
        <v>45401</v>
      </c>
      <c r="F48" s="22">
        <v>45401</v>
      </c>
      <c r="G48" s="20" t="s">
        <v>99</v>
      </c>
      <c r="H48" s="19" t="s">
        <v>100</v>
      </c>
      <c r="I48" s="20" t="s">
        <v>97</v>
      </c>
      <c r="J48" s="19" t="s">
        <v>333</v>
      </c>
      <c r="K48" s="20" t="s">
        <v>97</v>
      </c>
      <c r="L48" s="19" t="s">
        <v>101</v>
      </c>
      <c r="M48" s="20" t="s">
        <v>97</v>
      </c>
      <c r="N48" s="19" t="s">
        <v>2414</v>
      </c>
      <c r="O48" s="23">
        <v>0</v>
      </c>
      <c r="P48" s="23">
        <v>27258.11</v>
      </c>
      <c r="Q48" s="19" t="s">
        <v>361</v>
      </c>
      <c r="R48" s="19" t="s">
        <v>54</v>
      </c>
      <c r="S48" s="19" t="s">
        <v>336</v>
      </c>
      <c r="T48" s="19" t="s">
        <v>337</v>
      </c>
      <c r="U48" s="19" t="s">
        <v>2415</v>
      </c>
      <c r="V48" s="19" t="s">
        <v>339</v>
      </c>
    </row>
    <row r="49" s="16" customFormat="1" ht="16.5" customHeight="1" spans="1:22">
      <c r="A49" s="10" t="s">
        <v>2416</v>
      </c>
      <c r="B49" s="13" t="s">
        <v>330</v>
      </c>
      <c r="C49" s="11">
        <v>1</v>
      </c>
      <c r="D49" s="10" t="s">
        <v>2417</v>
      </c>
      <c r="E49" s="12">
        <v>45401</v>
      </c>
      <c r="F49" s="12">
        <v>45401</v>
      </c>
      <c r="G49" s="13" t="s">
        <v>99</v>
      </c>
      <c r="H49" s="10" t="s">
        <v>100</v>
      </c>
      <c r="I49" s="13" t="s">
        <v>97</v>
      </c>
      <c r="J49" s="10" t="s">
        <v>333</v>
      </c>
      <c r="K49" s="13" t="s">
        <v>97</v>
      </c>
      <c r="L49" s="10" t="s">
        <v>101</v>
      </c>
      <c r="M49" s="13" t="s">
        <v>97</v>
      </c>
      <c r="N49" s="10" t="s">
        <v>2418</v>
      </c>
      <c r="O49" s="15">
        <v>0</v>
      </c>
      <c r="P49" s="15">
        <v>6167.39</v>
      </c>
      <c r="Q49" s="10" t="s">
        <v>1765</v>
      </c>
      <c r="R49" s="10" t="s">
        <v>250</v>
      </c>
      <c r="S49" s="10" t="s">
        <v>336</v>
      </c>
      <c r="T49" s="10" t="s">
        <v>337</v>
      </c>
      <c r="U49" s="10" t="s">
        <v>2419</v>
      </c>
      <c r="V49" s="10" t="s">
        <v>339</v>
      </c>
    </row>
    <row r="50" s="16" customFormat="1" ht="16.5" customHeight="1" spans="1:22">
      <c r="A50" s="19" t="s">
        <v>2416</v>
      </c>
      <c r="B50" s="20" t="s">
        <v>330</v>
      </c>
      <c r="C50" s="21">
        <v>3</v>
      </c>
      <c r="D50" s="19" t="s">
        <v>2417</v>
      </c>
      <c r="E50" s="22">
        <v>45401</v>
      </c>
      <c r="F50" s="22">
        <v>45401</v>
      </c>
      <c r="G50" s="20" t="s">
        <v>99</v>
      </c>
      <c r="H50" s="19" t="s">
        <v>100</v>
      </c>
      <c r="I50" s="20" t="s">
        <v>97</v>
      </c>
      <c r="J50" s="19" t="s">
        <v>333</v>
      </c>
      <c r="K50" s="20" t="s">
        <v>97</v>
      </c>
      <c r="L50" s="19" t="s">
        <v>101</v>
      </c>
      <c r="M50" s="20" t="s">
        <v>97</v>
      </c>
      <c r="N50" s="19" t="s">
        <v>2418</v>
      </c>
      <c r="O50" s="23">
        <v>0.3</v>
      </c>
      <c r="P50" s="23">
        <v>0</v>
      </c>
      <c r="Q50" s="19" t="s">
        <v>1765</v>
      </c>
      <c r="R50" s="19" t="s">
        <v>250</v>
      </c>
      <c r="S50" s="19" t="s">
        <v>336</v>
      </c>
      <c r="T50" s="19" t="s">
        <v>337</v>
      </c>
      <c r="U50" s="19" t="s">
        <v>2419</v>
      </c>
      <c r="V50" s="19" t="s">
        <v>339</v>
      </c>
    </row>
    <row r="51" s="16" customFormat="1" ht="16.5" customHeight="1" spans="1:22">
      <c r="A51" s="10" t="s">
        <v>2420</v>
      </c>
      <c r="B51" s="13" t="s">
        <v>330</v>
      </c>
      <c r="C51" s="11">
        <v>3</v>
      </c>
      <c r="D51" s="10" t="s">
        <v>2421</v>
      </c>
      <c r="E51" s="12">
        <v>45401</v>
      </c>
      <c r="F51" s="12">
        <v>45401</v>
      </c>
      <c r="G51" s="13" t="s">
        <v>99</v>
      </c>
      <c r="H51" s="10" t="s">
        <v>100</v>
      </c>
      <c r="I51" s="13" t="s">
        <v>97</v>
      </c>
      <c r="J51" s="10" t="s">
        <v>333</v>
      </c>
      <c r="K51" s="13" t="s">
        <v>97</v>
      </c>
      <c r="L51" s="10" t="s">
        <v>101</v>
      </c>
      <c r="M51" s="13" t="s">
        <v>97</v>
      </c>
      <c r="N51" s="10" t="s">
        <v>2422</v>
      </c>
      <c r="O51" s="15">
        <v>789.87</v>
      </c>
      <c r="P51" s="15">
        <v>0</v>
      </c>
      <c r="Q51" s="10" t="s">
        <v>680</v>
      </c>
      <c r="R51" s="10" t="s">
        <v>44</v>
      </c>
      <c r="S51" s="10" t="s">
        <v>336</v>
      </c>
      <c r="T51" s="10" t="s">
        <v>337</v>
      </c>
      <c r="U51" s="10" t="s">
        <v>2423</v>
      </c>
      <c r="V51" s="10" t="s">
        <v>339</v>
      </c>
    </row>
    <row r="52" s="16" customFormat="1" ht="16.5" customHeight="1" spans="1:22">
      <c r="A52" s="19" t="s">
        <v>2420</v>
      </c>
      <c r="B52" s="20" t="s">
        <v>330</v>
      </c>
      <c r="C52" s="21">
        <v>1</v>
      </c>
      <c r="D52" s="19" t="s">
        <v>2421</v>
      </c>
      <c r="E52" s="22">
        <v>45401</v>
      </c>
      <c r="F52" s="22">
        <v>45401</v>
      </c>
      <c r="G52" s="20" t="s">
        <v>99</v>
      </c>
      <c r="H52" s="19" t="s">
        <v>100</v>
      </c>
      <c r="I52" s="20" t="s">
        <v>97</v>
      </c>
      <c r="J52" s="19" t="s">
        <v>333</v>
      </c>
      <c r="K52" s="20" t="s">
        <v>97</v>
      </c>
      <c r="L52" s="19" t="s">
        <v>101</v>
      </c>
      <c r="M52" s="20" t="s">
        <v>97</v>
      </c>
      <c r="N52" s="19" t="s">
        <v>2422</v>
      </c>
      <c r="O52" s="23">
        <v>0</v>
      </c>
      <c r="P52" s="23">
        <v>10110.34</v>
      </c>
      <c r="Q52" s="19" t="s">
        <v>680</v>
      </c>
      <c r="R52" s="19" t="s">
        <v>44</v>
      </c>
      <c r="S52" s="19" t="s">
        <v>336</v>
      </c>
      <c r="T52" s="19" t="s">
        <v>337</v>
      </c>
      <c r="U52" s="19" t="s">
        <v>2423</v>
      </c>
      <c r="V52" s="19" t="s">
        <v>339</v>
      </c>
    </row>
    <row r="53" s="16" customFormat="1" ht="16.5" customHeight="1" spans="1:22">
      <c r="A53" s="10" t="s">
        <v>2424</v>
      </c>
      <c r="B53" s="13" t="s">
        <v>330</v>
      </c>
      <c r="C53" s="11">
        <v>1</v>
      </c>
      <c r="D53" s="10" t="s">
        <v>2425</v>
      </c>
      <c r="E53" s="12">
        <v>45401</v>
      </c>
      <c r="F53" s="12">
        <v>45401</v>
      </c>
      <c r="G53" s="13" t="s">
        <v>99</v>
      </c>
      <c r="H53" s="10" t="s">
        <v>100</v>
      </c>
      <c r="I53" s="13" t="s">
        <v>97</v>
      </c>
      <c r="J53" s="10" t="s">
        <v>333</v>
      </c>
      <c r="K53" s="13" t="s">
        <v>97</v>
      </c>
      <c r="L53" s="10" t="s">
        <v>101</v>
      </c>
      <c r="M53" s="13" t="s">
        <v>97</v>
      </c>
      <c r="N53" s="10" t="s">
        <v>2426</v>
      </c>
      <c r="O53" s="15">
        <v>0</v>
      </c>
      <c r="P53" s="15">
        <v>42379.29</v>
      </c>
      <c r="Q53" s="10" t="s">
        <v>402</v>
      </c>
      <c r="R53" s="10" t="s">
        <v>22</v>
      </c>
      <c r="S53" s="10" t="s">
        <v>336</v>
      </c>
      <c r="T53" s="10" t="s">
        <v>337</v>
      </c>
      <c r="U53" s="10" t="s">
        <v>2427</v>
      </c>
      <c r="V53" s="10" t="s">
        <v>339</v>
      </c>
    </row>
    <row r="54" s="16" customFormat="1" ht="16.5" customHeight="1" spans="1:22">
      <c r="A54" s="19" t="s">
        <v>2428</v>
      </c>
      <c r="B54" s="20" t="s">
        <v>330</v>
      </c>
      <c r="C54" s="21">
        <v>1</v>
      </c>
      <c r="D54" s="19" t="s">
        <v>2429</v>
      </c>
      <c r="E54" s="22">
        <v>45401</v>
      </c>
      <c r="F54" s="22">
        <v>45401</v>
      </c>
      <c r="G54" s="20" t="s">
        <v>99</v>
      </c>
      <c r="H54" s="19" t="s">
        <v>100</v>
      </c>
      <c r="I54" s="20" t="s">
        <v>97</v>
      </c>
      <c r="J54" s="19" t="s">
        <v>333</v>
      </c>
      <c r="K54" s="20" t="s">
        <v>97</v>
      </c>
      <c r="L54" s="19" t="s">
        <v>101</v>
      </c>
      <c r="M54" s="20" t="s">
        <v>97</v>
      </c>
      <c r="N54" s="19" t="s">
        <v>2430</v>
      </c>
      <c r="O54" s="23">
        <v>0</v>
      </c>
      <c r="P54" s="23">
        <v>16814.4</v>
      </c>
      <c r="Q54" s="19" t="s">
        <v>438</v>
      </c>
      <c r="R54" s="19" t="s">
        <v>43</v>
      </c>
      <c r="S54" s="19" t="s">
        <v>336</v>
      </c>
      <c r="T54" s="19" t="s">
        <v>337</v>
      </c>
      <c r="U54" s="19" t="s">
        <v>2431</v>
      </c>
      <c r="V54" s="19" t="s">
        <v>339</v>
      </c>
    </row>
    <row r="55" s="16" customFormat="1" ht="16.5" customHeight="1" spans="1:22">
      <c r="A55" s="10" t="s">
        <v>2432</v>
      </c>
      <c r="B55" s="13" t="s">
        <v>330</v>
      </c>
      <c r="C55" s="11">
        <v>1</v>
      </c>
      <c r="D55" s="10" t="s">
        <v>2433</v>
      </c>
      <c r="E55" s="12">
        <v>45401</v>
      </c>
      <c r="F55" s="12">
        <v>45401</v>
      </c>
      <c r="G55" s="13" t="s">
        <v>99</v>
      </c>
      <c r="H55" s="10" t="s">
        <v>100</v>
      </c>
      <c r="I55" s="13" t="s">
        <v>97</v>
      </c>
      <c r="J55" s="10" t="s">
        <v>333</v>
      </c>
      <c r="K55" s="13" t="s">
        <v>97</v>
      </c>
      <c r="L55" s="10" t="s">
        <v>101</v>
      </c>
      <c r="M55" s="13" t="s">
        <v>97</v>
      </c>
      <c r="N55" s="10" t="s">
        <v>2434</v>
      </c>
      <c r="O55" s="15">
        <v>213000</v>
      </c>
      <c r="P55" s="15">
        <v>0</v>
      </c>
      <c r="Q55" s="10" t="s">
        <v>2435</v>
      </c>
      <c r="R55" s="10" t="s">
        <v>249</v>
      </c>
      <c r="S55" s="10" t="s">
        <v>336</v>
      </c>
      <c r="T55" s="10" t="s">
        <v>337</v>
      </c>
      <c r="U55" s="10" t="s">
        <v>2436</v>
      </c>
      <c r="V55" s="10" t="s">
        <v>339</v>
      </c>
    </row>
    <row r="56" s="16" customFormat="1" ht="16.5" customHeight="1" spans="1:22">
      <c r="A56" s="19" t="s">
        <v>2437</v>
      </c>
      <c r="B56" s="20" t="s">
        <v>330</v>
      </c>
      <c r="C56" s="21">
        <v>1</v>
      </c>
      <c r="D56" s="19" t="s">
        <v>2438</v>
      </c>
      <c r="E56" s="22">
        <v>45401</v>
      </c>
      <c r="F56" s="22">
        <v>45401</v>
      </c>
      <c r="G56" s="20" t="s">
        <v>99</v>
      </c>
      <c r="H56" s="19" t="s">
        <v>100</v>
      </c>
      <c r="I56" s="20" t="s">
        <v>97</v>
      </c>
      <c r="J56" s="19" t="s">
        <v>333</v>
      </c>
      <c r="K56" s="20" t="s">
        <v>97</v>
      </c>
      <c r="L56" s="19" t="s">
        <v>101</v>
      </c>
      <c r="M56" s="20" t="s">
        <v>97</v>
      </c>
      <c r="N56" s="19" t="s">
        <v>2439</v>
      </c>
      <c r="O56" s="23">
        <v>0</v>
      </c>
      <c r="P56" s="23">
        <v>80670.15</v>
      </c>
      <c r="Q56" s="19" t="s">
        <v>495</v>
      </c>
      <c r="R56" s="19" t="s">
        <v>36</v>
      </c>
      <c r="S56" s="19" t="s">
        <v>336</v>
      </c>
      <c r="T56" s="19" t="s">
        <v>337</v>
      </c>
      <c r="U56" s="19" t="s">
        <v>2440</v>
      </c>
      <c r="V56" s="19" t="s">
        <v>339</v>
      </c>
    </row>
    <row r="57" s="16" customFormat="1" ht="16.5" customHeight="1" spans="1:22">
      <c r="A57" s="10" t="s">
        <v>2441</v>
      </c>
      <c r="B57" s="13" t="s">
        <v>330</v>
      </c>
      <c r="C57" s="11">
        <v>1</v>
      </c>
      <c r="D57" s="10" t="s">
        <v>2442</v>
      </c>
      <c r="E57" s="12">
        <v>45401</v>
      </c>
      <c r="F57" s="12">
        <v>45401</v>
      </c>
      <c r="G57" s="13" t="s">
        <v>99</v>
      </c>
      <c r="H57" s="10" t="s">
        <v>100</v>
      </c>
      <c r="I57" s="13" t="s">
        <v>97</v>
      </c>
      <c r="J57" s="10" t="s">
        <v>333</v>
      </c>
      <c r="K57" s="13" t="s">
        <v>97</v>
      </c>
      <c r="L57" s="10" t="s">
        <v>101</v>
      </c>
      <c r="M57" s="13" t="s">
        <v>97</v>
      </c>
      <c r="N57" s="10" t="s">
        <v>2443</v>
      </c>
      <c r="O57" s="15">
        <v>0</v>
      </c>
      <c r="P57" s="15">
        <v>121814</v>
      </c>
      <c r="Q57" s="10" t="s">
        <v>1029</v>
      </c>
      <c r="R57" s="10" t="s">
        <v>55</v>
      </c>
      <c r="S57" s="10" t="s">
        <v>336</v>
      </c>
      <c r="T57" s="10" t="s">
        <v>337</v>
      </c>
      <c r="U57" s="10" t="s">
        <v>2444</v>
      </c>
      <c r="V57" s="10" t="s">
        <v>339</v>
      </c>
    </row>
    <row r="58" s="16" customFormat="1" ht="16.5" customHeight="1" spans="1:22">
      <c r="A58" s="19" t="s">
        <v>2445</v>
      </c>
      <c r="B58" s="20" t="s">
        <v>330</v>
      </c>
      <c r="C58" s="21">
        <v>3</v>
      </c>
      <c r="D58" s="19" t="s">
        <v>2446</v>
      </c>
      <c r="E58" s="22">
        <v>45401</v>
      </c>
      <c r="F58" s="22">
        <v>45401</v>
      </c>
      <c r="G58" s="20" t="s">
        <v>99</v>
      </c>
      <c r="H58" s="19" t="s">
        <v>100</v>
      </c>
      <c r="I58" s="20" t="s">
        <v>97</v>
      </c>
      <c r="J58" s="19" t="s">
        <v>333</v>
      </c>
      <c r="K58" s="20" t="s">
        <v>97</v>
      </c>
      <c r="L58" s="19" t="s">
        <v>101</v>
      </c>
      <c r="M58" s="20" t="s">
        <v>97</v>
      </c>
      <c r="N58" s="19" t="s">
        <v>2447</v>
      </c>
      <c r="O58" s="23">
        <v>2650.5</v>
      </c>
      <c r="P58" s="23">
        <v>0</v>
      </c>
      <c r="Q58" s="19" t="s">
        <v>507</v>
      </c>
      <c r="R58" s="19" t="s">
        <v>61</v>
      </c>
      <c r="S58" s="19" t="s">
        <v>336</v>
      </c>
      <c r="T58" s="19" t="s">
        <v>337</v>
      </c>
      <c r="U58" s="19" t="s">
        <v>2448</v>
      </c>
      <c r="V58" s="19" t="s">
        <v>339</v>
      </c>
    </row>
    <row r="59" s="16" customFormat="1" ht="16.5" customHeight="1" spans="1:22">
      <c r="A59" s="10" t="s">
        <v>2445</v>
      </c>
      <c r="B59" s="13" t="s">
        <v>330</v>
      </c>
      <c r="C59" s="11">
        <v>1</v>
      </c>
      <c r="D59" s="10" t="s">
        <v>2446</v>
      </c>
      <c r="E59" s="12">
        <v>45401</v>
      </c>
      <c r="F59" s="12">
        <v>45401</v>
      </c>
      <c r="G59" s="13" t="s">
        <v>99</v>
      </c>
      <c r="H59" s="10" t="s">
        <v>100</v>
      </c>
      <c r="I59" s="13" t="s">
        <v>97</v>
      </c>
      <c r="J59" s="10" t="s">
        <v>333</v>
      </c>
      <c r="K59" s="13" t="s">
        <v>97</v>
      </c>
      <c r="L59" s="10" t="s">
        <v>101</v>
      </c>
      <c r="M59" s="13" t="s">
        <v>97</v>
      </c>
      <c r="N59" s="10" t="s">
        <v>2447</v>
      </c>
      <c r="O59" s="15">
        <v>0</v>
      </c>
      <c r="P59" s="15">
        <v>50958</v>
      </c>
      <c r="Q59" s="10" t="s">
        <v>507</v>
      </c>
      <c r="R59" s="10" t="s">
        <v>61</v>
      </c>
      <c r="S59" s="10" t="s">
        <v>336</v>
      </c>
      <c r="T59" s="10" t="s">
        <v>337</v>
      </c>
      <c r="U59" s="10" t="s">
        <v>2448</v>
      </c>
      <c r="V59" s="10" t="s">
        <v>339</v>
      </c>
    </row>
    <row r="60" s="16" customFormat="1" ht="16.5" customHeight="1" spans="1:22">
      <c r="A60" s="19" t="s">
        <v>2449</v>
      </c>
      <c r="B60" s="20" t="s">
        <v>330</v>
      </c>
      <c r="C60" s="21">
        <v>3</v>
      </c>
      <c r="D60" s="19" t="s">
        <v>2450</v>
      </c>
      <c r="E60" s="22">
        <v>45401</v>
      </c>
      <c r="F60" s="22">
        <v>45401</v>
      </c>
      <c r="G60" s="20" t="s">
        <v>99</v>
      </c>
      <c r="H60" s="19" t="s">
        <v>100</v>
      </c>
      <c r="I60" s="20" t="s">
        <v>97</v>
      </c>
      <c r="J60" s="19" t="s">
        <v>333</v>
      </c>
      <c r="K60" s="20" t="s">
        <v>97</v>
      </c>
      <c r="L60" s="19" t="s">
        <v>101</v>
      </c>
      <c r="M60" s="20" t="s">
        <v>97</v>
      </c>
      <c r="N60" s="19" t="s">
        <v>601</v>
      </c>
      <c r="O60" s="23">
        <v>4260</v>
      </c>
      <c r="P60" s="23">
        <v>0</v>
      </c>
      <c r="Q60" s="19" t="s">
        <v>426</v>
      </c>
      <c r="R60" s="19" t="s">
        <v>15</v>
      </c>
      <c r="S60" s="19" t="s">
        <v>336</v>
      </c>
      <c r="T60" s="19" t="s">
        <v>337</v>
      </c>
      <c r="U60" s="19" t="s">
        <v>2451</v>
      </c>
      <c r="V60" s="19" t="s">
        <v>339</v>
      </c>
    </row>
    <row r="61" s="16" customFormat="1" ht="16.5" customHeight="1" spans="1:22">
      <c r="A61" s="10" t="s">
        <v>2449</v>
      </c>
      <c r="B61" s="13" t="s">
        <v>330</v>
      </c>
      <c r="C61" s="11">
        <v>1</v>
      </c>
      <c r="D61" s="10" t="s">
        <v>2450</v>
      </c>
      <c r="E61" s="12">
        <v>45401</v>
      </c>
      <c r="F61" s="12">
        <v>45401</v>
      </c>
      <c r="G61" s="13" t="s">
        <v>99</v>
      </c>
      <c r="H61" s="10" t="s">
        <v>100</v>
      </c>
      <c r="I61" s="13" t="s">
        <v>97</v>
      </c>
      <c r="J61" s="10" t="s">
        <v>333</v>
      </c>
      <c r="K61" s="13" t="s">
        <v>97</v>
      </c>
      <c r="L61" s="10" t="s">
        <v>101</v>
      </c>
      <c r="M61" s="13" t="s">
        <v>97</v>
      </c>
      <c r="N61" s="10" t="s">
        <v>601</v>
      </c>
      <c r="O61" s="15">
        <v>0</v>
      </c>
      <c r="P61" s="15">
        <v>44036</v>
      </c>
      <c r="Q61" s="10" t="s">
        <v>426</v>
      </c>
      <c r="R61" s="10" t="s">
        <v>15</v>
      </c>
      <c r="S61" s="10" t="s">
        <v>336</v>
      </c>
      <c r="T61" s="10" t="s">
        <v>337</v>
      </c>
      <c r="U61" s="10" t="s">
        <v>2451</v>
      </c>
      <c r="V61" s="10" t="s">
        <v>339</v>
      </c>
    </row>
    <row r="62" s="16" customFormat="1" ht="16.5" customHeight="1" spans="1:22">
      <c r="A62" s="19" t="s">
        <v>2452</v>
      </c>
      <c r="B62" s="20" t="s">
        <v>330</v>
      </c>
      <c r="C62" s="21">
        <v>1</v>
      </c>
      <c r="D62" s="19" t="s">
        <v>2453</v>
      </c>
      <c r="E62" s="22">
        <v>45401</v>
      </c>
      <c r="F62" s="22">
        <v>45401</v>
      </c>
      <c r="G62" s="20" t="s">
        <v>99</v>
      </c>
      <c r="H62" s="19" t="s">
        <v>100</v>
      </c>
      <c r="I62" s="20" t="s">
        <v>97</v>
      </c>
      <c r="J62" s="19" t="s">
        <v>333</v>
      </c>
      <c r="K62" s="20" t="s">
        <v>97</v>
      </c>
      <c r="L62" s="19" t="s">
        <v>101</v>
      </c>
      <c r="M62" s="20" t="s">
        <v>97</v>
      </c>
      <c r="N62" s="19" t="s">
        <v>601</v>
      </c>
      <c r="O62" s="23">
        <v>0</v>
      </c>
      <c r="P62" s="23">
        <v>15458.4</v>
      </c>
      <c r="Q62" s="19" t="s">
        <v>855</v>
      </c>
      <c r="R62" s="19" t="s">
        <v>74</v>
      </c>
      <c r="S62" s="19" t="s">
        <v>336</v>
      </c>
      <c r="T62" s="19" t="s">
        <v>337</v>
      </c>
      <c r="U62" s="19" t="s">
        <v>2454</v>
      </c>
      <c r="V62" s="19" t="s">
        <v>339</v>
      </c>
    </row>
    <row r="63" s="16" customFormat="1" ht="16.5" customHeight="1" spans="1:22">
      <c r="A63" s="10" t="s">
        <v>2455</v>
      </c>
      <c r="B63" s="13" t="s">
        <v>330</v>
      </c>
      <c r="C63" s="11">
        <v>1</v>
      </c>
      <c r="D63" s="10" t="s">
        <v>2456</v>
      </c>
      <c r="E63" s="12">
        <v>45401</v>
      </c>
      <c r="F63" s="12">
        <v>45401</v>
      </c>
      <c r="G63" s="13" t="s">
        <v>99</v>
      </c>
      <c r="H63" s="10" t="s">
        <v>100</v>
      </c>
      <c r="I63" s="13" t="s">
        <v>97</v>
      </c>
      <c r="J63" s="10" t="s">
        <v>333</v>
      </c>
      <c r="K63" s="13" t="s">
        <v>97</v>
      </c>
      <c r="L63" s="10" t="s">
        <v>101</v>
      </c>
      <c r="M63" s="13" t="s">
        <v>97</v>
      </c>
      <c r="N63" s="10" t="s">
        <v>601</v>
      </c>
      <c r="O63" s="15">
        <v>0</v>
      </c>
      <c r="P63" s="15">
        <v>28815</v>
      </c>
      <c r="Q63" s="10" t="s">
        <v>524</v>
      </c>
      <c r="R63" s="10" t="s">
        <v>69</v>
      </c>
      <c r="S63" s="10" t="s">
        <v>336</v>
      </c>
      <c r="T63" s="10" t="s">
        <v>337</v>
      </c>
      <c r="U63" s="10" t="s">
        <v>2457</v>
      </c>
      <c r="V63" s="10" t="s">
        <v>339</v>
      </c>
    </row>
    <row r="64" s="16" customFormat="1" ht="16.5" customHeight="1" spans="1:22">
      <c r="A64" s="19" t="s">
        <v>2458</v>
      </c>
      <c r="B64" s="20" t="s">
        <v>330</v>
      </c>
      <c r="C64" s="21">
        <v>1</v>
      </c>
      <c r="D64" s="19" t="s">
        <v>2459</v>
      </c>
      <c r="E64" s="22">
        <v>45401</v>
      </c>
      <c r="F64" s="22">
        <v>45401</v>
      </c>
      <c r="G64" s="20" t="s">
        <v>99</v>
      </c>
      <c r="H64" s="19" t="s">
        <v>100</v>
      </c>
      <c r="I64" s="20" t="s">
        <v>97</v>
      </c>
      <c r="J64" s="19" t="s">
        <v>333</v>
      </c>
      <c r="K64" s="20" t="s">
        <v>97</v>
      </c>
      <c r="L64" s="19" t="s">
        <v>101</v>
      </c>
      <c r="M64" s="20" t="s">
        <v>97</v>
      </c>
      <c r="N64" s="19" t="s">
        <v>601</v>
      </c>
      <c r="O64" s="23">
        <v>0</v>
      </c>
      <c r="P64" s="23">
        <v>92925.17</v>
      </c>
      <c r="Q64" s="19" t="s">
        <v>507</v>
      </c>
      <c r="R64" s="19" t="s">
        <v>61</v>
      </c>
      <c r="S64" s="19" t="s">
        <v>336</v>
      </c>
      <c r="T64" s="19" t="s">
        <v>337</v>
      </c>
      <c r="U64" s="19" t="s">
        <v>2460</v>
      </c>
      <c r="V64" s="19" t="s">
        <v>339</v>
      </c>
    </row>
    <row r="65" s="16" customFormat="1" ht="16.5" customHeight="1" spans="1:22">
      <c r="A65" s="10" t="s">
        <v>2461</v>
      </c>
      <c r="B65" s="13" t="s">
        <v>330</v>
      </c>
      <c r="C65" s="11">
        <v>1</v>
      </c>
      <c r="D65" s="10" t="s">
        <v>2462</v>
      </c>
      <c r="E65" s="12">
        <v>45401</v>
      </c>
      <c r="F65" s="12">
        <v>45401</v>
      </c>
      <c r="G65" s="13" t="s">
        <v>99</v>
      </c>
      <c r="H65" s="10" t="s">
        <v>100</v>
      </c>
      <c r="I65" s="13" t="s">
        <v>97</v>
      </c>
      <c r="J65" s="10" t="s">
        <v>333</v>
      </c>
      <c r="K65" s="13" t="s">
        <v>97</v>
      </c>
      <c r="L65" s="10" t="s">
        <v>101</v>
      </c>
      <c r="M65" s="13" t="s">
        <v>97</v>
      </c>
      <c r="N65" s="10" t="s">
        <v>2463</v>
      </c>
      <c r="O65" s="15">
        <v>0</v>
      </c>
      <c r="P65" s="15">
        <v>534226.19</v>
      </c>
      <c r="Q65" s="10" t="s">
        <v>507</v>
      </c>
      <c r="R65" s="10" t="s">
        <v>61</v>
      </c>
      <c r="S65" s="10" t="s">
        <v>336</v>
      </c>
      <c r="T65" s="10" t="s">
        <v>337</v>
      </c>
      <c r="U65" s="10" t="s">
        <v>2464</v>
      </c>
      <c r="V65" s="10" t="s">
        <v>339</v>
      </c>
    </row>
    <row r="66" s="16" customFormat="1" ht="16.5" customHeight="1" spans="1:22">
      <c r="A66" s="19" t="s">
        <v>2461</v>
      </c>
      <c r="B66" s="20" t="s">
        <v>330</v>
      </c>
      <c r="C66" s="21">
        <v>3</v>
      </c>
      <c r="D66" s="19" t="s">
        <v>2462</v>
      </c>
      <c r="E66" s="22">
        <v>45401</v>
      </c>
      <c r="F66" s="22">
        <v>45401</v>
      </c>
      <c r="G66" s="20" t="s">
        <v>99</v>
      </c>
      <c r="H66" s="19" t="s">
        <v>100</v>
      </c>
      <c r="I66" s="20" t="s">
        <v>97</v>
      </c>
      <c r="J66" s="19" t="s">
        <v>333</v>
      </c>
      <c r="K66" s="20" t="s">
        <v>97</v>
      </c>
      <c r="L66" s="19" t="s">
        <v>101</v>
      </c>
      <c r="M66" s="20" t="s">
        <v>97</v>
      </c>
      <c r="N66" s="19" t="s">
        <v>2463</v>
      </c>
      <c r="O66" s="23">
        <v>32626.19</v>
      </c>
      <c r="P66" s="23">
        <v>0</v>
      </c>
      <c r="Q66" s="19" t="s">
        <v>507</v>
      </c>
      <c r="R66" s="19" t="s">
        <v>61</v>
      </c>
      <c r="S66" s="19" t="s">
        <v>336</v>
      </c>
      <c r="T66" s="19" t="s">
        <v>337</v>
      </c>
      <c r="U66" s="19" t="s">
        <v>2464</v>
      </c>
      <c r="V66" s="19" t="s">
        <v>339</v>
      </c>
    </row>
    <row r="67" s="16" customFormat="1" ht="16.5" customHeight="1" spans="1:22">
      <c r="A67" s="10" t="s">
        <v>2465</v>
      </c>
      <c r="B67" s="13" t="s">
        <v>330</v>
      </c>
      <c r="C67" s="11">
        <v>1</v>
      </c>
      <c r="D67" s="10" t="s">
        <v>2466</v>
      </c>
      <c r="E67" s="12">
        <v>45401</v>
      </c>
      <c r="F67" s="12">
        <v>45401</v>
      </c>
      <c r="G67" s="13" t="s">
        <v>99</v>
      </c>
      <c r="H67" s="10" t="s">
        <v>100</v>
      </c>
      <c r="I67" s="13" t="s">
        <v>97</v>
      </c>
      <c r="J67" s="10" t="s">
        <v>333</v>
      </c>
      <c r="K67" s="13" t="s">
        <v>97</v>
      </c>
      <c r="L67" s="10" t="s">
        <v>101</v>
      </c>
      <c r="M67" s="13" t="s">
        <v>97</v>
      </c>
      <c r="N67" s="10" t="s">
        <v>2467</v>
      </c>
      <c r="O67" s="15">
        <v>0</v>
      </c>
      <c r="P67" s="15">
        <v>534226.19</v>
      </c>
      <c r="Q67" s="10" t="s">
        <v>507</v>
      </c>
      <c r="R67" s="10" t="s">
        <v>61</v>
      </c>
      <c r="S67" s="10" t="s">
        <v>336</v>
      </c>
      <c r="T67" s="10" t="s">
        <v>337</v>
      </c>
      <c r="U67" s="10" t="s">
        <v>2468</v>
      </c>
      <c r="V67" s="10" t="s">
        <v>339</v>
      </c>
    </row>
    <row r="68" s="16" customFormat="1" ht="16.5" customHeight="1" spans="1:22">
      <c r="A68" s="19" t="s">
        <v>2465</v>
      </c>
      <c r="B68" s="20" t="s">
        <v>330</v>
      </c>
      <c r="C68" s="21">
        <v>3</v>
      </c>
      <c r="D68" s="19" t="s">
        <v>2466</v>
      </c>
      <c r="E68" s="22">
        <v>45401</v>
      </c>
      <c r="F68" s="22">
        <v>45401</v>
      </c>
      <c r="G68" s="20" t="s">
        <v>99</v>
      </c>
      <c r="H68" s="19" t="s">
        <v>100</v>
      </c>
      <c r="I68" s="20" t="s">
        <v>97</v>
      </c>
      <c r="J68" s="19" t="s">
        <v>333</v>
      </c>
      <c r="K68" s="20" t="s">
        <v>97</v>
      </c>
      <c r="L68" s="19" t="s">
        <v>101</v>
      </c>
      <c r="M68" s="20" t="s">
        <v>97</v>
      </c>
      <c r="N68" s="19" t="s">
        <v>2467</v>
      </c>
      <c r="O68" s="23">
        <v>32626.19</v>
      </c>
      <c r="P68" s="23">
        <v>0</v>
      </c>
      <c r="Q68" s="19" t="s">
        <v>507</v>
      </c>
      <c r="R68" s="19" t="s">
        <v>61</v>
      </c>
      <c r="S68" s="19" t="s">
        <v>336</v>
      </c>
      <c r="T68" s="19" t="s">
        <v>337</v>
      </c>
      <c r="U68" s="19" t="s">
        <v>2468</v>
      </c>
      <c r="V68" s="19" t="s">
        <v>339</v>
      </c>
    </row>
    <row r="69" s="16" customFormat="1" ht="16.5" customHeight="1" spans="1:22">
      <c r="A69" s="10" t="s">
        <v>2469</v>
      </c>
      <c r="B69" s="13" t="s">
        <v>330</v>
      </c>
      <c r="C69" s="11">
        <v>1</v>
      </c>
      <c r="D69" s="10" t="s">
        <v>2470</v>
      </c>
      <c r="E69" s="12">
        <v>45401</v>
      </c>
      <c r="F69" s="12">
        <v>45401</v>
      </c>
      <c r="G69" s="13" t="s">
        <v>99</v>
      </c>
      <c r="H69" s="10" t="s">
        <v>100</v>
      </c>
      <c r="I69" s="13" t="s">
        <v>97</v>
      </c>
      <c r="J69" s="10" t="s">
        <v>333</v>
      </c>
      <c r="K69" s="13" t="s">
        <v>97</v>
      </c>
      <c r="L69" s="10" t="s">
        <v>101</v>
      </c>
      <c r="M69" s="13" t="s">
        <v>97</v>
      </c>
      <c r="N69" s="10" t="s">
        <v>925</v>
      </c>
      <c r="O69" s="15">
        <v>0</v>
      </c>
      <c r="P69" s="15">
        <v>164002.31</v>
      </c>
      <c r="Q69" s="10" t="s">
        <v>697</v>
      </c>
      <c r="R69" s="10" t="s">
        <v>42</v>
      </c>
      <c r="S69" s="10" t="s">
        <v>336</v>
      </c>
      <c r="T69" s="10" t="s">
        <v>337</v>
      </c>
      <c r="U69" s="10" t="s">
        <v>2471</v>
      </c>
      <c r="V69" s="10" t="s">
        <v>339</v>
      </c>
    </row>
    <row r="70" s="16" customFormat="1" ht="16.5" customHeight="1" spans="1:22">
      <c r="A70" s="19" t="s">
        <v>2469</v>
      </c>
      <c r="B70" s="20" t="s">
        <v>330</v>
      </c>
      <c r="C70" s="21">
        <v>3</v>
      </c>
      <c r="D70" s="19" t="s">
        <v>2470</v>
      </c>
      <c r="E70" s="22">
        <v>45401</v>
      </c>
      <c r="F70" s="22">
        <v>45401</v>
      </c>
      <c r="G70" s="20" t="s">
        <v>99</v>
      </c>
      <c r="H70" s="19" t="s">
        <v>100</v>
      </c>
      <c r="I70" s="20" t="s">
        <v>97</v>
      </c>
      <c r="J70" s="19" t="s">
        <v>333</v>
      </c>
      <c r="K70" s="20" t="s">
        <v>97</v>
      </c>
      <c r="L70" s="19" t="s">
        <v>101</v>
      </c>
      <c r="M70" s="20" t="s">
        <v>97</v>
      </c>
      <c r="N70" s="19" t="s">
        <v>925</v>
      </c>
      <c r="O70" s="23">
        <v>9892.36</v>
      </c>
      <c r="P70" s="23">
        <v>0</v>
      </c>
      <c r="Q70" s="19" t="s">
        <v>697</v>
      </c>
      <c r="R70" s="19" t="s">
        <v>42</v>
      </c>
      <c r="S70" s="19" t="s">
        <v>336</v>
      </c>
      <c r="T70" s="19" t="s">
        <v>337</v>
      </c>
      <c r="U70" s="19" t="s">
        <v>2471</v>
      </c>
      <c r="V70" s="19" t="s">
        <v>339</v>
      </c>
    </row>
    <row r="71" s="16" customFormat="1" ht="16.5" customHeight="1" spans="1:22">
      <c r="A71" s="10" t="s">
        <v>2472</v>
      </c>
      <c r="B71" s="13" t="s">
        <v>330</v>
      </c>
      <c r="C71" s="11">
        <v>1</v>
      </c>
      <c r="D71" s="10" t="s">
        <v>2473</v>
      </c>
      <c r="E71" s="12">
        <v>45401</v>
      </c>
      <c r="F71" s="12">
        <v>45401</v>
      </c>
      <c r="G71" s="13" t="s">
        <v>99</v>
      </c>
      <c r="H71" s="10" t="s">
        <v>100</v>
      </c>
      <c r="I71" s="13" t="s">
        <v>97</v>
      </c>
      <c r="J71" s="10" t="s">
        <v>333</v>
      </c>
      <c r="K71" s="13" t="s">
        <v>97</v>
      </c>
      <c r="L71" s="10" t="s">
        <v>101</v>
      </c>
      <c r="M71" s="13" t="s">
        <v>97</v>
      </c>
      <c r="N71" s="10" t="s">
        <v>2474</v>
      </c>
      <c r="O71" s="15">
        <v>0.01</v>
      </c>
      <c r="P71" s="15">
        <v>0</v>
      </c>
      <c r="Q71" s="10" t="s">
        <v>697</v>
      </c>
      <c r="R71" s="10" t="s">
        <v>42</v>
      </c>
      <c r="S71" s="10" t="s">
        <v>336</v>
      </c>
      <c r="T71" s="10" t="s">
        <v>337</v>
      </c>
      <c r="U71" s="10" t="s">
        <v>2475</v>
      </c>
      <c r="V71" s="10" t="s">
        <v>339</v>
      </c>
    </row>
    <row r="72" s="16" customFormat="1" ht="16.5" customHeight="1" spans="1:22">
      <c r="A72" s="19" t="s">
        <v>2476</v>
      </c>
      <c r="B72" s="20" t="s">
        <v>330</v>
      </c>
      <c r="C72" s="21">
        <v>1</v>
      </c>
      <c r="D72" s="19" t="s">
        <v>2477</v>
      </c>
      <c r="E72" s="22">
        <v>45401</v>
      </c>
      <c r="F72" s="22">
        <v>45401</v>
      </c>
      <c r="G72" s="20" t="s">
        <v>99</v>
      </c>
      <c r="H72" s="19" t="s">
        <v>100</v>
      </c>
      <c r="I72" s="20" t="s">
        <v>97</v>
      </c>
      <c r="J72" s="19" t="s">
        <v>333</v>
      </c>
      <c r="K72" s="20" t="s">
        <v>97</v>
      </c>
      <c r="L72" s="19" t="s">
        <v>101</v>
      </c>
      <c r="M72" s="20" t="s">
        <v>97</v>
      </c>
      <c r="N72" s="19" t="s">
        <v>1101</v>
      </c>
      <c r="O72" s="23">
        <v>0</v>
      </c>
      <c r="P72" s="23">
        <v>51692.79</v>
      </c>
      <c r="Q72" s="19" t="s">
        <v>580</v>
      </c>
      <c r="R72" s="19" t="s">
        <v>21</v>
      </c>
      <c r="S72" s="19" t="s">
        <v>336</v>
      </c>
      <c r="T72" s="19" t="s">
        <v>337</v>
      </c>
      <c r="U72" s="19" t="s">
        <v>2478</v>
      </c>
      <c r="V72" s="19" t="s">
        <v>339</v>
      </c>
    </row>
    <row r="73" s="16" customFormat="1" ht="16.5" customHeight="1" spans="1:22">
      <c r="A73" s="10" t="s">
        <v>2476</v>
      </c>
      <c r="B73" s="13" t="s">
        <v>330</v>
      </c>
      <c r="C73" s="11">
        <v>3</v>
      </c>
      <c r="D73" s="10" t="s">
        <v>2477</v>
      </c>
      <c r="E73" s="12">
        <v>45401</v>
      </c>
      <c r="F73" s="12">
        <v>45401</v>
      </c>
      <c r="G73" s="13" t="s">
        <v>99</v>
      </c>
      <c r="H73" s="10" t="s">
        <v>100</v>
      </c>
      <c r="I73" s="13" t="s">
        <v>97</v>
      </c>
      <c r="J73" s="10" t="s">
        <v>333</v>
      </c>
      <c r="K73" s="13" t="s">
        <v>97</v>
      </c>
      <c r="L73" s="10" t="s">
        <v>101</v>
      </c>
      <c r="M73" s="13" t="s">
        <v>97</v>
      </c>
      <c r="N73" s="10" t="s">
        <v>1101</v>
      </c>
      <c r="O73" s="15">
        <v>0.99</v>
      </c>
      <c r="P73" s="15">
        <v>0</v>
      </c>
      <c r="Q73" s="10" t="s">
        <v>580</v>
      </c>
      <c r="R73" s="10" t="s">
        <v>21</v>
      </c>
      <c r="S73" s="10" t="s">
        <v>336</v>
      </c>
      <c r="T73" s="10" t="s">
        <v>337</v>
      </c>
      <c r="U73" s="10" t="s">
        <v>2478</v>
      </c>
      <c r="V73" s="10" t="s">
        <v>339</v>
      </c>
    </row>
    <row r="74" s="16" customFormat="1" ht="16.5" customHeight="1" spans="1:22">
      <c r="A74" s="19" t="s">
        <v>2479</v>
      </c>
      <c r="B74" s="20" t="s">
        <v>330</v>
      </c>
      <c r="C74" s="21">
        <v>1</v>
      </c>
      <c r="D74" s="19" t="s">
        <v>2480</v>
      </c>
      <c r="E74" s="22">
        <v>45401</v>
      </c>
      <c r="F74" s="22">
        <v>45401</v>
      </c>
      <c r="G74" s="20" t="s">
        <v>99</v>
      </c>
      <c r="H74" s="19" t="s">
        <v>100</v>
      </c>
      <c r="I74" s="20" t="s">
        <v>97</v>
      </c>
      <c r="J74" s="19" t="s">
        <v>333</v>
      </c>
      <c r="K74" s="20" t="s">
        <v>97</v>
      </c>
      <c r="L74" s="19" t="s">
        <v>101</v>
      </c>
      <c r="M74" s="20" t="s">
        <v>97</v>
      </c>
      <c r="N74" s="19" t="s">
        <v>2481</v>
      </c>
      <c r="O74" s="23">
        <v>0</v>
      </c>
      <c r="P74" s="23">
        <v>0.02</v>
      </c>
      <c r="Q74" s="19" t="s">
        <v>580</v>
      </c>
      <c r="R74" s="19" t="s">
        <v>21</v>
      </c>
      <c r="S74" s="19" t="s">
        <v>336</v>
      </c>
      <c r="T74" s="19" t="s">
        <v>337</v>
      </c>
      <c r="U74" s="19" t="s">
        <v>2482</v>
      </c>
      <c r="V74" s="19" t="s">
        <v>339</v>
      </c>
    </row>
    <row r="75" s="16" customFormat="1" ht="16.5" customHeight="1" spans="1:22">
      <c r="A75" s="10" t="s">
        <v>2483</v>
      </c>
      <c r="B75" s="13" t="s">
        <v>330</v>
      </c>
      <c r="C75" s="11">
        <v>1</v>
      </c>
      <c r="D75" s="10" t="s">
        <v>2484</v>
      </c>
      <c r="E75" s="12">
        <v>45404</v>
      </c>
      <c r="F75" s="12">
        <v>45404</v>
      </c>
      <c r="G75" s="13" t="s">
        <v>99</v>
      </c>
      <c r="H75" s="10" t="s">
        <v>100</v>
      </c>
      <c r="I75" s="13" t="s">
        <v>97</v>
      </c>
      <c r="J75" s="10" t="s">
        <v>333</v>
      </c>
      <c r="K75" s="13" t="s">
        <v>97</v>
      </c>
      <c r="L75" s="10" t="s">
        <v>101</v>
      </c>
      <c r="M75" s="13" t="s">
        <v>97</v>
      </c>
      <c r="N75" s="10" t="s">
        <v>2485</v>
      </c>
      <c r="O75" s="15">
        <v>0</v>
      </c>
      <c r="P75" s="15">
        <v>108906.63</v>
      </c>
      <c r="Q75" s="10" t="s">
        <v>2271</v>
      </c>
      <c r="R75" s="10" t="s">
        <v>58</v>
      </c>
      <c r="S75" s="10" t="s">
        <v>336</v>
      </c>
      <c r="T75" s="10" t="s">
        <v>337</v>
      </c>
      <c r="U75" s="10" t="s">
        <v>2486</v>
      </c>
      <c r="V75" s="10" t="s">
        <v>339</v>
      </c>
    </row>
    <row r="76" s="16" customFormat="1" ht="16.5" customHeight="1" spans="1:22">
      <c r="A76" s="19" t="s">
        <v>2483</v>
      </c>
      <c r="B76" s="20" t="s">
        <v>330</v>
      </c>
      <c r="C76" s="21">
        <v>3</v>
      </c>
      <c r="D76" s="19" t="s">
        <v>2484</v>
      </c>
      <c r="E76" s="22">
        <v>45404</v>
      </c>
      <c r="F76" s="22">
        <v>45404</v>
      </c>
      <c r="G76" s="20" t="s">
        <v>99</v>
      </c>
      <c r="H76" s="19" t="s">
        <v>100</v>
      </c>
      <c r="I76" s="20" t="s">
        <v>97</v>
      </c>
      <c r="J76" s="19" t="s">
        <v>333</v>
      </c>
      <c r="K76" s="20" t="s">
        <v>97</v>
      </c>
      <c r="L76" s="19" t="s">
        <v>101</v>
      </c>
      <c r="M76" s="20" t="s">
        <v>97</v>
      </c>
      <c r="N76" s="19" t="s">
        <v>2485</v>
      </c>
      <c r="O76" s="23">
        <v>69779.34</v>
      </c>
      <c r="P76" s="23">
        <v>0</v>
      </c>
      <c r="Q76" s="19" t="s">
        <v>2271</v>
      </c>
      <c r="R76" s="19" t="s">
        <v>58</v>
      </c>
      <c r="S76" s="19" t="s">
        <v>336</v>
      </c>
      <c r="T76" s="19" t="s">
        <v>337</v>
      </c>
      <c r="U76" s="19" t="s">
        <v>2486</v>
      </c>
      <c r="V76" s="19" t="s">
        <v>339</v>
      </c>
    </row>
    <row r="77" s="16" customFormat="1" ht="16.5" customHeight="1" spans="1:22">
      <c r="A77" s="10" t="s">
        <v>2487</v>
      </c>
      <c r="B77" s="13" t="s">
        <v>330</v>
      </c>
      <c r="C77" s="11">
        <v>1</v>
      </c>
      <c r="D77" s="10" t="s">
        <v>2488</v>
      </c>
      <c r="E77" s="12">
        <v>45404</v>
      </c>
      <c r="F77" s="12">
        <v>45404</v>
      </c>
      <c r="G77" s="13" t="s">
        <v>99</v>
      </c>
      <c r="H77" s="10" t="s">
        <v>100</v>
      </c>
      <c r="I77" s="13" t="s">
        <v>97</v>
      </c>
      <c r="J77" s="10" t="s">
        <v>333</v>
      </c>
      <c r="K77" s="13" t="s">
        <v>97</v>
      </c>
      <c r="L77" s="10" t="s">
        <v>101</v>
      </c>
      <c r="M77" s="13" t="s">
        <v>97</v>
      </c>
      <c r="N77" s="10" t="s">
        <v>2489</v>
      </c>
      <c r="O77" s="15">
        <v>0.01</v>
      </c>
      <c r="P77" s="15">
        <v>0</v>
      </c>
      <c r="Q77" s="10" t="s">
        <v>2271</v>
      </c>
      <c r="R77" s="10" t="s">
        <v>58</v>
      </c>
      <c r="S77" s="10" t="s">
        <v>336</v>
      </c>
      <c r="T77" s="10" t="s">
        <v>337</v>
      </c>
      <c r="U77" s="10" t="s">
        <v>2490</v>
      </c>
      <c r="V77" s="10" t="s">
        <v>339</v>
      </c>
    </row>
    <row r="78" s="16" customFormat="1" ht="16.5" customHeight="1" spans="1:22">
      <c r="A78" s="19" t="s">
        <v>2491</v>
      </c>
      <c r="B78" s="20" t="s">
        <v>330</v>
      </c>
      <c r="C78" s="21">
        <v>1</v>
      </c>
      <c r="D78" s="19" t="s">
        <v>2492</v>
      </c>
      <c r="E78" s="22">
        <v>45404</v>
      </c>
      <c r="F78" s="22">
        <v>45404</v>
      </c>
      <c r="G78" s="20" t="s">
        <v>99</v>
      </c>
      <c r="H78" s="19" t="s">
        <v>100</v>
      </c>
      <c r="I78" s="20" t="s">
        <v>97</v>
      </c>
      <c r="J78" s="19" t="s">
        <v>333</v>
      </c>
      <c r="K78" s="20" t="s">
        <v>97</v>
      </c>
      <c r="L78" s="19" t="s">
        <v>101</v>
      </c>
      <c r="M78" s="20" t="s">
        <v>97</v>
      </c>
      <c r="N78" s="19" t="s">
        <v>2493</v>
      </c>
      <c r="O78" s="23">
        <v>0</v>
      </c>
      <c r="P78" s="23">
        <v>1525113.99</v>
      </c>
      <c r="Q78" s="19" t="s">
        <v>651</v>
      </c>
      <c r="R78" s="19" t="s">
        <v>33</v>
      </c>
      <c r="S78" s="19" t="s">
        <v>336</v>
      </c>
      <c r="T78" s="19" t="s">
        <v>337</v>
      </c>
      <c r="U78" s="19" t="s">
        <v>2494</v>
      </c>
      <c r="V78" s="19" t="s">
        <v>339</v>
      </c>
    </row>
    <row r="79" s="16" customFormat="1" ht="16.5" customHeight="1" spans="1:22">
      <c r="A79" s="10" t="s">
        <v>2491</v>
      </c>
      <c r="B79" s="13" t="s">
        <v>330</v>
      </c>
      <c r="C79" s="11">
        <v>5</v>
      </c>
      <c r="D79" s="10" t="s">
        <v>2492</v>
      </c>
      <c r="E79" s="12">
        <v>45404</v>
      </c>
      <c r="F79" s="12">
        <v>45404</v>
      </c>
      <c r="G79" s="13" t="s">
        <v>99</v>
      </c>
      <c r="H79" s="10" t="s">
        <v>100</v>
      </c>
      <c r="I79" s="13" t="s">
        <v>97</v>
      </c>
      <c r="J79" s="10" t="s">
        <v>333</v>
      </c>
      <c r="K79" s="13" t="s">
        <v>97</v>
      </c>
      <c r="L79" s="10" t="s">
        <v>101</v>
      </c>
      <c r="M79" s="13" t="s">
        <v>97</v>
      </c>
      <c r="N79" s="10" t="s">
        <v>2493</v>
      </c>
      <c r="O79" s="15">
        <v>102820.16</v>
      </c>
      <c r="P79" s="15">
        <v>0</v>
      </c>
      <c r="Q79" s="10" t="s">
        <v>651</v>
      </c>
      <c r="R79" s="10" t="s">
        <v>33</v>
      </c>
      <c r="S79" s="10" t="s">
        <v>336</v>
      </c>
      <c r="T79" s="10" t="s">
        <v>337</v>
      </c>
      <c r="U79" s="10" t="s">
        <v>2494</v>
      </c>
      <c r="V79" s="10" t="s">
        <v>339</v>
      </c>
    </row>
    <row r="80" s="16" customFormat="1" ht="16.5" customHeight="1" spans="1:22">
      <c r="A80" s="19" t="s">
        <v>2495</v>
      </c>
      <c r="B80" s="20" t="s">
        <v>330</v>
      </c>
      <c r="C80" s="21">
        <v>1</v>
      </c>
      <c r="D80" s="19" t="s">
        <v>2496</v>
      </c>
      <c r="E80" s="22">
        <v>45404</v>
      </c>
      <c r="F80" s="22">
        <v>45404</v>
      </c>
      <c r="G80" s="20" t="s">
        <v>99</v>
      </c>
      <c r="H80" s="19" t="s">
        <v>100</v>
      </c>
      <c r="I80" s="20" t="s">
        <v>97</v>
      </c>
      <c r="J80" s="19" t="s">
        <v>333</v>
      </c>
      <c r="K80" s="20" t="s">
        <v>97</v>
      </c>
      <c r="L80" s="19" t="s">
        <v>101</v>
      </c>
      <c r="M80" s="20" t="s">
        <v>97</v>
      </c>
      <c r="N80" s="19" t="s">
        <v>2497</v>
      </c>
      <c r="O80" s="23">
        <v>0.01</v>
      </c>
      <c r="P80" s="23">
        <v>0</v>
      </c>
      <c r="Q80" s="19" t="s">
        <v>651</v>
      </c>
      <c r="R80" s="19" t="s">
        <v>33</v>
      </c>
      <c r="S80" s="19" t="s">
        <v>336</v>
      </c>
      <c r="T80" s="19" t="s">
        <v>337</v>
      </c>
      <c r="U80" s="19" t="s">
        <v>2498</v>
      </c>
      <c r="V80" s="19" t="s">
        <v>339</v>
      </c>
    </row>
    <row r="81" s="16" customFormat="1" ht="16.5" customHeight="1" spans="1:22">
      <c r="A81" s="10" t="s">
        <v>2499</v>
      </c>
      <c r="B81" s="13" t="s">
        <v>330</v>
      </c>
      <c r="C81" s="11">
        <v>1</v>
      </c>
      <c r="D81" s="10" t="s">
        <v>2500</v>
      </c>
      <c r="E81" s="12">
        <v>45404</v>
      </c>
      <c r="F81" s="12">
        <v>45404</v>
      </c>
      <c r="G81" s="13" t="s">
        <v>99</v>
      </c>
      <c r="H81" s="10" t="s">
        <v>100</v>
      </c>
      <c r="I81" s="13" t="s">
        <v>97</v>
      </c>
      <c r="J81" s="10" t="s">
        <v>333</v>
      </c>
      <c r="K81" s="13" t="s">
        <v>97</v>
      </c>
      <c r="L81" s="10" t="s">
        <v>101</v>
      </c>
      <c r="M81" s="13" t="s">
        <v>97</v>
      </c>
      <c r="N81" s="10" t="s">
        <v>1335</v>
      </c>
      <c r="O81" s="15">
        <v>0</v>
      </c>
      <c r="P81" s="15">
        <v>1637457.5</v>
      </c>
      <c r="Q81" s="10" t="s">
        <v>1045</v>
      </c>
      <c r="R81" s="10" t="s">
        <v>116</v>
      </c>
      <c r="S81" s="10" t="s">
        <v>336</v>
      </c>
      <c r="T81" s="10" t="s">
        <v>337</v>
      </c>
      <c r="U81" s="10" t="s">
        <v>2501</v>
      </c>
      <c r="V81" s="10" t="s">
        <v>339</v>
      </c>
    </row>
    <row r="82" s="16" customFormat="1" ht="16.5" customHeight="1" spans="1:22">
      <c r="A82" s="19" t="s">
        <v>2502</v>
      </c>
      <c r="B82" s="20" t="s">
        <v>330</v>
      </c>
      <c r="C82" s="21">
        <v>3</v>
      </c>
      <c r="D82" s="19" t="s">
        <v>2503</v>
      </c>
      <c r="E82" s="22">
        <v>45404</v>
      </c>
      <c r="F82" s="22">
        <v>45404</v>
      </c>
      <c r="G82" s="20" t="s">
        <v>99</v>
      </c>
      <c r="H82" s="19" t="s">
        <v>100</v>
      </c>
      <c r="I82" s="20" t="s">
        <v>97</v>
      </c>
      <c r="J82" s="19" t="s">
        <v>333</v>
      </c>
      <c r="K82" s="20" t="s">
        <v>97</v>
      </c>
      <c r="L82" s="19" t="s">
        <v>101</v>
      </c>
      <c r="M82" s="20" t="s">
        <v>97</v>
      </c>
      <c r="N82" s="19" t="s">
        <v>1034</v>
      </c>
      <c r="O82" s="23">
        <v>77.47</v>
      </c>
      <c r="P82" s="23">
        <v>0</v>
      </c>
      <c r="Q82" s="19" t="s">
        <v>640</v>
      </c>
      <c r="R82" s="19" t="s">
        <v>53</v>
      </c>
      <c r="S82" s="19" t="s">
        <v>336</v>
      </c>
      <c r="T82" s="19" t="s">
        <v>337</v>
      </c>
      <c r="U82" s="19" t="s">
        <v>2504</v>
      </c>
      <c r="V82" s="19" t="s">
        <v>339</v>
      </c>
    </row>
    <row r="83" s="16" customFormat="1" ht="16.5" customHeight="1" spans="1:22">
      <c r="A83" s="10" t="s">
        <v>2502</v>
      </c>
      <c r="B83" s="13" t="s">
        <v>330</v>
      </c>
      <c r="C83" s="11">
        <v>1</v>
      </c>
      <c r="D83" s="10" t="s">
        <v>2503</v>
      </c>
      <c r="E83" s="12">
        <v>45404</v>
      </c>
      <c r="F83" s="12">
        <v>45404</v>
      </c>
      <c r="G83" s="13" t="s">
        <v>99</v>
      </c>
      <c r="H83" s="10" t="s">
        <v>100</v>
      </c>
      <c r="I83" s="13" t="s">
        <v>97</v>
      </c>
      <c r="J83" s="10" t="s">
        <v>333</v>
      </c>
      <c r="K83" s="13" t="s">
        <v>97</v>
      </c>
      <c r="L83" s="10" t="s">
        <v>101</v>
      </c>
      <c r="M83" s="13" t="s">
        <v>97</v>
      </c>
      <c r="N83" s="10" t="s">
        <v>1034</v>
      </c>
      <c r="O83" s="15">
        <v>0</v>
      </c>
      <c r="P83" s="15">
        <v>116203.07</v>
      </c>
      <c r="Q83" s="10" t="s">
        <v>640</v>
      </c>
      <c r="R83" s="10" t="s">
        <v>53</v>
      </c>
      <c r="S83" s="10" t="s">
        <v>336</v>
      </c>
      <c r="T83" s="10" t="s">
        <v>337</v>
      </c>
      <c r="U83" s="10" t="s">
        <v>2504</v>
      </c>
      <c r="V83" s="10" t="s">
        <v>339</v>
      </c>
    </row>
    <row r="84" s="16" customFormat="1" ht="16.5" customHeight="1" spans="1:22">
      <c r="A84" s="19" t="s">
        <v>2505</v>
      </c>
      <c r="B84" s="20" t="s">
        <v>330</v>
      </c>
      <c r="C84" s="21">
        <v>1</v>
      </c>
      <c r="D84" s="19" t="s">
        <v>2506</v>
      </c>
      <c r="E84" s="22">
        <v>45404</v>
      </c>
      <c r="F84" s="22">
        <v>45404</v>
      </c>
      <c r="G84" s="20" t="s">
        <v>99</v>
      </c>
      <c r="H84" s="19" t="s">
        <v>100</v>
      </c>
      <c r="I84" s="20" t="s">
        <v>97</v>
      </c>
      <c r="J84" s="19" t="s">
        <v>333</v>
      </c>
      <c r="K84" s="20" t="s">
        <v>97</v>
      </c>
      <c r="L84" s="19" t="s">
        <v>101</v>
      </c>
      <c r="M84" s="20" t="s">
        <v>97</v>
      </c>
      <c r="N84" s="19" t="s">
        <v>2507</v>
      </c>
      <c r="O84" s="23">
        <v>0.02</v>
      </c>
      <c r="P84" s="23">
        <v>0</v>
      </c>
      <c r="Q84" s="19" t="s">
        <v>640</v>
      </c>
      <c r="R84" s="19" t="s">
        <v>53</v>
      </c>
      <c r="S84" s="19" t="s">
        <v>336</v>
      </c>
      <c r="T84" s="19" t="s">
        <v>337</v>
      </c>
      <c r="U84" s="19" t="s">
        <v>2508</v>
      </c>
      <c r="V84" s="19" t="s">
        <v>339</v>
      </c>
    </row>
    <row r="85" s="16" customFormat="1" ht="16.5" customHeight="1" spans="1:22">
      <c r="A85" s="10" t="s">
        <v>2509</v>
      </c>
      <c r="B85" s="13" t="s">
        <v>330</v>
      </c>
      <c r="C85" s="11">
        <v>1</v>
      </c>
      <c r="D85" s="10" t="s">
        <v>2510</v>
      </c>
      <c r="E85" s="12">
        <v>45404</v>
      </c>
      <c r="F85" s="12">
        <v>45404</v>
      </c>
      <c r="G85" s="13" t="s">
        <v>99</v>
      </c>
      <c r="H85" s="10" t="s">
        <v>100</v>
      </c>
      <c r="I85" s="13" t="s">
        <v>97</v>
      </c>
      <c r="J85" s="10" t="s">
        <v>333</v>
      </c>
      <c r="K85" s="13" t="s">
        <v>97</v>
      </c>
      <c r="L85" s="10" t="s">
        <v>101</v>
      </c>
      <c r="M85" s="13" t="s">
        <v>97</v>
      </c>
      <c r="N85" s="10" t="s">
        <v>2511</v>
      </c>
      <c r="O85" s="15">
        <v>0</v>
      </c>
      <c r="P85" s="15">
        <v>273545.32</v>
      </c>
      <c r="Q85" s="10" t="s">
        <v>634</v>
      </c>
      <c r="R85" s="10" t="s">
        <v>37</v>
      </c>
      <c r="S85" s="10" t="s">
        <v>336</v>
      </c>
      <c r="T85" s="10" t="s">
        <v>337</v>
      </c>
      <c r="U85" s="10" t="s">
        <v>2512</v>
      </c>
      <c r="V85" s="10" t="s">
        <v>339</v>
      </c>
    </row>
    <row r="86" s="16" customFormat="1" ht="16.5" customHeight="1" spans="1:22">
      <c r="A86" s="19" t="s">
        <v>2509</v>
      </c>
      <c r="B86" s="20" t="s">
        <v>330</v>
      </c>
      <c r="C86" s="21">
        <v>3</v>
      </c>
      <c r="D86" s="19" t="s">
        <v>2510</v>
      </c>
      <c r="E86" s="22">
        <v>45404</v>
      </c>
      <c r="F86" s="22">
        <v>45404</v>
      </c>
      <c r="G86" s="20" t="s">
        <v>99</v>
      </c>
      <c r="H86" s="19" t="s">
        <v>100</v>
      </c>
      <c r="I86" s="20" t="s">
        <v>97</v>
      </c>
      <c r="J86" s="19" t="s">
        <v>333</v>
      </c>
      <c r="K86" s="20" t="s">
        <v>97</v>
      </c>
      <c r="L86" s="19" t="s">
        <v>101</v>
      </c>
      <c r="M86" s="20" t="s">
        <v>97</v>
      </c>
      <c r="N86" s="19" t="s">
        <v>2511</v>
      </c>
      <c r="O86" s="23">
        <v>14098.9</v>
      </c>
      <c r="P86" s="23">
        <v>0</v>
      </c>
      <c r="Q86" s="19" t="s">
        <v>634</v>
      </c>
      <c r="R86" s="19" t="s">
        <v>37</v>
      </c>
      <c r="S86" s="19" t="s">
        <v>336</v>
      </c>
      <c r="T86" s="19" t="s">
        <v>337</v>
      </c>
      <c r="U86" s="19" t="s">
        <v>2512</v>
      </c>
      <c r="V86" s="19" t="s">
        <v>339</v>
      </c>
    </row>
    <row r="87" s="16" customFormat="1" ht="16.5" customHeight="1" spans="1:22">
      <c r="A87" s="10" t="s">
        <v>2513</v>
      </c>
      <c r="B87" s="13" t="s">
        <v>330</v>
      </c>
      <c r="C87" s="11">
        <v>1</v>
      </c>
      <c r="D87" s="10" t="s">
        <v>2514</v>
      </c>
      <c r="E87" s="12">
        <v>45404</v>
      </c>
      <c r="F87" s="12">
        <v>45404</v>
      </c>
      <c r="G87" s="13" t="s">
        <v>99</v>
      </c>
      <c r="H87" s="10" t="s">
        <v>100</v>
      </c>
      <c r="I87" s="13" t="s">
        <v>97</v>
      </c>
      <c r="J87" s="10" t="s">
        <v>333</v>
      </c>
      <c r="K87" s="13" t="s">
        <v>97</v>
      </c>
      <c r="L87" s="10" t="s">
        <v>101</v>
      </c>
      <c r="M87" s="13" t="s">
        <v>97</v>
      </c>
      <c r="N87" s="10" t="s">
        <v>2515</v>
      </c>
      <c r="O87" s="15">
        <v>0</v>
      </c>
      <c r="P87" s="15">
        <v>1604.6</v>
      </c>
      <c r="Q87" s="10" t="s">
        <v>384</v>
      </c>
      <c r="R87" s="10" t="s">
        <v>68</v>
      </c>
      <c r="S87" s="10" t="s">
        <v>336</v>
      </c>
      <c r="T87" s="10" t="s">
        <v>337</v>
      </c>
      <c r="U87" s="10" t="s">
        <v>2516</v>
      </c>
      <c r="V87" s="10" t="s">
        <v>339</v>
      </c>
    </row>
    <row r="88" s="16" customFormat="1" ht="16.5" customHeight="1" spans="1:22">
      <c r="A88" s="19" t="s">
        <v>2517</v>
      </c>
      <c r="B88" s="20" t="s">
        <v>330</v>
      </c>
      <c r="C88" s="21">
        <v>1</v>
      </c>
      <c r="D88" s="19" t="s">
        <v>2518</v>
      </c>
      <c r="E88" s="22">
        <v>45404</v>
      </c>
      <c r="F88" s="22">
        <v>45404</v>
      </c>
      <c r="G88" s="20" t="s">
        <v>99</v>
      </c>
      <c r="H88" s="19" t="s">
        <v>100</v>
      </c>
      <c r="I88" s="20" t="s">
        <v>97</v>
      </c>
      <c r="J88" s="19" t="s">
        <v>333</v>
      </c>
      <c r="K88" s="20" t="s">
        <v>97</v>
      </c>
      <c r="L88" s="19" t="s">
        <v>101</v>
      </c>
      <c r="M88" s="20" t="s">
        <v>97</v>
      </c>
      <c r="N88" s="19" t="s">
        <v>2519</v>
      </c>
      <c r="O88" s="23">
        <v>0</v>
      </c>
      <c r="P88" s="23">
        <v>43651.33</v>
      </c>
      <c r="Q88" s="19" t="s">
        <v>686</v>
      </c>
      <c r="R88" s="19" t="s">
        <v>49</v>
      </c>
      <c r="S88" s="19" t="s">
        <v>336</v>
      </c>
      <c r="T88" s="19" t="s">
        <v>337</v>
      </c>
      <c r="U88" s="19" t="s">
        <v>2520</v>
      </c>
      <c r="V88" s="19" t="s">
        <v>339</v>
      </c>
    </row>
    <row r="89" s="16" customFormat="1" ht="16.5" customHeight="1" spans="1:22">
      <c r="A89" s="10" t="s">
        <v>2521</v>
      </c>
      <c r="B89" s="13" t="s">
        <v>330</v>
      </c>
      <c r="C89" s="11">
        <v>3</v>
      </c>
      <c r="D89" s="10" t="s">
        <v>2522</v>
      </c>
      <c r="E89" s="12">
        <v>45404</v>
      </c>
      <c r="F89" s="12">
        <v>45404</v>
      </c>
      <c r="G89" s="13" t="s">
        <v>99</v>
      </c>
      <c r="H89" s="10" t="s">
        <v>100</v>
      </c>
      <c r="I89" s="13" t="s">
        <v>97</v>
      </c>
      <c r="J89" s="10" t="s">
        <v>333</v>
      </c>
      <c r="K89" s="13" t="s">
        <v>97</v>
      </c>
      <c r="L89" s="10" t="s">
        <v>101</v>
      </c>
      <c r="M89" s="13" t="s">
        <v>97</v>
      </c>
      <c r="N89" s="10" t="s">
        <v>2523</v>
      </c>
      <c r="O89" s="15">
        <v>5.94</v>
      </c>
      <c r="P89" s="15">
        <v>0</v>
      </c>
      <c r="Q89" s="10" t="s">
        <v>466</v>
      </c>
      <c r="R89" s="10" t="s">
        <v>29</v>
      </c>
      <c r="S89" s="10" t="s">
        <v>336</v>
      </c>
      <c r="T89" s="10" t="s">
        <v>337</v>
      </c>
      <c r="U89" s="10" t="s">
        <v>2524</v>
      </c>
      <c r="V89" s="10" t="s">
        <v>339</v>
      </c>
    </row>
    <row r="90" s="16" customFormat="1" ht="16.5" customHeight="1" spans="1:22">
      <c r="A90" s="19" t="s">
        <v>2521</v>
      </c>
      <c r="B90" s="20" t="s">
        <v>330</v>
      </c>
      <c r="C90" s="21">
        <v>1</v>
      </c>
      <c r="D90" s="19" t="s">
        <v>2522</v>
      </c>
      <c r="E90" s="22">
        <v>45404</v>
      </c>
      <c r="F90" s="22">
        <v>45404</v>
      </c>
      <c r="G90" s="20" t="s">
        <v>99</v>
      </c>
      <c r="H90" s="19" t="s">
        <v>100</v>
      </c>
      <c r="I90" s="20" t="s">
        <v>97</v>
      </c>
      <c r="J90" s="19" t="s">
        <v>333</v>
      </c>
      <c r="K90" s="20" t="s">
        <v>97</v>
      </c>
      <c r="L90" s="19" t="s">
        <v>101</v>
      </c>
      <c r="M90" s="20" t="s">
        <v>97</v>
      </c>
      <c r="N90" s="19" t="s">
        <v>2523</v>
      </c>
      <c r="O90" s="23">
        <v>0</v>
      </c>
      <c r="P90" s="23">
        <v>195570.82</v>
      </c>
      <c r="Q90" s="19" t="s">
        <v>466</v>
      </c>
      <c r="R90" s="19" t="s">
        <v>29</v>
      </c>
      <c r="S90" s="19" t="s">
        <v>336</v>
      </c>
      <c r="T90" s="19" t="s">
        <v>337</v>
      </c>
      <c r="U90" s="19" t="s">
        <v>2524</v>
      </c>
      <c r="V90" s="19" t="s">
        <v>339</v>
      </c>
    </row>
    <row r="91" s="16" customFormat="1" ht="16.5" customHeight="1" spans="1:22">
      <c r="A91" s="10" t="s">
        <v>2525</v>
      </c>
      <c r="B91" s="13" t="s">
        <v>330</v>
      </c>
      <c r="C91" s="11">
        <v>5</v>
      </c>
      <c r="D91" s="10" t="s">
        <v>2526</v>
      </c>
      <c r="E91" s="12">
        <v>45404</v>
      </c>
      <c r="F91" s="12">
        <v>45404</v>
      </c>
      <c r="G91" s="13" t="s">
        <v>99</v>
      </c>
      <c r="H91" s="10" t="s">
        <v>100</v>
      </c>
      <c r="I91" s="13" t="s">
        <v>97</v>
      </c>
      <c r="J91" s="10" t="s">
        <v>333</v>
      </c>
      <c r="K91" s="13" t="s">
        <v>97</v>
      </c>
      <c r="L91" s="10" t="s">
        <v>101</v>
      </c>
      <c r="M91" s="13" t="s">
        <v>97</v>
      </c>
      <c r="N91" s="10" t="s">
        <v>1014</v>
      </c>
      <c r="O91" s="15">
        <v>2026.39</v>
      </c>
      <c r="P91" s="15">
        <v>0</v>
      </c>
      <c r="Q91" s="10" t="s">
        <v>697</v>
      </c>
      <c r="R91" s="10" t="s">
        <v>42</v>
      </c>
      <c r="S91" s="10" t="s">
        <v>336</v>
      </c>
      <c r="T91" s="10" t="s">
        <v>337</v>
      </c>
      <c r="U91" s="10" t="s">
        <v>2527</v>
      </c>
      <c r="V91" s="10" t="s">
        <v>339</v>
      </c>
    </row>
    <row r="92" s="16" customFormat="1" ht="16.5" customHeight="1" spans="1:22">
      <c r="A92" s="19" t="s">
        <v>2525</v>
      </c>
      <c r="B92" s="20" t="s">
        <v>330</v>
      </c>
      <c r="C92" s="21">
        <v>1</v>
      </c>
      <c r="D92" s="19" t="s">
        <v>2526</v>
      </c>
      <c r="E92" s="22">
        <v>45404</v>
      </c>
      <c r="F92" s="22">
        <v>45404</v>
      </c>
      <c r="G92" s="20" t="s">
        <v>99</v>
      </c>
      <c r="H92" s="19" t="s">
        <v>100</v>
      </c>
      <c r="I92" s="20" t="s">
        <v>97</v>
      </c>
      <c r="J92" s="19" t="s">
        <v>333</v>
      </c>
      <c r="K92" s="20" t="s">
        <v>97</v>
      </c>
      <c r="L92" s="19" t="s">
        <v>101</v>
      </c>
      <c r="M92" s="20" t="s">
        <v>97</v>
      </c>
      <c r="N92" s="19" t="s">
        <v>1014</v>
      </c>
      <c r="O92" s="23">
        <v>0</v>
      </c>
      <c r="P92" s="23">
        <v>817521.87</v>
      </c>
      <c r="Q92" s="19" t="s">
        <v>697</v>
      </c>
      <c r="R92" s="19" t="s">
        <v>42</v>
      </c>
      <c r="S92" s="19" t="s">
        <v>336</v>
      </c>
      <c r="T92" s="19" t="s">
        <v>337</v>
      </c>
      <c r="U92" s="19" t="s">
        <v>2527</v>
      </c>
      <c r="V92" s="19" t="s">
        <v>339</v>
      </c>
    </row>
    <row r="93" s="16" customFormat="1" ht="16.5" customHeight="1" spans="1:22">
      <c r="A93" s="10" t="s">
        <v>2528</v>
      </c>
      <c r="B93" s="13" t="s">
        <v>330</v>
      </c>
      <c r="C93" s="11">
        <v>1</v>
      </c>
      <c r="D93" s="10" t="s">
        <v>2529</v>
      </c>
      <c r="E93" s="12">
        <v>45404</v>
      </c>
      <c r="F93" s="12">
        <v>45404</v>
      </c>
      <c r="G93" s="13" t="s">
        <v>99</v>
      </c>
      <c r="H93" s="10" t="s">
        <v>100</v>
      </c>
      <c r="I93" s="13" t="s">
        <v>97</v>
      </c>
      <c r="J93" s="10" t="s">
        <v>333</v>
      </c>
      <c r="K93" s="13" t="s">
        <v>97</v>
      </c>
      <c r="L93" s="10" t="s">
        <v>101</v>
      </c>
      <c r="M93" s="13" t="s">
        <v>97</v>
      </c>
      <c r="N93" s="10" t="s">
        <v>2530</v>
      </c>
      <c r="O93" s="15">
        <v>0.06</v>
      </c>
      <c r="P93" s="15">
        <v>0</v>
      </c>
      <c r="Q93" s="10" t="s">
        <v>697</v>
      </c>
      <c r="R93" s="10" t="s">
        <v>42</v>
      </c>
      <c r="S93" s="10" t="s">
        <v>336</v>
      </c>
      <c r="T93" s="10" t="s">
        <v>337</v>
      </c>
      <c r="U93" s="10" t="s">
        <v>2531</v>
      </c>
      <c r="V93" s="10" t="s">
        <v>339</v>
      </c>
    </row>
    <row r="94" s="16" customFormat="1" ht="16.5" customHeight="1" spans="1:22">
      <c r="A94" s="19" t="s">
        <v>2532</v>
      </c>
      <c r="B94" s="20" t="s">
        <v>330</v>
      </c>
      <c r="C94" s="21">
        <v>1</v>
      </c>
      <c r="D94" s="19" t="s">
        <v>2533</v>
      </c>
      <c r="E94" s="22">
        <v>45404</v>
      </c>
      <c r="F94" s="22">
        <v>45404</v>
      </c>
      <c r="G94" s="20" t="s">
        <v>99</v>
      </c>
      <c r="H94" s="19" t="s">
        <v>100</v>
      </c>
      <c r="I94" s="20" t="s">
        <v>97</v>
      </c>
      <c r="J94" s="19" t="s">
        <v>333</v>
      </c>
      <c r="K94" s="20" t="s">
        <v>97</v>
      </c>
      <c r="L94" s="19" t="s">
        <v>101</v>
      </c>
      <c r="M94" s="20" t="s">
        <v>97</v>
      </c>
      <c r="N94" s="19" t="s">
        <v>844</v>
      </c>
      <c r="O94" s="23">
        <v>0</v>
      </c>
      <c r="P94" s="23">
        <v>169218.26</v>
      </c>
      <c r="Q94" s="19" t="s">
        <v>718</v>
      </c>
      <c r="R94" s="19" t="s">
        <v>56</v>
      </c>
      <c r="S94" s="19" t="s">
        <v>336</v>
      </c>
      <c r="T94" s="19" t="s">
        <v>337</v>
      </c>
      <c r="U94" s="19" t="s">
        <v>2534</v>
      </c>
      <c r="V94" s="19" t="s">
        <v>339</v>
      </c>
    </row>
    <row r="95" s="16" customFormat="1" ht="16.5" customHeight="1" spans="1:22">
      <c r="A95" s="10" t="s">
        <v>2535</v>
      </c>
      <c r="B95" s="13" t="s">
        <v>330</v>
      </c>
      <c r="C95" s="11">
        <v>1</v>
      </c>
      <c r="D95" s="10" t="s">
        <v>2536</v>
      </c>
      <c r="E95" s="12">
        <v>45404</v>
      </c>
      <c r="F95" s="12">
        <v>45404</v>
      </c>
      <c r="G95" s="13" t="s">
        <v>99</v>
      </c>
      <c r="H95" s="10" t="s">
        <v>100</v>
      </c>
      <c r="I95" s="13" t="s">
        <v>97</v>
      </c>
      <c r="J95" s="10" t="s">
        <v>333</v>
      </c>
      <c r="K95" s="13" t="s">
        <v>97</v>
      </c>
      <c r="L95" s="10" t="s">
        <v>101</v>
      </c>
      <c r="M95" s="13" t="s">
        <v>97</v>
      </c>
      <c r="N95" s="10" t="s">
        <v>437</v>
      </c>
      <c r="O95" s="15">
        <v>0</v>
      </c>
      <c r="P95" s="15">
        <v>706445.46</v>
      </c>
      <c r="Q95" s="10" t="s">
        <v>438</v>
      </c>
      <c r="R95" s="10" t="s">
        <v>43</v>
      </c>
      <c r="S95" s="10" t="s">
        <v>336</v>
      </c>
      <c r="T95" s="10" t="s">
        <v>337</v>
      </c>
      <c r="U95" s="10" t="s">
        <v>2537</v>
      </c>
      <c r="V95" s="10" t="s">
        <v>339</v>
      </c>
    </row>
    <row r="96" s="16" customFormat="1" ht="16.5" customHeight="1" spans="1:22">
      <c r="A96" s="19" t="s">
        <v>2538</v>
      </c>
      <c r="B96" s="20" t="s">
        <v>330</v>
      </c>
      <c r="C96" s="21">
        <v>1</v>
      </c>
      <c r="D96" s="19" t="s">
        <v>2539</v>
      </c>
      <c r="E96" s="22">
        <v>45404</v>
      </c>
      <c r="F96" s="22">
        <v>45404</v>
      </c>
      <c r="G96" s="20" t="s">
        <v>99</v>
      </c>
      <c r="H96" s="19" t="s">
        <v>100</v>
      </c>
      <c r="I96" s="20" t="s">
        <v>97</v>
      </c>
      <c r="J96" s="19" t="s">
        <v>333</v>
      </c>
      <c r="K96" s="20" t="s">
        <v>97</v>
      </c>
      <c r="L96" s="19" t="s">
        <v>101</v>
      </c>
      <c r="M96" s="20" t="s">
        <v>97</v>
      </c>
      <c r="N96" s="19" t="s">
        <v>2540</v>
      </c>
      <c r="O96" s="23">
        <v>0</v>
      </c>
      <c r="P96" s="23">
        <v>1039.6</v>
      </c>
      <c r="Q96" s="19" t="s">
        <v>991</v>
      </c>
      <c r="R96" s="19" t="s">
        <v>258</v>
      </c>
      <c r="S96" s="19" t="s">
        <v>336</v>
      </c>
      <c r="T96" s="19" t="s">
        <v>337</v>
      </c>
      <c r="U96" s="19" t="s">
        <v>2541</v>
      </c>
      <c r="V96" s="19" t="s">
        <v>339</v>
      </c>
    </row>
    <row r="97" s="16" customFormat="1" ht="16.5" customHeight="1" spans="1:22">
      <c r="A97" s="10" t="s">
        <v>2542</v>
      </c>
      <c r="B97" s="13" t="s">
        <v>330</v>
      </c>
      <c r="C97" s="11">
        <v>1</v>
      </c>
      <c r="D97" s="10" t="s">
        <v>2543</v>
      </c>
      <c r="E97" s="12">
        <v>45404</v>
      </c>
      <c r="F97" s="12">
        <v>45404</v>
      </c>
      <c r="G97" s="13" t="s">
        <v>99</v>
      </c>
      <c r="H97" s="10" t="s">
        <v>100</v>
      </c>
      <c r="I97" s="13" t="s">
        <v>97</v>
      </c>
      <c r="J97" s="10" t="s">
        <v>333</v>
      </c>
      <c r="K97" s="13" t="s">
        <v>97</v>
      </c>
      <c r="L97" s="10" t="s">
        <v>101</v>
      </c>
      <c r="M97" s="13" t="s">
        <v>97</v>
      </c>
      <c r="N97" s="10" t="s">
        <v>601</v>
      </c>
      <c r="O97" s="15">
        <v>0</v>
      </c>
      <c r="P97" s="15">
        <v>5796.9</v>
      </c>
      <c r="Q97" s="10" t="s">
        <v>855</v>
      </c>
      <c r="R97" s="10" t="s">
        <v>74</v>
      </c>
      <c r="S97" s="10" t="s">
        <v>336</v>
      </c>
      <c r="T97" s="10" t="s">
        <v>337</v>
      </c>
      <c r="U97" s="10" t="s">
        <v>2544</v>
      </c>
      <c r="V97" s="10" t="s">
        <v>339</v>
      </c>
    </row>
    <row r="98" s="16" customFormat="1" ht="16.5" customHeight="1" spans="1:22">
      <c r="A98" s="19" t="s">
        <v>2545</v>
      </c>
      <c r="B98" s="20" t="s">
        <v>330</v>
      </c>
      <c r="C98" s="21">
        <v>1</v>
      </c>
      <c r="D98" s="19" t="s">
        <v>2546</v>
      </c>
      <c r="E98" s="22">
        <v>45404</v>
      </c>
      <c r="F98" s="22">
        <v>45404</v>
      </c>
      <c r="G98" s="20" t="s">
        <v>99</v>
      </c>
      <c r="H98" s="19" t="s">
        <v>100</v>
      </c>
      <c r="I98" s="20" t="s">
        <v>97</v>
      </c>
      <c r="J98" s="19" t="s">
        <v>333</v>
      </c>
      <c r="K98" s="20" t="s">
        <v>97</v>
      </c>
      <c r="L98" s="19" t="s">
        <v>101</v>
      </c>
      <c r="M98" s="20" t="s">
        <v>97</v>
      </c>
      <c r="N98" s="19" t="s">
        <v>2547</v>
      </c>
      <c r="O98" s="23">
        <v>0</v>
      </c>
      <c r="P98" s="23">
        <v>22780.8</v>
      </c>
      <c r="Q98" s="19" t="s">
        <v>1317</v>
      </c>
      <c r="R98" s="19" t="s">
        <v>70</v>
      </c>
      <c r="S98" s="19" t="s">
        <v>336</v>
      </c>
      <c r="T98" s="19" t="s">
        <v>337</v>
      </c>
      <c r="U98" s="19" t="s">
        <v>2548</v>
      </c>
      <c r="V98" s="19" t="s">
        <v>339</v>
      </c>
    </row>
    <row r="99" s="16" customFormat="1" ht="16.5" customHeight="1" spans="1:22">
      <c r="A99" s="10" t="s">
        <v>2549</v>
      </c>
      <c r="B99" s="13" t="s">
        <v>330</v>
      </c>
      <c r="C99" s="11">
        <v>1</v>
      </c>
      <c r="D99" s="10" t="s">
        <v>2550</v>
      </c>
      <c r="E99" s="12">
        <v>45406</v>
      </c>
      <c r="F99" s="12">
        <v>45406</v>
      </c>
      <c r="G99" s="13" t="s">
        <v>99</v>
      </c>
      <c r="H99" s="10" t="s">
        <v>100</v>
      </c>
      <c r="I99" s="13" t="s">
        <v>97</v>
      </c>
      <c r="J99" s="10" t="s">
        <v>333</v>
      </c>
      <c r="K99" s="13" t="s">
        <v>97</v>
      </c>
      <c r="L99" s="10" t="s">
        <v>101</v>
      </c>
      <c r="M99" s="13" t="s">
        <v>97</v>
      </c>
      <c r="N99" s="10" t="s">
        <v>2551</v>
      </c>
      <c r="O99" s="15">
        <v>0</v>
      </c>
      <c r="P99" s="15">
        <v>98293.05</v>
      </c>
      <c r="Q99" s="10" t="s">
        <v>390</v>
      </c>
      <c r="R99" s="10" t="s">
        <v>48</v>
      </c>
      <c r="S99" s="10" t="s">
        <v>336</v>
      </c>
      <c r="T99" s="10" t="s">
        <v>337</v>
      </c>
      <c r="U99" s="10" t="s">
        <v>2552</v>
      </c>
      <c r="V99" s="10" t="s">
        <v>339</v>
      </c>
    </row>
    <row r="100" s="16" customFormat="1" ht="16.5" customHeight="1" spans="1:22">
      <c r="A100" s="19" t="s">
        <v>2553</v>
      </c>
      <c r="B100" s="20" t="s">
        <v>330</v>
      </c>
      <c r="C100" s="21">
        <v>1</v>
      </c>
      <c r="D100" s="19" t="s">
        <v>2554</v>
      </c>
      <c r="E100" s="22">
        <v>45406</v>
      </c>
      <c r="F100" s="22">
        <v>45406</v>
      </c>
      <c r="G100" s="20" t="s">
        <v>99</v>
      </c>
      <c r="H100" s="19" t="s">
        <v>100</v>
      </c>
      <c r="I100" s="20" t="s">
        <v>97</v>
      </c>
      <c r="J100" s="19" t="s">
        <v>333</v>
      </c>
      <c r="K100" s="20" t="s">
        <v>97</v>
      </c>
      <c r="L100" s="19" t="s">
        <v>101</v>
      </c>
      <c r="M100" s="20" t="s">
        <v>97</v>
      </c>
      <c r="N100" s="19" t="s">
        <v>2555</v>
      </c>
      <c r="O100" s="23">
        <v>0</v>
      </c>
      <c r="P100" s="23">
        <v>106197.4</v>
      </c>
      <c r="Q100" s="19" t="s">
        <v>390</v>
      </c>
      <c r="R100" s="19" t="s">
        <v>48</v>
      </c>
      <c r="S100" s="19" t="s">
        <v>336</v>
      </c>
      <c r="T100" s="19" t="s">
        <v>337</v>
      </c>
      <c r="U100" s="19" t="s">
        <v>2556</v>
      </c>
      <c r="V100" s="19" t="s">
        <v>339</v>
      </c>
    </row>
    <row r="101" s="16" customFormat="1" ht="16.5" customHeight="1" spans="1:22">
      <c r="A101" s="10" t="s">
        <v>2557</v>
      </c>
      <c r="B101" s="13" t="s">
        <v>330</v>
      </c>
      <c r="C101" s="11">
        <v>1</v>
      </c>
      <c r="D101" s="10" t="s">
        <v>2558</v>
      </c>
      <c r="E101" s="12">
        <v>45406</v>
      </c>
      <c r="F101" s="12">
        <v>45406</v>
      </c>
      <c r="G101" s="13" t="s">
        <v>99</v>
      </c>
      <c r="H101" s="10" t="s">
        <v>100</v>
      </c>
      <c r="I101" s="13" t="s">
        <v>97</v>
      </c>
      <c r="J101" s="10" t="s">
        <v>333</v>
      </c>
      <c r="K101" s="13" t="s">
        <v>97</v>
      </c>
      <c r="L101" s="10" t="s">
        <v>101</v>
      </c>
      <c r="M101" s="13" t="s">
        <v>97</v>
      </c>
      <c r="N101" s="10" t="s">
        <v>1139</v>
      </c>
      <c r="O101" s="15">
        <v>0</v>
      </c>
      <c r="P101" s="15">
        <v>100142.4</v>
      </c>
      <c r="Q101" s="10" t="s">
        <v>624</v>
      </c>
      <c r="R101" s="10" t="s">
        <v>35</v>
      </c>
      <c r="S101" s="10" t="s">
        <v>336</v>
      </c>
      <c r="T101" s="10" t="s">
        <v>337</v>
      </c>
      <c r="U101" s="10" t="s">
        <v>2559</v>
      </c>
      <c r="V101" s="10" t="s">
        <v>339</v>
      </c>
    </row>
    <row r="102" s="16" customFormat="1" ht="16.5" customHeight="1" spans="1:22">
      <c r="A102" s="19" t="s">
        <v>2560</v>
      </c>
      <c r="B102" s="20" t="s">
        <v>330</v>
      </c>
      <c r="C102" s="21">
        <v>1</v>
      </c>
      <c r="D102" s="19" t="s">
        <v>2561</v>
      </c>
      <c r="E102" s="22">
        <v>45406</v>
      </c>
      <c r="F102" s="22">
        <v>45406</v>
      </c>
      <c r="G102" s="20" t="s">
        <v>99</v>
      </c>
      <c r="H102" s="19" t="s">
        <v>100</v>
      </c>
      <c r="I102" s="20" t="s">
        <v>97</v>
      </c>
      <c r="J102" s="19" t="s">
        <v>333</v>
      </c>
      <c r="K102" s="20" t="s">
        <v>97</v>
      </c>
      <c r="L102" s="19" t="s">
        <v>101</v>
      </c>
      <c r="M102" s="20" t="s">
        <v>97</v>
      </c>
      <c r="N102" s="19" t="s">
        <v>2562</v>
      </c>
      <c r="O102" s="23">
        <v>0</v>
      </c>
      <c r="P102" s="23">
        <v>0.02</v>
      </c>
      <c r="Q102" s="19" t="s">
        <v>624</v>
      </c>
      <c r="R102" s="19" t="s">
        <v>35</v>
      </c>
      <c r="S102" s="19" t="s">
        <v>336</v>
      </c>
      <c r="T102" s="19" t="s">
        <v>337</v>
      </c>
      <c r="U102" s="19" t="s">
        <v>2563</v>
      </c>
      <c r="V102" s="19" t="s">
        <v>339</v>
      </c>
    </row>
    <row r="103" s="16" customFormat="1" ht="16.5" customHeight="1" spans="1:22">
      <c r="A103" s="10" t="s">
        <v>2564</v>
      </c>
      <c r="B103" s="13" t="s">
        <v>330</v>
      </c>
      <c r="C103" s="11">
        <v>3</v>
      </c>
      <c r="D103" s="10" t="s">
        <v>2565</v>
      </c>
      <c r="E103" s="12">
        <v>45406</v>
      </c>
      <c r="F103" s="12">
        <v>45406</v>
      </c>
      <c r="G103" s="13" t="s">
        <v>99</v>
      </c>
      <c r="H103" s="10" t="s">
        <v>100</v>
      </c>
      <c r="I103" s="13" t="s">
        <v>97</v>
      </c>
      <c r="J103" s="10" t="s">
        <v>333</v>
      </c>
      <c r="K103" s="13" t="s">
        <v>97</v>
      </c>
      <c r="L103" s="10" t="s">
        <v>101</v>
      </c>
      <c r="M103" s="13" t="s">
        <v>97</v>
      </c>
      <c r="N103" s="10" t="s">
        <v>2566</v>
      </c>
      <c r="O103" s="15">
        <v>2024</v>
      </c>
      <c r="P103" s="15">
        <v>0</v>
      </c>
      <c r="Q103" s="10" t="s">
        <v>396</v>
      </c>
      <c r="R103" s="10" t="s">
        <v>28</v>
      </c>
      <c r="S103" s="10" t="s">
        <v>336</v>
      </c>
      <c r="T103" s="10" t="s">
        <v>337</v>
      </c>
      <c r="U103" s="10" t="s">
        <v>2567</v>
      </c>
      <c r="V103" s="10" t="s">
        <v>339</v>
      </c>
    </row>
    <row r="104" s="16" customFormat="1" ht="16.5" customHeight="1" spans="1:22">
      <c r="A104" s="19" t="s">
        <v>2564</v>
      </c>
      <c r="B104" s="20" t="s">
        <v>330</v>
      </c>
      <c r="C104" s="21">
        <v>1</v>
      </c>
      <c r="D104" s="19" t="s">
        <v>2565</v>
      </c>
      <c r="E104" s="22">
        <v>45406</v>
      </c>
      <c r="F104" s="22">
        <v>45406</v>
      </c>
      <c r="G104" s="20" t="s">
        <v>99</v>
      </c>
      <c r="H104" s="19" t="s">
        <v>100</v>
      </c>
      <c r="I104" s="20" t="s">
        <v>97</v>
      </c>
      <c r="J104" s="19" t="s">
        <v>333</v>
      </c>
      <c r="K104" s="20" t="s">
        <v>97</v>
      </c>
      <c r="L104" s="19" t="s">
        <v>101</v>
      </c>
      <c r="M104" s="20" t="s">
        <v>97</v>
      </c>
      <c r="N104" s="19" t="s">
        <v>2566</v>
      </c>
      <c r="O104" s="23">
        <v>0</v>
      </c>
      <c r="P104" s="23">
        <v>176878.39</v>
      </c>
      <c r="Q104" s="19" t="s">
        <v>396</v>
      </c>
      <c r="R104" s="19" t="s">
        <v>28</v>
      </c>
      <c r="S104" s="19" t="s">
        <v>336</v>
      </c>
      <c r="T104" s="19" t="s">
        <v>337</v>
      </c>
      <c r="U104" s="19" t="s">
        <v>2567</v>
      </c>
      <c r="V104" s="19" t="s">
        <v>339</v>
      </c>
    </row>
    <row r="105" s="16" customFormat="1" ht="16.5" customHeight="1" spans="1:22">
      <c r="A105" s="10" t="s">
        <v>2568</v>
      </c>
      <c r="B105" s="13" t="s">
        <v>330</v>
      </c>
      <c r="C105" s="11">
        <v>1</v>
      </c>
      <c r="D105" s="10" t="s">
        <v>2569</v>
      </c>
      <c r="E105" s="12">
        <v>45406</v>
      </c>
      <c r="F105" s="12">
        <v>45406</v>
      </c>
      <c r="G105" s="13" t="s">
        <v>99</v>
      </c>
      <c r="H105" s="10" t="s">
        <v>100</v>
      </c>
      <c r="I105" s="13" t="s">
        <v>97</v>
      </c>
      <c r="J105" s="10" t="s">
        <v>333</v>
      </c>
      <c r="K105" s="13" t="s">
        <v>97</v>
      </c>
      <c r="L105" s="10" t="s">
        <v>101</v>
      </c>
      <c r="M105" s="13" t="s">
        <v>97</v>
      </c>
      <c r="N105" s="10" t="s">
        <v>2570</v>
      </c>
      <c r="O105" s="15">
        <v>0</v>
      </c>
      <c r="P105" s="15">
        <v>36988.49</v>
      </c>
      <c r="Q105" s="10" t="s">
        <v>574</v>
      </c>
      <c r="R105" s="10" t="s">
        <v>17</v>
      </c>
      <c r="S105" s="10" t="s">
        <v>336</v>
      </c>
      <c r="T105" s="10" t="s">
        <v>337</v>
      </c>
      <c r="U105" s="10" t="s">
        <v>2571</v>
      </c>
      <c r="V105" s="10" t="s">
        <v>339</v>
      </c>
    </row>
    <row r="106" s="16" customFormat="1" ht="16.5" customHeight="1" spans="1:22">
      <c r="A106" s="19" t="s">
        <v>2572</v>
      </c>
      <c r="B106" s="20" t="s">
        <v>330</v>
      </c>
      <c r="C106" s="21">
        <v>4</v>
      </c>
      <c r="D106" s="19" t="s">
        <v>2569</v>
      </c>
      <c r="E106" s="22">
        <v>45406</v>
      </c>
      <c r="F106" s="22">
        <v>45406</v>
      </c>
      <c r="G106" s="20" t="s">
        <v>99</v>
      </c>
      <c r="H106" s="19" t="s">
        <v>100</v>
      </c>
      <c r="I106" s="20" t="s">
        <v>97</v>
      </c>
      <c r="J106" s="19" t="s">
        <v>333</v>
      </c>
      <c r="K106" s="20" t="s">
        <v>97</v>
      </c>
      <c r="L106" s="19" t="s">
        <v>101</v>
      </c>
      <c r="M106" s="20" t="s">
        <v>97</v>
      </c>
      <c r="N106" s="19" t="s">
        <v>2570</v>
      </c>
      <c r="O106" s="23">
        <v>0</v>
      </c>
      <c r="P106" s="23">
        <v>36839.19</v>
      </c>
      <c r="Q106" s="19" t="s">
        <v>574</v>
      </c>
      <c r="R106" s="19" t="s">
        <v>17</v>
      </c>
      <c r="S106" s="19" t="s">
        <v>336</v>
      </c>
      <c r="T106" s="19" t="s">
        <v>337</v>
      </c>
      <c r="U106" s="19" t="s">
        <v>2571</v>
      </c>
      <c r="V106" s="19" t="s">
        <v>339</v>
      </c>
    </row>
    <row r="107" s="16" customFormat="1" ht="16.5" customHeight="1" spans="1:22">
      <c r="A107" s="10" t="s">
        <v>2572</v>
      </c>
      <c r="B107" s="13" t="s">
        <v>330</v>
      </c>
      <c r="C107" s="11">
        <v>1</v>
      </c>
      <c r="D107" s="10" t="s">
        <v>2569</v>
      </c>
      <c r="E107" s="12">
        <v>45406</v>
      </c>
      <c r="F107" s="12">
        <v>45406</v>
      </c>
      <c r="G107" s="13" t="s">
        <v>99</v>
      </c>
      <c r="H107" s="10" t="s">
        <v>100</v>
      </c>
      <c r="I107" s="13" t="s">
        <v>97</v>
      </c>
      <c r="J107" s="10" t="s">
        <v>333</v>
      </c>
      <c r="K107" s="13" t="s">
        <v>97</v>
      </c>
      <c r="L107" s="10" t="s">
        <v>101</v>
      </c>
      <c r="M107" s="13" t="s">
        <v>97</v>
      </c>
      <c r="N107" s="10" t="s">
        <v>2570</v>
      </c>
      <c r="O107" s="15">
        <v>36988.49</v>
      </c>
      <c r="P107" s="15">
        <v>0</v>
      </c>
      <c r="Q107" s="10" t="s">
        <v>574</v>
      </c>
      <c r="R107" s="10" t="s">
        <v>17</v>
      </c>
      <c r="S107" s="10" t="s">
        <v>336</v>
      </c>
      <c r="T107" s="10" t="s">
        <v>337</v>
      </c>
      <c r="U107" s="10" t="s">
        <v>2571</v>
      </c>
      <c r="V107" s="10" t="s">
        <v>339</v>
      </c>
    </row>
    <row r="108" s="16" customFormat="1" ht="16.5" customHeight="1" spans="1:22">
      <c r="A108" s="19" t="s">
        <v>2573</v>
      </c>
      <c r="B108" s="20" t="s">
        <v>330</v>
      </c>
      <c r="C108" s="21">
        <v>1</v>
      </c>
      <c r="D108" s="19" t="s">
        <v>2574</v>
      </c>
      <c r="E108" s="22">
        <v>45406</v>
      </c>
      <c r="F108" s="22">
        <v>45406</v>
      </c>
      <c r="G108" s="20" t="s">
        <v>99</v>
      </c>
      <c r="H108" s="19" t="s">
        <v>100</v>
      </c>
      <c r="I108" s="20" t="s">
        <v>97</v>
      </c>
      <c r="J108" s="19" t="s">
        <v>333</v>
      </c>
      <c r="K108" s="20" t="s">
        <v>97</v>
      </c>
      <c r="L108" s="19" t="s">
        <v>101</v>
      </c>
      <c r="M108" s="20" t="s">
        <v>97</v>
      </c>
      <c r="N108" s="19" t="s">
        <v>2575</v>
      </c>
      <c r="O108" s="23">
        <v>19.42</v>
      </c>
      <c r="P108" s="23">
        <v>0</v>
      </c>
      <c r="Q108" s="19" t="s">
        <v>574</v>
      </c>
      <c r="R108" s="19" t="s">
        <v>17</v>
      </c>
      <c r="S108" s="19" t="s">
        <v>336</v>
      </c>
      <c r="T108" s="19" t="s">
        <v>337</v>
      </c>
      <c r="U108" s="19" t="s">
        <v>2576</v>
      </c>
      <c r="V108" s="19" t="s">
        <v>339</v>
      </c>
    </row>
    <row r="109" s="16" customFormat="1" ht="16.5" customHeight="1" spans="1:22">
      <c r="A109" s="10" t="s">
        <v>2577</v>
      </c>
      <c r="B109" s="13" t="s">
        <v>330</v>
      </c>
      <c r="C109" s="11">
        <v>1</v>
      </c>
      <c r="D109" s="10" t="s">
        <v>2578</v>
      </c>
      <c r="E109" s="12">
        <v>45406</v>
      </c>
      <c r="F109" s="12">
        <v>45406</v>
      </c>
      <c r="G109" s="13" t="s">
        <v>99</v>
      </c>
      <c r="H109" s="10" t="s">
        <v>100</v>
      </c>
      <c r="I109" s="13" t="s">
        <v>97</v>
      </c>
      <c r="J109" s="10" t="s">
        <v>333</v>
      </c>
      <c r="K109" s="13" t="s">
        <v>97</v>
      </c>
      <c r="L109" s="10" t="s">
        <v>101</v>
      </c>
      <c r="M109" s="13" t="s">
        <v>97</v>
      </c>
      <c r="N109" s="10" t="s">
        <v>601</v>
      </c>
      <c r="O109" s="15">
        <v>0</v>
      </c>
      <c r="P109" s="15">
        <v>75864.82</v>
      </c>
      <c r="Q109" s="10" t="s">
        <v>870</v>
      </c>
      <c r="R109" s="10" t="s">
        <v>50</v>
      </c>
      <c r="S109" s="10" t="s">
        <v>336</v>
      </c>
      <c r="T109" s="10" t="s">
        <v>337</v>
      </c>
      <c r="U109" s="10" t="s">
        <v>2579</v>
      </c>
      <c r="V109" s="10" t="s">
        <v>339</v>
      </c>
    </row>
    <row r="110" s="16" customFormat="1" ht="16.5" customHeight="1" spans="1:22">
      <c r="A110" s="19" t="s">
        <v>2577</v>
      </c>
      <c r="B110" s="20" t="s">
        <v>330</v>
      </c>
      <c r="C110" s="21">
        <v>3</v>
      </c>
      <c r="D110" s="19" t="s">
        <v>2578</v>
      </c>
      <c r="E110" s="22">
        <v>45406</v>
      </c>
      <c r="F110" s="22">
        <v>45406</v>
      </c>
      <c r="G110" s="20" t="s">
        <v>99</v>
      </c>
      <c r="H110" s="19" t="s">
        <v>100</v>
      </c>
      <c r="I110" s="20" t="s">
        <v>97</v>
      </c>
      <c r="J110" s="19" t="s">
        <v>333</v>
      </c>
      <c r="K110" s="20" t="s">
        <v>97</v>
      </c>
      <c r="L110" s="19" t="s">
        <v>101</v>
      </c>
      <c r="M110" s="20" t="s">
        <v>97</v>
      </c>
      <c r="N110" s="19" t="s">
        <v>601</v>
      </c>
      <c r="O110" s="23">
        <v>23364.82</v>
      </c>
      <c r="P110" s="23">
        <v>0</v>
      </c>
      <c r="Q110" s="19" t="s">
        <v>870</v>
      </c>
      <c r="R110" s="19" t="s">
        <v>50</v>
      </c>
      <c r="S110" s="19" t="s">
        <v>336</v>
      </c>
      <c r="T110" s="19" t="s">
        <v>337</v>
      </c>
      <c r="U110" s="19" t="s">
        <v>2579</v>
      </c>
      <c r="V110" s="19" t="s">
        <v>339</v>
      </c>
    </row>
    <row r="111" s="16" customFormat="1" ht="16.5" customHeight="1" spans="1:22">
      <c r="A111" s="10" t="s">
        <v>2580</v>
      </c>
      <c r="B111" s="13" t="s">
        <v>330</v>
      </c>
      <c r="C111" s="11">
        <v>1</v>
      </c>
      <c r="D111" s="10" t="s">
        <v>2581</v>
      </c>
      <c r="E111" s="12">
        <v>45406</v>
      </c>
      <c r="F111" s="12">
        <v>45406</v>
      </c>
      <c r="G111" s="13" t="s">
        <v>99</v>
      </c>
      <c r="H111" s="10" t="s">
        <v>100</v>
      </c>
      <c r="I111" s="13" t="s">
        <v>97</v>
      </c>
      <c r="J111" s="10" t="s">
        <v>333</v>
      </c>
      <c r="K111" s="13" t="s">
        <v>97</v>
      </c>
      <c r="L111" s="10" t="s">
        <v>101</v>
      </c>
      <c r="M111" s="13" t="s">
        <v>97</v>
      </c>
      <c r="N111" s="10" t="s">
        <v>372</v>
      </c>
      <c r="O111" s="15">
        <v>0</v>
      </c>
      <c r="P111" s="15">
        <v>374139.97</v>
      </c>
      <c r="Q111" s="10" t="s">
        <v>373</v>
      </c>
      <c r="R111" s="10" t="s">
        <v>31</v>
      </c>
      <c r="S111" s="10" t="s">
        <v>336</v>
      </c>
      <c r="T111" s="10" t="s">
        <v>337</v>
      </c>
      <c r="U111" s="10" t="s">
        <v>2582</v>
      </c>
      <c r="V111" s="10" t="s">
        <v>339</v>
      </c>
    </row>
    <row r="112" s="16" customFormat="1" ht="16.5" customHeight="1" spans="1:22">
      <c r="A112" s="19" t="s">
        <v>2583</v>
      </c>
      <c r="B112" s="20" t="s">
        <v>330</v>
      </c>
      <c r="C112" s="21">
        <v>1</v>
      </c>
      <c r="D112" s="19" t="s">
        <v>2584</v>
      </c>
      <c r="E112" s="22">
        <v>45406</v>
      </c>
      <c r="F112" s="22">
        <v>45406</v>
      </c>
      <c r="G112" s="20" t="s">
        <v>99</v>
      </c>
      <c r="H112" s="19" t="s">
        <v>100</v>
      </c>
      <c r="I112" s="20" t="s">
        <v>97</v>
      </c>
      <c r="J112" s="19" t="s">
        <v>333</v>
      </c>
      <c r="K112" s="20" t="s">
        <v>97</v>
      </c>
      <c r="L112" s="19" t="s">
        <v>101</v>
      </c>
      <c r="M112" s="20" t="s">
        <v>97</v>
      </c>
      <c r="N112" s="19" t="s">
        <v>2585</v>
      </c>
      <c r="O112" s="23">
        <v>0.1</v>
      </c>
      <c r="P112" s="23">
        <v>0</v>
      </c>
      <c r="Q112" s="19" t="s">
        <v>373</v>
      </c>
      <c r="R112" s="19" t="s">
        <v>31</v>
      </c>
      <c r="S112" s="19" t="s">
        <v>336</v>
      </c>
      <c r="T112" s="19" t="s">
        <v>337</v>
      </c>
      <c r="U112" s="19" t="s">
        <v>2586</v>
      </c>
      <c r="V112" s="19" t="s">
        <v>339</v>
      </c>
    </row>
    <row r="113" s="16" customFormat="1" ht="16.5" customHeight="1" spans="1:22">
      <c r="A113" s="10" t="s">
        <v>2587</v>
      </c>
      <c r="B113" s="13" t="s">
        <v>330</v>
      </c>
      <c r="C113" s="11">
        <v>1</v>
      </c>
      <c r="D113" s="10" t="s">
        <v>2588</v>
      </c>
      <c r="E113" s="12">
        <v>45408</v>
      </c>
      <c r="F113" s="12">
        <v>45408</v>
      </c>
      <c r="G113" s="13" t="s">
        <v>99</v>
      </c>
      <c r="H113" s="10" t="s">
        <v>100</v>
      </c>
      <c r="I113" s="13" t="s">
        <v>97</v>
      </c>
      <c r="J113" s="10" t="s">
        <v>333</v>
      </c>
      <c r="K113" s="13" t="s">
        <v>97</v>
      </c>
      <c r="L113" s="10" t="s">
        <v>101</v>
      </c>
      <c r="M113" s="13" t="s">
        <v>97</v>
      </c>
      <c r="N113" s="10" t="s">
        <v>2589</v>
      </c>
      <c r="O113" s="15">
        <v>0</v>
      </c>
      <c r="P113" s="15">
        <v>994.4</v>
      </c>
      <c r="Q113" s="10" t="s">
        <v>548</v>
      </c>
      <c r="R113" s="10" t="s">
        <v>73</v>
      </c>
      <c r="S113" s="10" t="s">
        <v>336</v>
      </c>
      <c r="T113" s="10" t="s">
        <v>337</v>
      </c>
      <c r="U113" s="10" t="s">
        <v>2590</v>
      </c>
      <c r="V113" s="10" t="s">
        <v>339</v>
      </c>
    </row>
    <row r="114" s="16" customFormat="1" ht="16.5" customHeight="1" spans="1:22">
      <c r="A114" s="19" t="s">
        <v>2591</v>
      </c>
      <c r="B114" s="20" t="s">
        <v>330</v>
      </c>
      <c r="C114" s="21">
        <v>1</v>
      </c>
      <c r="D114" s="19" t="s">
        <v>2592</v>
      </c>
      <c r="E114" s="22">
        <v>45408</v>
      </c>
      <c r="F114" s="22">
        <v>45408</v>
      </c>
      <c r="G114" s="20" t="s">
        <v>99</v>
      </c>
      <c r="H114" s="19" t="s">
        <v>100</v>
      </c>
      <c r="I114" s="20" t="s">
        <v>97</v>
      </c>
      <c r="J114" s="19" t="s">
        <v>333</v>
      </c>
      <c r="K114" s="20" t="s">
        <v>97</v>
      </c>
      <c r="L114" s="19" t="s">
        <v>101</v>
      </c>
      <c r="M114" s="20" t="s">
        <v>97</v>
      </c>
      <c r="N114" s="19" t="s">
        <v>2593</v>
      </c>
      <c r="O114" s="23">
        <v>0</v>
      </c>
      <c r="P114" s="23">
        <v>12390.45</v>
      </c>
      <c r="Q114" s="19" t="s">
        <v>941</v>
      </c>
      <c r="R114" s="19" t="s">
        <v>80</v>
      </c>
      <c r="S114" s="19" t="s">
        <v>336</v>
      </c>
      <c r="T114" s="19" t="s">
        <v>337</v>
      </c>
      <c r="U114" s="19" t="s">
        <v>2594</v>
      </c>
      <c r="V114" s="19" t="s">
        <v>339</v>
      </c>
    </row>
    <row r="115" s="16" customFormat="1" ht="16.5" customHeight="1" spans="1:22">
      <c r="A115" s="10" t="s">
        <v>2595</v>
      </c>
      <c r="B115" s="13" t="s">
        <v>330</v>
      </c>
      <c r="C115" s="11">
        <v>1</v>
      </c>
      <c r="D115" s="10" t="s">
        <v>2596</v>
      </c>
      <c r="E115" s="12">
        <v>45408</v>
      </c>
      <c r="F115" s="12">
        <v>45408</v>
      </c>
      <c r="G115" s="13" t="s">
        <v>99</v>
      </c>
      <c r="H115" s="10" t="s">
        <v>100</v>
      </c>
      <c r="I115" s="13" t="s">
        <v>97</v>
      </c>
      <c r="J115" s="10" t="s">
        <v>333</v>
      </c>
      <c r="K115" s="13" t="s">
        <v>97</v>
      </c>
      <c r="L115" s="10" t="s">
        <v>101</v>
      </c>
      <c r="M115" s="13" t="s">
        <v>97</v>
      </c>
      <c r="N115" s="10" t="s">
        <v>2597</v>
      </c>
      <c r="O115" s="15">
        <v>0</v>
      </c>
      <c r="P115" s="15">
        <v>88818</v>
      </c>
      <c r="Q115" s="10" t="s">
        <v>1311</v>
      </c>
      <c r="R115" s="10" t="s">
        <v>79</v>
      </c>
      <c r="S115" s="10" t="s">
        <v>336</v>
      </c>
      <c r="T115" s="10" t="s">
        <v>337</v>
      </c>
      <c r="U115" s="10" t="s">
        <v>2598</v>
      </c>
      <c r="V115" s="10" t="s">
        <v>339</v>
      </c>
    </row>
    <row r="116" s="16" customFormat="1" ht="16.5" customHeight="1" spans="1:22">
      <c r="A116" s="19" t="s">
        <v>2599</v>
      </c>
      <c r="B116" s="20" t="s">
        <v>330</v>
      </c>
      <c r="C116" s="21">
        <v>1</v>
      </c>
      <c r="D116" s="19" t="s">
        <v>2600</v>
      </c>
      <c r="E116" s="22">
        <v>45408</v>
      </c>
      <c r="F116" s="22">
        <v>45408</v>
      </c>
      <c r="G116" s="20" t="s">
        <v>99</v>
      </c>
      <c r="H116" s="19" t="s">
        <v>100</v>
      </c>
      <c r="I116" s="20" t="s">
        <v>97</v>
      </c>
      <c r="J116" s="19" t="s">
        <v>333</v>
      </c>
      <c r="K116" s="20" t="s">
        <v>97</v>
      </c>
      <c r="L116" s="19" t="s">
        <v>101</v>
      </c>
      <c r="M116" s="20" t="s">
        <v>97</v>
      </c>
      <c r="N116" s="19" t="s">
        <v>2601</v>
      </c>
      <c r="O116" s="23">
        <v>0</v>
      </c>
      <c r="P116" s="23">
        <v>111022.5</v>
      </c>
      <c r="Q116" s="19" t="s">
        <v>1311</v>
      </c>
      <c r="R116" s="19" t="s">
        <v>79</v>
      </c>
      <c r="S116" s="19" t="s">
        <v>336</v>
      </c>
      <c r="T116" s="19" t="s">
        <v>337</v>
      </c>
      <c r="U116" s="19" t="s">
        <v>2602</v>
      </c>
      <c r="V116" s="19" t="s">
        <v>339</v>
      </c>
    </row>
    <row r="117" s="16" customFormat="1" ht="16.5" customHeight="1" spans="1:22">
      <c r="A117" s="10" t="s">
        <v>2603</v>
      </c>
      <c r="B117" s="13" t="s">
        <v>330</v>
      </c>
      <c r="C117" s="11">
        <v>1</v>
      </c>
      <c r="D117" s="10" t="s">
        <v>2604</v>
      </c>
      <c r="E117" s="12">
        <v>45408</v>
      </c>
      <c r="F117" s="12">
        <v>45408</v>
      </c>
      <c r="G117" s="13" t="s">
        <v>99</v>
      </c>
      <c r="H117" s="10" t="s">
        <v>100</v>
      </c>
      <c r="I117" s="13" t="s">
        <v>97</v>
      </c>
      <c r="J117" s="10" t="s">
        <v>333</v>
      </c>
      <c r="K117" s="13" t="s">
        <v>97</v>
      </c>
      <c r="L117" s="10" t="s">
        <v>101</v>
      </c>
      <c r="M117" s="13" t="s">
        <v>97</v>
      </c>
      <c r="N117" s="10" t="s">
        <v>2605</v>
      </c>
      <c r="O117" s="15">
        <v>0</v>
      </c>
      <c r="P117" s="15">
        <v>9898.8</v>
      </c>
      <c r="Q117" s="10" t="s">
        <v>420</v>
      </c>
      <c r="R117" s="10" t="s">
        <v>67</v>
      </c>
      <c r="S117" s="10" t="s">
        <v>336</v>
      </c>
      <c r="T117" s="10" t="s">
        <v>337</v>
      </c>
      <c r="U117" s="10" t="s">
        <v>2606</v>
      </c>
      <c r="V117" s="10" t="s">
        <v>339</v>
      </c>
    </row>
    <row r="118" s="16" customFormat="1" ht="16.5" customHeight="1" spans="1:22">
      <c r="A118" s="19" t="s">
        <v>2607</v>
      </c>
      <c r="B118" s="20" t="s">
        <v>330</v>
      </c>
      <c r="C118" s="21">
        <v>1</v>
      </c>
      <c r="D118" s="19" t="s">
        <v>2608</v>
      </c>
      <c r="E118" s="22">
        <v>45411</v>
      </c>
      <c r="F118" s="22">
        <v>45411</v>
      </c>
      <c r="G118" s="20" t="s">
        <v>99</v>
      </c>
      <c r="H118" s="19" t="s">
        <v>100</v>
      </c>
      <c r="I118" s="20" t="s">
        <v>97</v>
      </c>
      <c r="J118" s="19" t="s">
        <v>333</v>
      </c>
      <c r="K118" s="20" t="s">
        <v>97</v>
      </c>
      <c r="L118" s="19" t="s">
        <v>101</v>
      </c>
      <c r="M118" s="20" t="s">
        <v>97</v>
      </c>
      <c r="N118" s="19" t="s">
        <v>2609</v>
      </c>
      <c r="O118" s="23">
        <v>0</v>
      </c>
      <c r="P118" s="23">
        <v>2927</v>
      </c>
      <c r="Q118" s="19" t="s">
        <v>2610</v>
      </c>
      <c r="R118" s="19" t="s">
        <v>145</v>
      </c>
      <c r="S118" s="19" t="s">
        <v>336</v>
      </c>
      <c r="T118" s="19" t="s">
        <v>337</v>
      </c>
      <c r="U118" s="19" t="s">
        <v>2611</v>
      </c>
      <c r="V118" s="19" t="s">
        <v>339</v>
      </c>
    </row>
    <row r="119" s="16" customFormat="1" ht="16.5" customHeight="1" spans="1:22">
      <c r="A119" s="10" t="s">
        <v>2612</v>
      </c>
      <c r="B119" s="13" t="s">
        <v>330</v>
      </c>
      <c r="C119" s="11">
        <v>1</v>
      </c>
      <c r="D119" s="10" t="s">
        <v>2613</v>
      </c>
      <c r="E119" s="12">
        <v>45411</v>
      </c>
      <c r="F119" s="12">
        <v>45411</v>
      </c>
      <c r="G119" s="13" t="s">
        <v>99</v>
      </c>
      <c r="H119" s="10" t="s">
        <v>100</v>
      </c>
      <c r="I119" s="13" t="s">
        <v>97</v>
      </c>
      <c r="J119" s="10" t="s">
        <v>333</v>
      </c>
      <c r="K119" s="13" t="s">
        <v>97</v>
      </c>
      <c r="L119" s="10" t="s">
        <v>101</v>
      </c>
      <c r="M119" s="13" t="s">
        <v>97</v>
      </c>
      <c r="N119" s="10" t="s">
        <v>2614</v>
      </c>
      <c r="O119" s="15">
        <v>0</v>
      </c>
      <c r="P119" s="15">
        <v>45200</v>
      </c>
      <c r="Q119" s="10" t="s">
        <v>444</v>
      </c>
      <c r="R119" s="10" t="s">
        <v>27</v>
      </c>
      <c r="S119" s="10" t="s">
        <v>336</v>
      </c>
      <c r="T119" s="10" t="s">
        <v>337</v>
      </c>
      <c r="U119" s="10" t="s">
        <v>2615</v>
      </c>
      <c r="V119" s="10" t="s">
        <v>339</v>
      </c>
    </row>
    <row r="120" s="16" customFormat="1" ht="16.5" customHeight="1" spans="1:22">
      <c r="A120" s="19" t="s">
        <v>2616</v>
      </c>
      <c r="B120" s="20" t="s">
        <v>330</v>
      </c>
      <c r="C120" s="21">
        <v>3</v>
      </c>
      <c r="D120" s="19" t="s">
        <v>2617</v>
      </c>
      <c r="E120" s="22">
        <v>45411</v>
      </c>
      <c r="F120" s="22">
        <v>45411</v>
      </c>
      <c r="G120" s="20" t="s">
        <v>99</v>
      </c>
      <c r="H120" s="19" t="s">
        <v>100</v>
      </c>
      <c r="I120" s="20" t="s">
        <v>97</v>
      </c>
      <c r="J120" s="19" t="s">
        <v>333</v>
      </c>
      <c r="K120" s="20" t="s">
        <v>97</v>
      </c>
      <c r="L120" s="19" t="s">
        <v>101</v>
      </c>
      <c r="M120" s="20" t="s">
        <v>97</v>
      </c>
      <c r="N120" s="19" t="s">
        <v>2618</v>
      </c>
      <c r="O120" s="23">
        <v>68984.44</v>
      </c>
      <c r="P120" s="23">
        <v>0</v>
      </c>
      <c r="Q120" s="19" t="s">
        <v>536</v>
      </c>
      <c r="R120" s="19" t="s">
        <v>60</v>
      </c>
      <c r="S120" s="19" t="s">
        <v>336</v>
      </c>
      <c r="T120" s="19" t="s">
        <v>337</v>
      </c>
      <c r="U120" s="19" t="s">
        <v>2619</v>
      </c>
      <c r="V120" s="19" t="s">
        <v>339</v>
      </c>
    </row>
    <row r="121" s="16" customFormat="1" ht="16.5" customHeight="1" spans="1:22">
      <c r="A121" s="10" t="s">
        <v>2616</v>
      </c>
      <c r="B121" s="13" t="s">
        <v>330</v>
      </c>
      <c r="C121" s="11">
        <v>1</v>
      </c>
      <c r="D121" s="10" t="s">
        <v>2617</v>
      </c>
      <c r="E121" s="12">
        <v>45411</v>
      </c>
      <c r="F121" s="12">
        <v>45411</v>
      </c>
      <c r="G121" s="13" t="s">
        <v>99</v>
      </c>
      <c r="H121" s="10" t="s">
        <v>100</v>
      </c>
      <c r="I121" s="13" t="s">
        <v>97</v>
      </c>
      <c r="J121" s="10" t="s">
        <v>333</v>
      </c>
      <c r="K121" s="13" t="s">
        <v>97</v>
      </c>
      <c r="L121" s="10" t="s">
        <v>101</v>
      </c>
      <c r="M121" s="13" t="s">
        <v>97</v>
      </c>
      <c r="N121" s="10" t="s">
        <v>2618</v>
      </c>
      <c r="O121" s="15">
        <v>0</v>
      </c>
      <c r="P121" s="15">
        <v>440810.44</v>
      </c>
      <c r="Q121" s="10" t="s">
        <v>536</v>
      </c>
      <c r="R121" s="10" t="s">
        <v>60</v>
      </c>
      <c r="S121" s="10" t="s">
        <v>336</v>
      </c>
      <c r="T121" s="10" t="s">
        <v>337</v>
      </c>
      <c r="U121" s="10" t="s">
        <v>2619</v>
      </c>
      <c r="V121" s="10" t="s">
        <v>339</v>
      </c>
    </row>
    <row r="122" s="16" customFormat="1" ht="16.5" customHeight="1" spans="1:22">
      <c r="A122" s="19" t="s">
        <v>2620</v>
      </c>
      <c r="B122" s="20" t="s">
        <v>330</v>
      </c>
      <c r="C122" s="21">
        <v>1</v>
      </c>
      <c r="D122" s="19" t="s">
        <v>2621</v>
      </c>
      <c r="E122" s="22">
        <v>45411</v>
      </c>
      <c r="F122" s="22">
        <v>45411</v>
      </c>
      <c r="G122" s="20" t="s">
        <v>99</v>
      </c>
      <c r="H122" s="19" t="s">
        <v>100</v>
      </c>
      <c r="I122" s="20" t="s">
        <v>97</v>
      </c>
      <c r="J122" s="19" t="s">
        <v>333</v>
      </c>
      <c r="K122" s="20" t="s">
        <v>97</v>
      </c>
      <c r="L122" s="19" t="s">
        <v>101</v>
      </c>
      <c r="M122" s="20" t="s">
        <v>97</v>
      </c>
      <c r="N122" s="19" t="s">
        <v>1111</v>
      </c>
      <c r="O122" s="23">
        <v>0</v>
      </c>
      <c r="P122" s="23">
        <v>94569.1</v>
      </c>
      <c r="Q122" s="19" t="s">
        <v>568</v>
      </c>
      <c r="R122" s="19" t="s">
        <v>38</v>
      </c>
      <c r="S122" s="19" t="s">
        <v>336</v>
      </c>
      <c r="T122" s="19" t="s">
        <v>337</v>
      </c>
      <c r="U122" s="19" t="s">
        <v>2622</v>
      </c>
      <c r="V122" s="19" t="s">
        <v>339</v>
      </c>
    </row>
    <row r="123" s="16" customFormat="1" ht="16.5" customHeight="1" spans="1:22">
      <c r="A123" s="10" t="s">
        <v>2620</v>
      </c>
      <c r="B123" s="13" t="s">
        <v>330</v>
      </c>
      <c r="C123" s="11">
        <v>3</v>
      </c>
      <c r="D123" s="10" t="s">
        <v>2621</v>
      </c>
      <c r="E123" s="12">
        <v>45411</v>
      </c>
      <c r="F123" s="12">
        <v>45411</v>
      </c>
      <c r="G123" s="13" t="s">
        <v>99</v>
      </c>
      <c r="H123" s="10" t="s">
        <v>100</v>
      </c>
      <c r="I123" s="13" t="s">
        <v>97</v>
      </c>
      <c r="J123" s="10" t="s">
        <v>333</v>
      </c>
      <c r="K123" s="13" t="s">
        <v>97</v>
      </c>
      <c r="L123" s="10" t="s">
        <v>101</v>
      </c>
      <c r="M123" s="13" t="s">
        <v>97</v>
      </c>
      <c r="N123" s="10" t="s">
        <v>1111</v>
      </c>
      <c r="O123" s="15">
        <v>3192.24</v>
      </c>
      <c r="P123" s="15">
        <v>0</v>
      </c>
      <c r="Q123" s="10" t="s">
        <v>568</v>
      </c>
      <c r="R123" s="10" t="s">
        <v>38</v>
      </c>
      <c r="S123" s="10" t="s">
        <v>336</v>
      </c>
      <c r="T123" s="10" t="s">
        <v>337</v>
      </c>
      <c r="U123" s="10" t="s">
        <v>2622</v>
      </c>
      <c r="V123" s="10" t="s">
        <v>339</v>
      </c>
    </row>
    <row r="124" s="16" customFormat="1" ht="16.5" customHeight="1" spans="1:22">
      <c r="A124" s="19" t="s">
        <v>2623</v>
      </c>
      <c r="B124" s="20" t="s">
        <v>330</v>
      </c>
      <c r="C124" s="21">
        <v>1</v>
      </c>
      <c r="D124" s="19" t="s">
        <v>2624</v>
      </c>
      <c r="E124" s="22">
        <v>45411</v>
      </c>
      <c r="F124" s="22">
        <v>45411</v>
      </c>
      <c r="G124" s="20" t="s">
        <v>99</v>
      </c>
      <c r="H124" s="19" t="s">
        <v>100</v>
      </c>
      <c r="I124" s="20" t="s">
        <v>97</v>
      </c>
      <c r="J124" s="19" t="s">
        <v>333</v>
      </c>
      <c r="K124" s="20" t="s">
        <v>97</v>
      </c>
      <c r="L124" s="19" t="s">
        <v>101</v>
      </c>
      <c r="M124" s="20" t="s">
        <v>97</v>
      </c>
      <c r="N124" s="19" t="s">
        <v>2625</v>
      </c>
      <c r="O124" s="23">
        <v>0.01</v>
      </c>
      <c r="P124" s="23">
        <v>0</v>
      </c>
      <c r="Q124" s="19" t="s">
        <v>568</v>
      </c>
      <c r="R124" s="19" t="s">
        <v>38</v>
      </c>
      <c r="S124" s="19" t="s">
        <v>336</v>
      </c>
      <c r="T124" s="19" t="s">
        <v>337</v>
      </c>
      <c r="U124" s="19" t="s">
        <v>2626</v>
      </c>
      <c r="V124" s="19" t="s">
        <v>339</v>
      </c>
    </row>
    <row r="125" s="16" customFormat="1" ht="16.5" customHeight="1" spans="1:22">
      <c r="A125" s="10" t="s">
        <v>2627</v>
      </c>
      <c r="B125" s="13" t="s">
        <v>330</v>
      </c>
      <c r="C125" s="11">
        <v>1</v>
      </c>
      <c r="D125" s="10" t="s">
        <v>2628</v>
      </c>
      <c r="E125" s="12">
        <v>45411</v>
      </c>
      <c r="F125" s="12">
        <v>45411</v>
      </c>
      <c r="G125" s="13" t="s">
        <v>99</v>
      </c>
      <c r="H125" s="10" t="s">
        <v>100</v>
      </c>
      <c r="I125" s="13" t="s">
        <v>97</v>
      </c>
      <c r="J125" s="10" t="s">
        <v>333</v>
      </c>
      <c r="K125" s="13" t="s">
        <v>97</v>
      </c>
      <c r="L125" s="10" t="s">
        <v>101</v>
      </c>
      <c r="M125" s="13" t="s">
        <v>97</v>
      </c>
      <c r="N125" s="10" t="s">
        <v>2629</v>
      </c>
      <c r="O125" s="15">
        <v>0</v>
      </c>
      <c r="P125" s="15">
        <v>160333.44</v>
      </c>
      <c r="Q125" s="10" t="s">
        <v>542</v>
      </c>
      <c r="R125" s="10" t="s">
        <v>34</v>
      </c>
      <c r="S125" s="10" t="s">
        <v>336</v>
      </c>
      <c r="T125" s="10" t="s">
        <v>337</v>
      </c>
      <c r="U125" s="10" t="s">
        <v>2630</v>
      </c>
      <c r="V125" s="10" t="s">
        <v>339</v>
      </c>
    </row>
  </sheetData>
  <autoFilter xmlns:etc="http://www.wps.cn/officeDocument/2017/etCustomData" ref="A1:V125" etc:filterBottomFollowUsedRange="0">
    <extLst/>
  </autoFilter>
  <pageMargins left="0.75" right="0.75" top="1" bottom="1" header="0.5" footer="0.5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W98"/>
  <sheetViews>
    <sheetView zoomScaleSheetLayoutView="60" topLeftCell="A9" workbookViewId="0">
      <selection activeCell="F19" sqref="F19"/>
    </sheetView>
  </sheetViews>
  <sheetFormatPr defaultColWidth="9.14285714285714" defaultRowHeight="12.75"/>
  <cols>
    <col min="1" max="1" width="14.4285714285714" customWidth="1"/>
    <col min="2" max="2" width="12.4285714285714" customWidth="1"/>
    <col min="3" max="3" width="17.7142857142857" customWidth="1"/>
    <col min="4" max="4" width="7.14285714285714" customWidth="1"/>
    <col min="5" max="5" width="10.7142857142857" customWidth="1"/>
    <col min="6" max="7" width="12.4285714285714" customWidth="1"/>
    <col min="8" max="8" width="8.85714285714286" customWidth="1"/>
    <col min="9" max="10" width="12.4285714285714" customWidth="1"/>
    <col min="11" max="11" width="14.1428571428571" customWidth="1"/>
    <col min="12" max="12" width="12.4285714285714" customWidth="1"/>
    <col min="13" max="13" width="16" customWidth="1"/>
    <col min="14" max="14" width="8.85714285714286" customWidth="1"/>
    <col min="15" max="15" width="19.4285714285714" customWidth="1"/>
    <col min="16" max="17" width="12.4285714285714" customWidth="1"/>
    <col min="18" max="18" width="8.85714285714286" customWidth="1"/>
    <col min="19" max="19" width="26.4285714285714" customWidth="1"/>
    <col min="20" max="21" width="12.4285714285714" customWidth="1"/>
    <col min="22" max="22" width="8.85714285714286" customWidth="1"/>
    <col min="23" max="23" width="10.8571428571429" customWidth="1"/>
  </cols>
  <sheetData>
    <row r="1" spans="1:23">
      <c r="A1" s="4" t="s">
        <v>307</v>
      </c>
      <c r="B1" s="4" t="s">
        <v>308</v>
      </c>
      <c r="C1" s="4" t="s">
        <v>309</v>
      </c>
      <c r="D1" s="5" t="s">
        <v>310</v>
      </c>
      <c r="E1" s="4" t="s">
        <v>311</v>
      </c>
      <c r="F1" s="5" t="s">
        <v>312</v>
      </c>
      <c r="G1" s="5" t="s">
        <v>313</v>
      </c>
      <c r="H1" s="4" t="s">
        <v>84</v>
      </c>
      <c r="I1" s="4" t="s">
        <v>314</v>
      </c>
      <c r="J1" s="4" t="s">
        <v>315</v>
      </c>
      <c r="K1" s="4" t="s">
        <v>316</v>
      </c>
      <c r="L1" s="4" t="s">
        <v>317</v>
      </c>
      <c r="M1" s="4" t="s">
        <v>318</v>
      </c>
      <c r="N1" s="4" t="s">
        <v>319</v>
      </c>
      <c r="O1" s="4" t="s">
        <v>320</v>
      </c>
      <c r="P1" s="5" t="s">
        <v>321</v>
      </c>
      <c r="Q1" s="5" t="s">
        <v>322</v>
      </c>
      <c r="R1" s="4" t="s">
        <v>323</v>
      </c>
      <c r="S1" s="4" t="s">
        <v>324</v>
      </c>
      <c r="T1" s="4" t="s">
        <v>325</v>
      </c>
      <c r="U1" s="4" t="s">
        <v>326</v>
      </c>
      <c r="V1" s="4" t="s">
        <v>327</v>
      </c>
      <c r="W1" s="4" t="s">
        <v>328</v>
      </c>
    </row>
    <row r="2" ht="16.5" customHeight="1" spans="1:23">
      <c r="A2" s="6" t="s">
        <v>2631</v>
      </c>
      <c r="B2" s="6" t="s">
        <v>330</v>
      </c>
      <c r="C2" s="6" t="s">
        <v>2632</v>
      </c>
      <c r="D2" s="7">
        <v>1</v>
      </c>
      <c r="E2" s="6" t="s">
        <v>2633</v>
      </c>
      <c r="F2" s="8">
        <v>45372</v>
      </c>
      <c r="G2" s="8">
        <v>45372</v>
      </c>
      <c r="H2" s="9" t="s">
        <v>99</v>
      </c>
      <c r="I2" s="6" t="s">
        <v>100</v>
      </c>
      <c r="J2" s="9" t="s">
        <v>97</v>
      </c>
      <c r="K2" s="6" t="s">
        <v>333</v>
      </c>
      <c r="L2" s="9" t="s">
        <v>97</v>
      </c>
      <c r="M2" s="6" t="s">
        <v>101</v>
      </c>
      <c r="N2" s="9" t="s">
        <v>97</v>
      </c>
      <c r="O2" s="6" t="s">
        <v>2634</v>
      </c>
      <c r="P2" s="14">
        <v>0</v>
      </c>
      <c r="Q2" s="14">
        <v>10848</v>
      </c>
      <c r="R2" s="6" t="s">
        <v>680</v>
      </c>
      <c r="S2" s="6" t="s">
        <v>44</v>
      </c>
      <c r="T2" s="6" t="s">
        <v>336</v>
      </c>
      <c r="U2" s="6" t="s">
        <v>337</v>
      </c>
      <c r="V2" s="6" t="s">
        <v>2635</v>
      </c>
      <c r="W2" s="6" t="s">
        <v>339</v>
      </c>
    </row>
    <row r="3" ht="16.5" customHeight="1" spans="1:23">
      <c r="A3" s="10" t="s">
        <v>2631</v>
      </c>
      <c r="B3" s="10" t="s">
        <v>330</v>
      </c>
      <c r="C3" s="10" t="s">
        <v>2632</v>
      </c>
      <c r="D3" s="11">
        <v>3</v>
      </c>
      <c r="E3" s="10" t="s">
        <v>2633</v>
      </c>
      <c r="F3" s="12">
        <v>45372</v>
      </c>
      <c r="G3" s="12">
        <v>45372</v>
      </c>
      <c r="H3" s="13" t="s">
        <v>99</v>
      </c>
      <c r="I3" s="10" t="s">
        <v>100</v>
      </c>
      <c r="J3" s="13" t="s">
        <v>97</v>
      </c>
      <c r="K3" s="10" t="s">
        <v>333</v>
      </c>
      <c r="L3" s="13" t="s">
        <v>97</v>
      </c>
      <c r="M3" s="10" t="s">
        <v>101</v>
      </c>
      <c r="N3" s="13" t="s">
        <v>97</v>
      </c>
      <c r="O3" s="10" t="s">
        <v>2634</v>
      </c>
      <c r="P3" s="15">
        <v>847.5</v>
      </c>
      <c r="Q3" s="15">
        <v>0</v>
      </c>
      <c r="R3" s="10" t="s">
        <v>680</v>
      </c>
      <c r="S3" s="10" t="s">
        <v>44</v>
      </c>
      <c r="T3" s="10" t="s">
        <v>336</v>
      </c>
      <c r="U3" s="10" t="s">
        <v>337</v>
      </c>
      <c r="V3" s="10" t="s">
        <v>2635</v>
      </c>
      <c r="W3" s="10" t="s">
        <v>339</v>
      </c>
    </row>
    <row r="4" ht="16.5" customHeight="1" spans="1:23">
      <c r="A4" s="6" t="s">
        <v>2636</v>
      </c>
      <c r="B4" s="6" t="s">
        <v>330</v>
      </c>
      <c r="C4" s="6" t="s">
        <v>2637</v>
      </c>
      <c r="D4" s="7">
        <v>1</v>
      </c>
      <c r="E4" s="6" t="s">
        <v>2638</v>
      </c>
      <c r="F4" s="8">
        <v>45372</v>
      </c>
      <c r="G4" s="8">
        <v>45372</v>
      </c>
      <c r="H4" s="9" t="s">
        <v>99</v>
      </c>
      <c r="I4" s="6" t="s">
        <v>100</v>
      </c>
      <c r="J4" s="9" t="s">
        <v>97</v>
      </c>
      <c r="K4" s="6" t="s">
        <v>333</v>
      </c>
      <c r="L4" s="9" t="s">
        <v>97</v>
      </c>
      <c r="M4" s="6" t="s">
        <v>101</v>
      </c>
      <c r="N4" s="9" t="s">
        <v>97</v>
      </c>
      <c r="O4" s="6" t="s">
        <v>2639</v>
      </c>
      <c r="P4" s="14">
        <v>0</v>
      </c>
      <c r="Q4" s="14">
        <v>1600.07</v>
      </c>
      <c r="R4" s="6" t="s">
        <v>2087</v>
      </c>
      <c r="S4" s="6" t="s">
        <v>243</v>
      </c>
      <c r="T4" s="6" t="s">
        <v>336</v>
      </c>
      <c r="U4" s="6" t="s">
        <v>337</v>
      </c>
      <c r="V4" s="6" t="s">
        <v>2640</v>
      </c>
      <c r="W4" s="6" t="s">
        <v>339</v>
      </c>
    </row>
    <row r="5" ht="16.5" customHeight="1" spans="1:23">
      <c r="A5" s="10" t="s">
        <v>2636</v>
      </c>
      <c r="B5" s="10" t="s">
        <v>330</v>
      </c>
      <c r="C5" s="10" t="s">
        <v>2637</v>
      </c>
      <c r="D5" s="11">
        <v>3</v>
      </c>
      <c r="E5" s="10" t="s">
        <v>2638</v>
      </c>
      <c r="F5" s="12">
        <v>45372</v>
      </c>
      <c r="G5" s="12">
        <v>45372</v>
      </c>
      <c r="H5" s="13" t="s">
        <v>99</v>
      </c>
      <c r="I5" s="10" t="s">
        <v>100</v>
      </c>
      <c r="J5" s="13" t="s">
        <v>97</v>
      </c>
      <c r="K5" s="10" t="s">
        <v>333</v>
      </c>
      <c r="L5" s="13" t="s">
        <v>97</v>
      </c>
      <c r="M5" s="10" t="s">
        <v>101</v>
      </c>
      <c r="N5" s="13" t="s">
        <v>97</v>
      </c>
      <c r="O5" s="10" t="s">
        <v>2639</v>
      </c>
      <c r="P5" s="15">
        <v>0.07</v>
      </c>
      <c r="Q5" s="15">
        <v>0</v>
      </c>
      <c r="R5" s="10" t="s">
        <v>2087</v>
      </c>
      <c r="S5" s="10" t="s">
        <v>243</v>
      </c>
      <c r="T5" s="10" t="s">
        <v>336</v>
      </c>
      <c r="U5" s="10" t="s">
        <v>337</v>
      </c>
      <c r="V5" s="10" t="s">
        <v>2640</v>
      </c>
      <c r="W5" s="10" t="s">
        <v>339</v>
      </c>
    </row>
    <row r="6" ht="16.5" customHeight="1" spans="1:23">
      <c r="A6" s="6" t="s">
        <v>2641</v>
      </c>
      <c r="B6" s="6" t="s">
        <v>330</v>
      </c>
      <c r="C6" s="6" t="s">
        <v>2642</v>
      </c>
      <c r="D6" s="7">
        <v>1</v>
      </c>
      <c r="E6" s="6" t="s">
        <v>2643</v>
      </c>
      <c r="F6" s="8">
        <v>45372</v>
      </c>
      <c r="G6" s="8">
        <v>45372</v>
      </c>
      <c r="H6" s="9" t="s">
        <v>99</v>
      </c>
      <c r="I6" s="6" t="s">
        <v>100</v>
      </c>
      <c r="J6" s="9" t="s">
        <v>97</v>
      </c>
      <c r="K6" s="6" t="s">
        <v>333</v>
      </c>
      <c r="L6" s="9" t="s">
        <v>97</v>
      </c>
      <c r="M6" s="6" t="s">
        <v>101</v>
      </c>
      <c r="N6" s="9" t="s">
        <v>97</v>
      </c>
      <c r="O6" s="6" t="s">
        <v>2644</v>
      </c>
      <c r="P6" s="14">
        <v>0</v>
      </c>
      <c r="Q6" s="14">
        <v>17441.65</v>
      </c>
      <c r="R6" s="6" t="s">
        <v>935</v>
      </c>
      <c r="S6" s="6" t="s">
        <v>45</v>
      </c>
      <c r="T6" s="6" t="s">
        <v>336</v>
      </c>
      <c r="U6" s="6" t="s">
        <v>337</v>
      </c>
      <c r="V6" s="6" t="s">
        <v>2645</v>
      </c>
      <c r="W6" s="6" t="s">
        <v>339</v>
      </c>
    </row>
    <row r="7" ht="16.5" customHeight="1" spans="1:23">
      <c r="A7" s="10" t="s">
        <v>2641</v>
      </c>
      <c r="B7" s="10" t="s">
        <v>330</v>
      </c>
      <c r="C7" s="10" t="s">
        <v>2642</v>
      </c>
      <c r="D7" s="11">
        <v>3</v>
      </c>
      <c r="E7" s="10" t="s">
        <v>2643</v>
      </c>
      <c r="F7" s="12">
        <v>45372</v>
      </c>
      <c r="G7" s="12">
        <v>45372</v>
      </c>
      <c r="H7" s="13" t="s">
        <v>99</v>
      </c>
      <c r="I7" s="10" t="s">
        <v>100</v>
      </c>
      <c r="J7" s="13" t="s">
        <v>97</v>
      </c>
      <c r="K7" s="10" t="s">
        <v>333</v>
      </c>
      <c r="L7" s="13" t="s">
        <v>97</v>
      </c>
      <c r="M7" s="10" t="s">
        <v>101</v>
      </c>
      <c r="N7" s="13" t="s">
        <v>97</v>
      </c>
      <c r="O7" s="10" t="s">
        <v>2644</v>
      </c>
      <c r="P7" s="15">
        <v>4910.4</v>
      </c>
      <c r="Q7" s="15">
        <v>0</v>
      </c>
      <c r="R7" s="10" t="s">
        <v>935</v>
      </c>
      <c r="S7" s="10" t="s">
        <v>45</v>
      </c>
      <c r="T7" s="10" t="s">
        <v>336</v>
      </c>
      <c r="U7" s="10" t="s">
        <v>337</v>
      </c>
      <c r="V7" s="10" t="s">
        <v>2645</v>
      </c>
      <c r="W7" s="10" t="s">
        <v>339</v>
      </c>
    </row>
    <row r="8" ht="16.5" customHeight="1" spans="1:23">
      <c r="A8" s="6" t="s">
        <v>2646</v>
      </c>
      <c r="B8" s="6" t="s">
        <v>330</v>
      </c>
      <c r="C8" s="6" t="s">
        <v>2647</v>
      </c>
      <c r="D8" s="7">
        <v>1</v>
      </c>
      <c r="E8" s="6" t="s">
        <v>2648</v>
      </c>
      <c r="F8" s="8">
        <v>45372</v>
      </c>
      <c r="G8" s="8">
        <v>45372</v>
      </c>
      <c r="H8" s="9" t="s">
        <v>99</v>
      </c>
      <c r="I8" s="6" t="s">
        <v>100</v>
      </c>
      <c r="J8" s="9" t="s">
        <v>97</v>
      </c>
      <c r="K8" s="6" t="s">
        <v>333</v>
      </c>
      <c r="L8" s="9" t="s">
        <v>97</v>
      </c>
      <c r="M8" s="6" t="s">
        <v>101</v>
      </c>
      <c r="N8" s="9" t="s">
        <v>97</v>
      </c>
      <c r="O8" s="6" t="s">
        <v>2649</v>
      </c>
      <c r="P8" s="14">
        <v>0</v>
      </c>
      <c r="Q8" s="14">
        <v>444339.83</v>
      </c>
      <c r="R8" s="6" t="s">
        <v>536</v>
      </c>
      <c r="S8" s="6" t="s">
        <v>60</v>
      </c>
      <c r="T8" s="6" t="s">
        <v>336</v>
      </c>
      <c r="U8" s="6" t="s">
        <v>337</v>
      </c>
      <c r="V8" s="6" t="s">
        <v>2650</v>
      </c>
      <c r="W8" s="6" t="s">
        <v>339</v>
      </c>
    </row>
    <row r="9" ht="16.5" customHeight="1" spans="1:23">
      <c r="A9" s="10" t="s">
        <v>2646</v>
      </c>
      <c r="B9" s="10" t="s">
        <v>330</v>
      </c>
      <c r="C9" s="10" t="s">
        <v>2647</v>
      </c>
      <c r="D9" s="11">
        <v>3</v>
      </c>
      <c r="E9" s="10" t="s">
        <v>2648</v>
      </c>
      <c r="F9" s="12">
        <v>45372</v>
      </c>
      <c r="G9" s="12">
        <v>45372</v>
      </c>
      <c r="H9" s="13" t="s">
        <v>99</v>
      </c>
      <c r="I9" s="10" t="s">
        <v>100</v>
      </c>
      <c r="J9" s="13" t="s">
        <v>97</v>
      </c>
      <c r="K9" s="10" t="s">
        <v>333</v>
      </c>
      <c r="L9" s="13" t="s">
        <v>97</v>
      </c>
      <c r="M9" s="10" t="s">
        <v>101</v>
      </c>
      <c r="N9" s="13" t="s">
        <v>97</v>
      </c>
      <c r="O9" s="10" t="s">
        <v>2649</v>
      </c>
      <c r="P9" s="15">
        <v>65069.83</v>
      </c>
      <c r="Q9" s="15">
        <v>0</v>
      </c>
      <c r="R9" s="10" t="s">
        <v>536</v>
      </c>
      <c r="S9" s="10" t="s">
        <v>60</v>
      </c>
      <c r="T9" s="10" t="s">
        <v>336</v>
      </c>
      <c r="U9" s="10" t="s">
        <v>337</v>
      </c>
      <c r="V9" s="10" t="s">
        <v>2650</v>
      </c>
      <c r="W9" s="10" t="s">
        <v>339</v>
      </c>
    </row>
    <row r="10" ht="16.5" customHeight="1" spans="1:23">
      <c r="A10" s="6" t="s">
        <v>2651</v>
      </c>
      <c r="B10" s="6" t="s">
        <v>330</v>
      </c>
      <c r="C10" s="6" t="s">
        <v>2652</v>
      </c>
      <c r="D10" s="7">
        <v>1</v>
      </c>
      <c r="E10" s="6" t="s">
        <v>2653</v>
      </c>
      <c r="F10" s="8">
        <v>45372</v>
      </c>
      <c r="G10" s="8">
        <v>45372</v>
      </c>
      <c r="H10" s="9" t="s">
        <v>99</v>
      </c>
      <c r="I10" s="6" t="s">
        <v>100</v>
      </c>
      <c r="J10" s="9" t="s">
        <v>97</v>
      </c>
      <c r="K10" s="6" t="s">
        <v>333</v>
      </c>
      <c r="L10" s="9" t="s">
        <v>97</v>
      </c>
      <c r="M10" s="6" t="s">
        <v>101</v>
      </c>
      <c r="N10" s="9" t="s">
        <v>97</v>
      </c>
      <c r="O10" s="6" t="s">
        <v>2654</v>
      </c>
      <c r="P10" s="14">
        <v>0.01</v>
      </c>
      <c r="Q10" s="14">
        <v>0</v>
      </c>
      <c r="R10" s="6" t="s">
        <v>536</v>
      </c>
      <c r="S10" s="6" t="s">
        <v>60</v>
      </c>
      <c r="T10" s="6" t="s">
        <v>336</v>
      </c>
      <c r="U10" s="6" t="s">
        <v>337</v>
      </c>
      <c r="V10" s="6" t="s">
        <v>2655</v>
      </c>
      <c r="W10" s="6" t="s">
        <v>339</v>
      </c>
    </row>
    <row r="11" ht="16.5" customHeight="1" spans="1:23">
      <c r="A11" s="10" t="s">
        <v>2651</v>
      </c>
      <c r="B11" s="10" t="s">
        <v>330</v>
      </c>
      <c r="C11" s="10" t="s">
        <v>2652</v>
      </c>
      <c r="D11" s="11">
        <v>3</v>
      </c>
      <c r="E11" s="10" t="s">
        <v>2653</v>
      </c>
      <c r="F11" s="12">
        <v>45372</v>
      </c>
      <c r="G11" s="12">
        <v>45372</v>
      </c>
      <c r="H11" s="13" t="s">
        <v>99</v>
      </c>
      <c r="I11" s="10" t="s">
        <v>100</v>
      </c>
      <c r="J11" s="13" t="s">
        <v>97</v>
      </c>
      <c r="K11" s="10" t="s">
        <v>333</v>
      </c>
      <c r="L11" s="13" t="s">
        <v>97</v>
      </c>
      <c r="M11" s="10" t="s">
        <v>101</v>
      </c>
      <c r="N11" s="13" t="s">
        <v>97</v>
      </c>
      <c r="O11" s="10" t="s">
        <v>2654</v>
      </c>
      <c r="P11" s="15">
        <v>0</v>
      </c>
      <c r="Q11" s="15">
        <v>0.01</v>
      </c>
      <c r="R11" s="10" t="s">
        <v>536</v>
      </c>
      <c r="S11" s="10" t="s">
        <v>60</v>
      </c>
      <c r="T11" s="10" t="s">
        <v>336</v>
      </c>
      <c r="U11" s="10" t="s">
        <v>337</v>
      </c>
      <c r="V11" s="10" t="s">
        <v>2655</v>
      </c>
      <c r="W11" s="10" t="s">
        <v>339</v>
      </c>
    </row>
    <row r="12" ht="16.5" customHeight="1" spans="1:23">
      <c r="A12" s="6" t="s">
        <v>2656</v>
      </c>
      <c r="B12" s="6" t="s">
        <v>330</v>
      </c>
      <c r="C12" s="6" t="s">
        <v>2657</v>
      </c>
      <c r="D12" s="7">
        <v>1</v>
      </c>
      <c r="E12" s="6" t="s">
        <v>2658</v>
      </c>
      <c r="F12" s="8">
        <v>45376</v>
      </c>
      <c r="G12" s="8">
        <v>45376</v>
      </c>
      <c r="H12" s="9" t="s">
        <v>99</v>
      </c>
      <c r="I12" s="6" t="s">
        <v>100</v>
      </c>
      <c r="J12" s="9" t="s">
        <v>97</v>
      </c>
      <c r="K12" s="6" t="s">
        <v>333</v>
      </c>
      <c r="L12" s="9" t="s">
        <v>97</v>
      </c>
      <c r="M12" s="6" t="s">
        <v>101</v>
      </c>
      <c r="N12" s="9" t="s">
        <v>97</v>
      </c>
      <c r="O12" s="6" t="s">
        <v>2659</v>
      </c>
      <c r="P12" s="14">
        <v>0</v>
      </c>
      <c r="Q12" s="14">
        <v>17441.65</v>
      </c>
      <c r="R12" s="6" t="s">
        <v>935</v>
      </c>
      <c r="S12" s="6" t="s">
        <v>45</v>
      </c>
      <c r="T12" s="6" t="s">
        <v>336</v>
      </c>
      <c r="U12" s="6" t="s">
        <v>337</v>
      </c>
      <c r="V12" s="6" t="s">
        <v>2660</v>
      </c>
      <c r="W12" s="6" t="s">
        <v>339</v>
      </c>
    </row>
    <row r="13" ht="16.5" customHeight="1" spans="1:23">
      <c r="A13" s="10" t="s">
        <v>2656</v>
      </c>
      <c r="B13" s="10" t="s">
        <v>330</v>
      </c>
      <c r="C13" s="10" t="s">
        <v>2657</v>
      </c>
      <c r="D13" s="11">
        <v>3</v>
      </c>
      <c r="E13" s="10" t="s">
        <v>2658</v>
      </c>
      <c r="F13" s="12">
        <v>45376</v>
      </c>
      <c r="G13" s="12">
        <v>45376</v>
      </c>
      <c r="H13" s="13" t="s">
        <v>99</v>
      </c>
      <c r="I13" s="10" t="s">
        <v>100</v>
      </c>
      <c r="J13" s="13" t="s">
        <v>97</v>
      </c>
      <c r="K13" s="10" t="s">
        <v>333</v>
      </c>
      <c r="L13" s="13" t="s">
        <v>97</v>
      </c>
      <c r="M13" s="10" t="s">
        <v>101</v>
      </c>
      <c r="N13" s="13" t="s">
        <v>97</v>
      </c>
      <c r="O13" s="10" t="s">
        <v>2659</v>
      </c>
      <c r="P13" s="15">
        <v>4910.4</v>
      </c>
      <c r="Q13" s="15">
        <v>0</v>
      </c>
      <c r="R13" s="10" t="s">
        <v>935</v>
      </c>
      <c r="S13" s="10" t="s">
        <v>45</v>
      </c>
      <c r="T13" s="10" t="s">
        <v>336</v>
      </c>
      <c r="U13" s="10" t="s">
        <v>337</v>
      </c>
      <c r="V13" s="10" t="s">
        <v>2660</v>
      </c>
      <c r="W13" s="10" t="s">
        <v>339</v>
      </c>
    </row>
    <row r="14" ht="16.5" customHeight="1" spans="1:23">
      <c r="A14" s="6" t="s">
        <v>2661</v>
      </c>
      <c r="B14" s="6" t="s">
        <v>330</v>
      </c>
      <c r="C14" s="6" t="s">
        <v>2662</v>
      </c>
      <c r="D14" s="7">
        <v>1</v>
      </c>
      <c r="E14" s="6" t="s">
        <v>2663</v>
      </c>
      <c r="F14" s="8">
        <v>45376</v>
      </c>
      <c r="G14" s="8">
        <v>45376</v>
      </c>
      <c r="H14" s="9" t="s">
        <v>99</v>
      </c>
      <c r="I14" s="6" t="s">
        <v>100</v>
      </c>
      <c r="J14" s="9" t="s">
        <v>97</v>
      </c>
      <c r="K14" s="6" t="s">
        <v>333</v>
      </c>
      <c r="L14" s="9" t="s">
        <v>97</v>
      </c>
      <c r="M14" s="6" t="s">
        <v>101</v>
      </c>
      <c r="N14" s="9" t="s">
        <v>97</v>
      </c>
      <c r="O14" s="6" t="s">
        <v>2664</v>
      </c>
      <c r="P14" s="14">
        <v>0</v>
      </c>
      <c r="Q14" s="14">
        <v>41584</v>
      </c>
      <c r="R14" s="6" t="s">
        <v>542</v>
      </c>
      <c r="S14" s="6" t="s">
        <v>34</v>
      </c>
      <c r="T14" s="6" t="s">
        <v>336</v>
      </c>
      <c r="U14" s="6" t="s">
        <v>337</v>
      </c>
      <c r="V14" s="6" t="s">
        <v>2665</v>
      </c>
      <c r="W14" s="6" t="s">
        <v>339</v>
      </c>
    </row>
    <row r="15" ht="16.5" customHeight="1" spans="1:23">
      <c r="A15" s="10" t="s">
        <v>2666</v>
      </c>
      <c r="B15" s="10" t="s">
        <v>330</v>
      </c>
      <c r="C15" s="10" t="s">
        <v>2667</v>
      </c>
      <c r="D15" s="11">
        <v>1</v>
      </c>
      <c r="E15" s="10" t="s">
        <v>2668</v>
      </c>
      <c r="F15" s="12">
        <v>45376</v>
      </c>
      <c r="G15" s="12">
        <v>45376</v>
      </c>
      <c r="H15" s="13" t="s">
        <v>99</v>
      </c>
      <c r="I15" s="10" t="s">
        <v>100</v>
      </c>
      <c r="J15" s="13" t="s">
        <v>97</v>
      </c>
      <c r="K15" s="10" t="s">
        <v>333</v>
      </c>
      <c r="L15" s="13" t="s">
        <v>97</v>
      </c>
      <c r="M15" s="10" t="s">
        <v>101</v>
      </c>
      <c r="N15" s="13" t="s">
        <v>97</v>
      </c>
      <c r="O15" s="10" t="s">
        <v>2669</v>
      </c>
      <c r="P15" s="15">
        <v>0</v>
      </c>
      <c r="Q15" s="15">
        <v>2892.8</v>
      </c>
      <c r="R15" s="10" t="s">
        <v>1680</v>
      </c>
      <c r="S15" s="10" t="s">
        <v>164</v>
      </c>
      <c r="T15" s="10" t="s">
        <v>336</v>
      </c>
      <c r="U15" s="10" t="s">
        <v>337</v>
      </c>
      <c r="V15" s="10" t="s">
        <v>2670</v>
      </c>
      <c r="W15" s="10" t="s">
        <v>339</v>
      </c>
    </row>
    <row r="16" ht="16.5" customHeight="1" spans="1:23">
      <c r="A16" s="6" t="s">
        <v>2671</v>
      </c>
      <c r="B16" s="6" t="s">
        <v>330</v>
      </c>
      <c r="C16" s="6" t="s">
        <v>2672</v>
      </c>
      <c r="D16" s="7">
        <v>1</v>
      </c>
      <c r="E16" s="6" t="s">
        <v>2673</v>
      </c>
      <c r="F16" s="8">
        <v>45376</v>
      </c>
      <c r="G16" s="8">
        <v>45376</v>
      </c>
      <c r="H16" s="9" t="s">
        <v>99</v>
      </c>
      <c r="I16" s="6" t="s">
        <v>100</v>
      </c>
      <c r="J16" s="9" t="s">
        <v>97</v>
      </c>
      <c r="K16" s="6" t="s">
        <v>333</v>
      </c>
      <c r="L16" s="9" t="s">
        <v>97</v>
      </c>
      <c r="M16" s="6" t="s">
        <v>101</v>
      </c>
      <c r="N16" s="9" t="s">
        <v>97</v>
      </c>
      <c r="O16" s="6" t="s">
        <v>2674</v>
      </c>
      <c r="P16" s="14">
        <v>0</v>
      </c>
      <c r="Q16" s="14">
        <v>534226.19</v>
      </c>
      <c r="R16" s="6" t="s">
        <v>507</v>
      </c>
      <c r="S16" s="6" t="s">
        <v>61</v>
      </c>
      <c r="T16" s="6" t="s">
        <v>336</v>
      </c>
      <c r="U16" s="6" t="s">
        <v>337</v>
      </c>
      <c r="V16" s="6" t="s">
        <v>2675</v>
      </c>
      <c r="W16" s="6" t="s">
        <v>339</v>
      </c>
    </row>
    <row r="17" ht="16.5" customHeight="1" spans="1:23">
      <c r="A17" s="10" t="s">
        <v>2671</v>
      </c>
      <c r="B17" s="10" t="s">
        <v>330</v>
      </c>
      <c r="C17" s="10" t="s">
        <v>2672</v>
      </c>
      <c r="D17" s="11">
        <v>3</v>
      </c>
      <c r="E17" s="10" t="s">
        <v>2673</v>
      </c>
      <c r="F17" s="12">
        <v>45376</v>
      </c>
      <c r="G17" s="12">
        <v>45376</v>
      </c>
      <c r="H17" s="13" t="s">
        <v>99</v>
      </c>
      <c r="I17" s="10" t="s">
        <v>100</v>
      </c>
      <c r="J17" s="13" t="s">
        <v>97</v>
      </c>
      <c r="K17" s="10" t="s">
        <v>333</v>
      </c>
      <c r="L17" s="13" t="s">
        <v>97</v>
      </c>
      <c r="M17" s="10" t="s">
        <v>101</v>
      </c>
      <c r="N17" s="13" t="s">
        <v>97</v>
      </c>
      <c r="O17" s="10" t="s">
        <v>2674</v>
      </c>
      <c r="P17" s="15">
        <v>32626.19</v>
      </c>
      <c r="Q17" s="15">
        <v>0</v>
      </c>
      <c r="R17" s="10" t="s">
        <v>507</v>
      </c>
      <c r="S17" s="10" t="s">
        <v>61</v>
      </c>
      <c r="T17" s="10" t="s">
        <v>336</v>
      </c>
      <c r="U17" s="10" t="s">
        <v>337</v>
      </c>
      <c r="V17" s="10" t="s">
        <v>2675</v>
      </c>
      <c r="W17" s="10" t="s">
        <v>339</v>
      </c>
    </row>
    <row r="18" ht="16.5" customHeight="1" spans="1:23">
      <c r="A18" s="6" t="s">
        <v>2676</v>
      </c>
      <c r="B18" s="6" t="s">
        <v>330</v>
      </c>
      <c r="C18" s="6" t="s">
        <v>2677</v>
      </c>
      <c r="D18" s="7">
        <v>1</v>
      </c>
      <c r="E18" s="6" t="s">
        <v>2678</v>
      </c>
      <c r="F18" s="8">
        <v>45376</v>
      </c>
      <c r="G18" s="8">
        <v>45376</v>
      </c>
      <c r="H18" s="9" t="s">
        <v>99</v>
      </c>
      <c r="I18" s="6" t="s">
        <v>100</v>
      </c>
      <c r="J18" s="9" t="s">
        <v>97</v>
      </c>
      <c r="K18" s="6" t="s">
        <v>333</v>
      </c>
      <c r="L18" s="9" t="s">
        <v>97</v>
      </c>
      <c r="M18" s="6" t="s">
        <v>101</v>
      </c>
      <c r="N18" s="9" t="s">
        <v>97</v>
      </c>
      <c r="O18" s="6" t="s">
        <v>2679</v>
      </c>
      <c r="P18" s="14">
        <v>0</v>
      </c>
      <c r="Q18" s="14">
        <v>534226.19</v>
      </c>
      <c r="R18" s="6" t="s">
        <v>507</v>
      </c>
      <c r="S18" s="6" t="s">
        <v>61</v>
      </c>
      <c r="T18" s="6" t="s">
        <v>336</v>
      </c>
      <c r="U18" s="6" t="s">
        <v>337</v>
      </c>
      <c r="V18" s="6" t="s">
        <v>2680</v>
      </c>
      <c r="W18" s="6" t="s">
        <v>339</v>
      </c>
    </row>
    <row r="19" ht="16.5" customHeight="1" spans="1:23">
      <c r="A19" s="10" t="s">
        <v>2676</v>
      </c>
      <c r="B19" s="10" t="s">
        <v>330</v>
      </c>
      <c r="C19" s="10" t="s">
        <v>2677</v>
      </c>
      <c r="D19" s="11">
        <v>3</v>
      </c>
      <c r="E19" s="10" t="s">
        <v>2678</v>
      </c>
      <c r="F19" s="12">
        <v>45376</v>
      </c>
      <c r="G19" s="12">
        <v>45376</v>
      </c>
      <c r="H19" s="13" t="s">
        <v>99</v>
      </c>
      <c r="I19" s="10" t="s">
        <v>100</v>
      </c>
      <c r="J19" s="13" t="s">
        <v>97</v>
      </c>
      <c r="K19" s="10" t="s">
        <v>333</v>
      </c>
      <c r="L19" s="13" t="s">
        <v>97</v>
      </c>
      <c r="M19" s="10" t="s">
        <v>101</v>
      </c>
      <c r="N19" s="13" t="s">
        <v>97</v>
      </c>
      <c r="O19" s="10" t="s">
        <v>2679</v>
      </c>
      <c r="P19" s="15">
        <v>32626.19</v>
      </c>
      <c r="Q19" s="15">
        <v>0</v>
      </c>
      <c r="R19" s="10" t="s">
        <v>507</v>
      </c>
      <c r="S19" s="10" t="s">
        <v>61</v>
      </c>
      <c r="T19" s="10" t="s">
        <v>336</v>
      </c>
      <c r="U19" s="10" t="s">
        <v>337</v>
      </c>
      <c r="V19" s="10" t="s">
        <v>2680</v>
      </c>
      <c r="W19" s="10" t="s">
        <v>339</v>
      </c>
    </row>
    <row r="20" ht="16.5" customHeight="1" spans="1:23">
      <c r="A20" s="6" t="s">
        <v>2681</v>
      </c>
      <c r="B20" s="6" t="s">
        <v>330</v>
      </c>
      <c r="C20" s="6" t="s">
        <v>2682</v>
      </c>
      <c r="D20" s="7">
        <v>1</v>
      </c>
      <c r="E20" s="6" t="s">
        <v>2683</v>
      </c>
      <c r="F20" s="8">
        <v>45376</v>
      </c>
      <c r="G20" s="8">
        <v>45376</v>
      </c>
      <c r="H20" s="9" t="s">
        <v>99</v>
      </c>
      <c r="I20" s="6" t="s">
        <v>100</v>
      </c>
      <c r="J20" s="9" t="s">
        <v>97</v>
      </c>
      <c r="K20" s="6" t="s">
        <v>333</v>
      </c>
      <c r="L20" s="9" t="s">
        <v>97</v>
      </c>
      <c r="M20" s="6" t="s">
        <v>101</v>
      </c>
      <c r="N20" s="9" t="s">
        <v>97</v>
      </c>
      <c r="O20" s="6" t="s">
        <v>343</v>
      </c>
      <c r="P20" s="14">
        <v>0</v>
      </c>
      <c r="Q20" s="14">
        <v>12672.36</v>
      </c>
      <c r="R20" s="6" t="s">
        <v>344</v>
      </c>
      <c r="S20" s="6" t="s">
        <v>40</v>
      </c>
      <c r="T20" s="6" t="s">
        <v>336</v>
      </c>
      <c r="U20" s="6" t="s">
        <v>337</v>
      </c>
      <c r="V20" s="6" t="s">
        <v>2684</v>
      </c>
      <c r="W20" s="6" t="s">
        <v>339</v>
      </c>
    </row>
    <row r="21" ht="16.5" customHeight="1" spans="1:23">
      <c r="A21" s="10" t="s">
        <v>2681</v>
      </c>
      <c r="B21" s="10" t="s">
        <v>330</v>
      </c>
      <c r="C21" s="10" t="s">
        <v>2682</v>
      </c>
      <c r="D21" s="11">
        <v>3</v>
      </c>
      <c r="E21" s="10" t="s">
        <v>2683</v>
      </c>
      <c r="F21" s="12">
        <v>45376</v>
      </c>
      <c r="G21" s="12">
        <v>45376</v>
      </c>
      <c r="H21" s="13" t="s">
        <v>99</v>
      </c>
      <c r="I21" s="10" t="s">
        <v>100</v>
      </c>
      <c r="J21" s="13" t="s">
        <v>97</v>
      </c>
      <c r="K21" s="10" t="s">
        <v>333</v>
      </c>
      <c r="L21" s="13" t="s">
        <v>97</v>
      </c>
      <c r="M21" s="10" t="s">
        <v>101</v>
      </c>
      <c r="N21" s="13" t="s">
        <v>97</v>
      </c>
      <c r="O21" s="10" t="s">
        <v>343</v>
      </c>
      <c r="P21" s="15">
        <v>275.13</v>
      </c>
      <c r="Q21" s="15">
        <v>0</v>
      </c>
      <c r="R21" s="10" t="s">
        <v>344</v>
      </c>
      <c r="S21" s="10" t="s">
        <v>40</v>
      </c>
      <c r="T21" s="10" t="s">
        <v>336</v>
      </c>
      <c r="U21" s="10" t="s">
        <v>337</v>
      </c>
      <c r="V21" s="10" t="s">
        <v>2684</v>
      </c>
      <c r="W21" s="10" t="s">
        <v>339</v>
      </c>
    </row>
    <row r="22" ht="16.5" customHeight="1" spans="1:23">
      <c r="A22" s="6" t="s">
        <v>2685</v>
      </c>
      <c r="B22" s="6" t="s">
        <v>330</v>
      </c>
      <c r="C22" s="6" t="s">
        <v>2686</v>
      </c>
      <c r="D22" s="7">
        <v>1</v>
      </c>
      <c r="E22" s="6" t="s">
        <v>2687</v>
      </c>
      <c r="F22" s="8">
        <v>45376</v>
      </c>
      <c r="G22" s="8">
        <v>45376</v>
      </c>
      <c r="H22" s="9" t="s">
        <v>99</v>
      </c>
      <c r="I22" s="6" t="s">
        <v>100</v>
      </c>
      <c r="J22" s="9" t="s">
        <v>97</v>
      </c>
      <c r="K22" s="6" t="s">
        <v>333</v>
      </c>
      <c r="L22" s="9" t="s">
        <v>97</v>
      </c>
      <c r="M22" s="6" t="s">
        <v>101</v>
      </c>
      <c r="N22" s="9" t="s">
        <v>97</v>
      </c>
      <c r="O22" s="6" t="s">
        <v>2688</v>
      </c>
      <c r="P22" s="14">
        <v>0.01</v>
      </c>
      <c r="Q22" s="14">
        <v>0</v>
      </c>
      <c r="R22" s="6" t="s">
        <v>2689</v>
      </c>
      <c r="S22" s="6" t="s">
        <v>40</v>
      </c>
      <c r="T22" s="6" t="s">
        <v>336</v>
      </c>
      <c r="U22" s="6" t="s">
        <v>337</v>
      </c>
      <c r="V22" s="6" t="s">
        <v>2690</v>
      </c>
      <c r="W22" s="6" t="s">
        <v>339</v>
      </c>
    </row>
    <row r="23" ht="16.5" customHeight="1" spans="1:23">
      <c r="A23" s="10" t="s">
        <v>2691</v>
      </c>
      <c r="B23" s="10" t="s">
        <v>330</v>
      </c>
      <c r="C23" s="10" t="s">
        <v>2692</v>
      </c>
      <c r="D23" s="11">
        <v>1</v>
      </c>
      <c r="E23" s="10" t="s">
        <v>2693</v>
      </c>
      <c r="F23" s="12">
        <v>45376</v>
      </c>
      <c r="G23" s="12">
        <v>45376</v>
      </c>
      <c r="H23" s="13" t="s">
        <v>99</v>
      </c>
      <c r="I23" s="10" t="s">
        <v>100</v>
      </c>
      <c r="J23" s="13" t="s">
        <v>97</v>
      </c>
      <c r="K23" s="10" t="s">
        <v>333</v>
      </c>
      <c r="L23" s="13" t="s">
        <v>97</v>
      </c>
      <c r="M23" s="10" t="s">
        <v>101</v>
      </c>
      <c r="N23" s="13" t="s">
        <v>97</v>
      </c>
      <c r="O23" s="10" t="s">
        <v>1101</v>
      </c>
      <c r="P23" s="15">
        <v>0</v>
      </c>
      <c r="Q23" s="15">
        <v>29120.45</v>
      </c>
      <c r="R23" s="10" t="s">
        <v>580</v>
      </c>
      <c r="S23" s="10" t="s">
        <v>21</v>
      </c>
      <c r="T23" s="10" t="s">
        <v>336</v>
      </c>
      <c r="U23" s="10" t="s">
        <v>337</v>
      </c>
      <c r="V23" s="10" t="s">
        <v>2694</v>
      </c>
      <c r="W23" s="10" t="s">
        <v>339</v>
      </c>
    </row>
    <row r="24" ht="16.5" customHeight="1" spans="1:23">
      <c r="A24" s="6" t="s">
        <v>2691</v>
      </c>
      <c r="B24" s="6" t="s">
        <v>330</v>
      </c>
      <c r="C24" s="6" t="s">
        <v>2692</v>
      </c>
      <c r="D24" s="7">
        <v>3</v>
      </c>
      <c r="E24" s="6" t="s">
        <v>2693</v>
      </c>
      <c r="F24" s="8">
        <v>45376</v>
      </c>
      <c r="G24" s="8">
        <v>45376</v>
      </c>
      <c r="H24" s="9" t="s">
        <v>99</v>
      </c>
      <c r="I24" s="6" t="s">
        <v>100</v>
      </c>
      <c r="J24" s="9" t="s">
        <v>97</v>
      </c>
      <c r="K24" s="6" t="s">
        <v>333</v>
      </c>
      <c r="L24" s="9" t="s">
        <v>97</v>
      </c>
      <c r="M24" s="6" t="s">
        <v>101</v>
      </c>
      <c r="N24" s="9" t="s">
        <v>97</v>
      </c>
      <c r="O24" s="6" t="s">
        <v>1101</v>
      </c>
      <c r="P24" s="14">
        <v>0.58</v>
      </c>
      <c r="Q24" s="14">
        <v>0</v>
      </c>
      <c r="R24" s="6" t="s">
        <v>580</v>
      </c>
      <c r="S24" s="6" t="s">
        <v>21</v>
      </c>
      <c r="T24" s="6" t="s">
        <v>336</v>
      </c>
      <c r="U24" s="6" t="s">
        <v>337</v>
      </c>
      <c r="V24" s="6" t="s">
        <v>2694</v>
      </c>
      <c r="W24" s="6" t="s">
        <v>339</v>
      </c>
    </row>
    <row r="25" ht="16.5" customHeight="1" spans="1:23">
      <c r="A25" s="10" t="s">
        <v>2695</v>
      </c>
      <c r="B25" s="10" t="s">
        <v>330</v>
      </c>
      <c r="C25" s="10" t="s">
        <v>2696</v>
      </c>
      <c r="D25" s="11">
        <v>1</v>
      </c>
      <c r="E25" s="10" t="s">
        <v>2697</v>
      </c>
      <c r="F25" s="12">
        <v>45376</v>
      </c>
      <c r="G25" s="12">
        <v>45376</v>
      </c>
      <c r="H25" s="13" t="s">
        <v>99</v>
      </c>
      <c r="I25" s="10" t="s">
        <v>100</v>
      </c>
      <c r="J25" s="13" t="s">
        <v>97</v>
      </c>
      <c r="K25" s="10" t="s">
        <v>333</v>
      </c>
      <c r="L25" s="13" t="s">
        <v>97</v>
      </c>
      <c r="M25" s="10" t="s">
        <v>101</v>
      </c>
      <c r="N25" s="13" t="s">
        <v>97</v>
      </c>
      <c r="O25" s="10" t="s">
        <v>2698</v>
      </c>
      <c r="P25" s="15">
        <v>0.01</v>
      </c>
      <c r="Q25" s="15">
        <v>0</v>
      </c>
      <c r="R25" s="10" t="s">
        <v>580</v>
      </c>
      <c r="S25" s="10" t="s">
        <v>21</v>
      </c>
      <c r="T25" s="10" t="s">
        <v>336</v>
      </c>
      <c r="U25" s="10" t="s">
        <v>337</v>
      </c>
      <c r="V25" s="10" t="s">
        <v>2699</v>
      </c>
      <c r="W25" s="10" t="s">
        <v>339</v>
      </c>
    </row>
    <row r="26" ht="16.5" customHeight="1" spans="1:23">
      <c r="A26" s="6" t="s">
        <v>2700</v>
      </c>
      <c r="B26" s="6" t="s">
        <v>330</v>
      </c>
      <c r="C26" s="6" t="s">
        <v>2701</v>
      </c>
      <c r="D26" s="7">
        <v>1</v>
      </c>
      <c r="E26" s="6" t="s">
        <v>2702</v>
      </c>
      <c r="F26" s="8">
        <v>45376</v>
      </c>
      <c r="G26" s="8">
        <v>45376</v>
      </c>
      <c r="H26" s="9" t="s">
        <v>99</v>
      </c>
      <c r="I26" s="6" t="s">
        <v>100</v>
      </c>
      <c r="J26" s="9" t="s">
        <v>97</v>
      </c>
      <c r="K26" s="6" t="s">
        <v>333</v>
      </c>
      <c r="L26" s="9" t="s">
        <v>97</v>
      </c>
      <c r="M26" s="6" t="s">
        <v>101</v>
      </c>
      <c r="N26" s="9" t="s">
        <v>97</v>
      </c>
      <c r="O26" s="6" t="s">
        <v>2703</v>
      </c>
      <c r="P26" s="14">
        <v>0</v>
      </c>
      <c r="Q26" s="14">
        <v>24724.94</v>
      </c>
      <c r="R26" s="6" t="s">
        <v>402</v>
      </c>
      <c r="S26" s="6" t="s">
        <v>22</v>
      </c>
      <c r="T26" s="6" t="s">
        <v>336</v>
      </c>
      <c r="U26" s="6" t="s">
        <v>337</v>
      </c>
      <c r="V26" s="6" t="s">
        <v>2704</v>
      </c>
      <c r="W26" s="6" t="s">
        <v>339</v>
      </c>
    </row>
    <row r="27" ht="16.5" customHeight="1" spans="1:23">
      <c r="A27" s="10" t="s">
        <v>2705</v>
      </c>
      <c r="B27" s="10" t="s">
        <v>330</v>
      </c>
      <c r="C27" s="10" t="s">
        <v>2706</v>
      </c>
      <c r="D27" s="11">
        <v>1</v>
      </c>
      <c r="E27" s="10" t="s">
        <v>2707</v>
      </c>
      <c r="F27" s="12">
        <v>45376</v>
      </c>
      <c r="G27" s="12">
        <v>45376</v>
      </c>
      <c r="H27" s="13" t="s">
        <v>99</v>
      </c>
      <c r="I27" s="10" t="s">
        <v>100</v>
      </c>
      <c r="J27" s="13" t="s">
        <v>97</v>
      </c>
      <c r="K27" s="10" t="s">
        <v>333</v>
      </c>
      <c r="L27" s="13" t="s">
        <v>97</v>
      </c>
      <c r="M27" s="10" t="s">
        <v>101</v>
      </c>
      <c r="N27" s="13" t="s">
        <v>97</v>
      </c>
      <c r="O27" s="10" t="s">
        <v>2708</v>
      </c>
      <c r="P27" s="15">
        <v>0</v>
      </c>
      <c r="Q27" s="15">
        <v>37435.45</v>
      </c>
      <c r="R27" s="10" t="s">
        <v>507</v>
      </c>
      <c r="S27" s="10" t="s">
        <v>61</v>
      </c>
      <c r="T27" s="10" t="s">
        <v>336</v>
      </c>
      <c r="U27" s="10" t="s">
        <v>337</v>
      </c>
      <c r="V27" s="10" t="s">
        <v>2709</v>
      </c>
      <c r="W27" s="10" t="s">
        <v>339</v>
      </c>
    </row>
    <row r="28" ht="16.5" customHeight="1" spans="1:23">
      <c r="A28" s="6" t="s">
        <v>2710</v>
      </c>
      <c r="B28" s="6" t="s">
        <v>330</v>
      </c>
      <c r="C28" s="6" t="s">
        <v>2711</v>
      </c>
      <c r="D28" s="7">
        <v>1</v>
      </c>
      <c r="E28" s="6" t="s">
        <v>2712</v>
      </c>
      <c r="F28" s="8">
        <v>45376</v>
      </c>
      <c r="G28" s="8">
        <v>45376</v>
      </c>
      <c r="H28" s="9" t="s">
        <v>99</v>
      </c>
      <c r="I28" s="6" t="s">
        <v>100</v>
      </c>
      <c r="J28" s="9" t="s">
        <v>97</v>
      </c>
      <c r="K28" s="6" t="s">
        <v>333</v>
      </c>
      <c r="L28" s="9" t="s">
        <v>97</v>
      </c>
      <c r="M28" s="6" t="s">
        <v>101</v>
      </c>
      <c r="N28" s="9" t="s">
        <v>97</v>
      </c>
      <c r="O28" s="6" t="s">
        <v>2713</v>
      </c>
      <c r="P28" s="14">
        <v>0</v>
      </c>
      <c r="Q28" s="14">
        <v>31943.94</v>
      </c>
      <c r="R28" s="6" t="s">
        <v>367</v>
      </c>
      <c r="S28" s="6" t="s">
        <v>16</v>
      </c>
      <c r="T28" s="6" t="s">
        <v>336</v>
      </c>
      <c r="U28" s="6" t="s">
        <v>337</v>
      </c>
      <c r="V28" s="6" t="s">
        <v>2714</v>
      </c>
      <c r="W28" s="6" t="s">
        <v>339</v>
      </c>
    </row>
    <row r="29" ht="16.5" customHeight="1" spans="1:23">
      <c r="A29" s="10" t="s">
        <v>2710</v>
      </c>
      <c r="B29" s="10" t="s">
        <v>330</v>
      </c>
      <c r="C29" s="10" t="s">
        <v>2711</v>
      </c>
      <c r="D29" s="11">
        <v>3</v>
      </c>
      <c r="E29" s="10" t="s">
        <v>2712</v>
      </c>
      <c r="F29" s="12">
        <v>45376</v>
      </c>
      <c r="G29" s="12">
        <v>45376</v>
      </c>
      <c r="H29" s="13" t="s">
        <v>99</v>
      </c>
      <c r="I29" s="10" t="s">
        <v>100</v>
      </c>
      <c r="J29" s="13" t="s">
        <v>97</v>
      </c>
      <c r="K29" s="10" t="s">
        <v>333</v>
      </c>
      <c r="L29" s="13" t="s">
        <v>97</v>
      </c>
      <c r="M29" s="10" t="s">
        <v>101</v>
      </c>
      <c r="N29" s="13" t="s">
        <v>97</v>
      </c>
      <c r="O29" s="10" t="s">
        <v>2713</v>
      </c>
      <c r="P29" s="15">
        <v>297.16</v>
      </c>
      <c r="Q29" s="15">
        <v>0</v>
      </c>
      <c r="R29" s="10" t="s">
        <v>367</v>
      </c>
      <c r="S29" s="10" t="s">
        <v>16</v>
      </c>
      <c r="T29" s="10" t="s">
        <v>336</v>
      </c>
      <c r="U29" s="10" t="s">
        <v>337</v>
      </c>
      <c r="V29" s="10" t="s">
        <v>2714</v>
      </c>
      <c r="W29" s="10" t="s">
        <v>339</v>
      </c>
    </row>
    <row r="30" ht="16.5" customHeight="1" spans="1:23">
      <c r="A30" s="6" t="s">
        <v>2715</v>
      </c>
      <c r="B30" s="6" t="s">
        <v>330</v>
      </c>
      <c r="C30" s="6" t="s">
        <v>2716</v>
      </c>
      <c r="D30" s="7">
        <v>1</v>
      </c>
      <c r="E30" s="6" t="s">
        <v>2717</v>
      </c>
      <c r="F30" s="8">
        <v>45376</v>
      </c>
      <c r="G30" s="8">
        <v>45376</v>
      </c>
      <c r="H30" s="9" t="s">
        <v>99</v>
      </c>
      <c r="I30" s="6" t="s">
        <v>100</v>
      </c>
      <c r="J30" s="9" t="s">
        <v>97</v>
      </c>
      <c r="K30" s="6" t="s">
        <v>333</v>
      </c>
      <c r="L30" s="9" t="s">
        <v>97</v>
      </c>
      <c r="M30" s="6" t="s">
        <v>101</v>
      </c>
      <c r="N30" s="9" t="s">
        <v>97</v>
      </c>
      <c r="O30" s="6" t="s">
        <v>2718</v>
      </c>
      <c r="P30" s="14">
        <v>0</v>
      </c>
      <c r="Q30" s="14">
        <v>198508.07</v>
      </c>
      <c r="R30" s="6" t="s">
        <v>634</v>
      </c>
      <c r="S30" s="6" t="s">
        <v>37</v>
      </c>
      <c r="T30" s="6" t="s">
        <v>336</v>
      </c>
      <c r="U30" s="6" t="s">
        <v>337</v>
      </c>
      <c r="V30" s="6" t="s">
        <v>2719</v>
      </c>
      <c r="W30" s="6" t="s">
        <v>339</v>
      </c>
    </row>
    <row r="31" ht="16.5" customHeight="1" spans="1:23">
      <c r="A31" s="10" t="s">
        <v>2715</v>
      </c>
      <c r="B31" s="10" t="s">
        <v>330</v>
      </c>
      <c r="C31" s="10" t="s">
        <v>2716</v>
      </c>
      <c r="D31" s="11">
        <v>3</v>
      </c>
      <c r="E31" s="10" t="s">
        <v>2717</v>
      </c>
      <c r="F31" s="12">
        <v>45376</v>
      </c>
      <c r="G31" s="12">
        <v>45376</v>
      </c>
      <c r="H31" s="13" t="s">
        <v>99</v>
      </c>
      <c r="I31" s="10" t="s">
        <v>100</v>
      </c>
      <c r="J31" s="13" t="s">
        <v>97</v>
      </c>
      <c r="K31" s="10" t="s">
        <v>333</v>
      </c>
      <c r="L31" s="13" t="s">
        <v>97</v>
      </c>
      <c r="M31" s="10" t="s">
        <v>101</v>
      </c>
      <c r="N31" s="13" t="s">
        <v>97</v>
      </c>
      <c r="O31" s="10" t="s">
        <v>2718</v>
      </c>
      <c r="P31" s="15">
        <v>10249.5</v>
      </c>
      <c r="Q31" s="15">
        <v>0</v>
      </c>
      <c r="R31" s="10" t="s">
        <v>634</v>
      </c>
      <c r="S31" s="10" t="s">
        <v>37</v>
      </c>
      <c r="T31" s="10" t="s">
        <v>336</v>
      </c>
      <c r="U31" s="10" t="s">
        <v>337</v>
      </c>
      <c r="V31" s="10" t="s">
        <v>2719</v>
      </c>
      <c r="W31" s="10" t="s">
        <v>339</v>
      </c>
    </row>
    <row r="32" ht="16.5" customHeight="1" spans="1:23">
      <c r="A32" s="6" t="s">
        <v>2720</v>
      </c>
      <c r="B32" s="6" t="s">
        <v>330</v>
      </c>
      <c r="C32" s="6" t="s">
        <v>2721</v>
      </c>
      <c r="D32" s="7">
        <v>1</v>
      </c>
      <c r="E32" s="6" t="s">
        <v>2722</v>
      </c>
      <c r="F32" s="8">
        <v>45376</v>
      </c>
      <c r="G32" s="8">
        <v>45376</v>
      </c>
      <c r="H32" s="9" t="s">
        <v>99</v>
      </c>
      <c r="I32" s="6" t="s">
        <v>100</v>
      </c>
      <c r="J32" s="9" t="s">
        <v>97</v>
      </c>
      <c r="K32" s="6" t="s">
        <v>333</v>
      </c>
      <c r="L32" s="9" t="s">
        <v>97</v>
      </c>
      <c r="M32" s="6" t="s">
        <v>101</v>
      </c>
      <c r="N32" s="9" t="s">
        <v>97</v>
      </c>
      <c r="O32" s="6" t="s">
        <v>2723</v>
      </c>
      <c r="P32" s="14">
        <v>0</v>
      </c>
      <c r="Q32" s="14">
        <v>75147.24</v>
      </c>
      <c r="R32" s="6" t="s">
        <v>2193</v>
      </c>
      <c r="S32" s="6" t="s">
        <v>252</v>
      </c>
      <c r="T32" s="6" t="s">
        <v>336</v>
      </c>
      <c r="U32" s="6" t="s">
        <v>337</v>
      </c>
      <c r="V32" s="6" t="s">
        <v>2724</v>
      </c>
      <c r="W32" s="6" t="s">
        <v>339</v>
      </c>
    </row>
    <row r="33" ht="16.5" customHeight="1" spans="1:23">
      <c r="A33" s="10" t="s">
        <v>2720</v>
      </c>
      <c r="B33" s="10" t="s">
        <v>330</v>
      </c>
      <c r="C33" s="10" t="s">
        <v>2721</v>
      </c>
      <c r="D33" s="11">
        <v>3</v>
      </c>
      <c r="E33" s="10" t="s">
        <v>2722</v>
      </c>
      <c r="F33" s="12">
        <v>45376</v>
      </c>
      <c r="G33" s="12">
        <v>45376</v>
      </c>
      <c r="H33" s="13" t="s">
        <v>99</v>
      </c>
      <c r="I33" s="10" t="s">
        <v>100</v>
      </c>
      <c r="J33" s="13" t="s">
        <v>97</v>
      </c>
      <c r="K33" s="10" t="s">
        <v>333</v>
      </c>
      <c r="L33" s="13" t="s">
        <v>97</v>
      </c>
      <c r="M33" s="10" t="s">
        <v>101</v>
      </c>
      <c r="N33" s="13" t="s">
        <v>97</v>
      </c>
      <c r="O33" s="10" t="s">
        <v>2723</v>
      </c>
      <c r="P33" s="15">
        <v>8988</v>
      </c>
      <c r="Q33" s="15">
        <v>0</v>
      </c>
      <c r="R33" s="10" t="s">
        <v>2193</v>
      </c>
      <c r="S33" s="10" t="s">
        <v>252</v>
      </c>
      <c r="T33" s="10" t="s">
        <v>336</v>
      </c>
      <c r="U33" s="10" t="s">
        <v>337</v>
      </c>
      <c r="V33" s="10" t="s">
        <v>2724</v>
      </c>
      <c r="W33" s="10" t="s">
        <v>339</v>
      </c>
    </row>
    <row r="34" ht="16.5" customHeight="1" spans="1:23">
      <c r="A34" s="6" t="s">
        <v>2725</v>
      </c>
      <c r="B34" s="6" t="s">
        <v>330</v>
      </c>
      <c r="C34" s="6" t="s">
        <v>2726</v>
      </c>
      <c r="D34" s="7">
        <v>1</v>
      </c>
      <c r="E34" s="6" t="s">
        <v>2727</v>
      </c>
      <c r="F34" s="8">
        <v>45376</v>
      </c>
      <c r="G34" s="8">
        <v>45376</v>
      </c>
      <c r="H34" s="9" t="s">
        <v>99</v>
      </c>
      <c r="I34" s="6" t="s">
        <v>100</v>
      </c>
      <c r="J34" s="9" t="s">
        <v>97</v>
      </c>
      <c r="K34" s="6" t="s">
        <v>333</v>
      </c>
      <c r="L34" s="9" t="s">
        <v>97</v>
      </c>
      <c r="M34" s="6" t="s">
        <v>101</v>
      </c>
      <c r="N34" s="9" t="s">
        <v>97</v>
      </c>
      <c r="O34" s="6" t="s">
        <v>2728</v>
      </c>
      <c r="P34" s="14">
        <v>0</v>
      </c>
      <c r="Q34" s="14">
        <v>21244</v>
      </c>
      <c r="R34" s="6" t="s">
        <v>444</v>
      </c>
      <c r="S34" s="6" t="s">
        <v>27</v>
      </c>
      <c r="T34" s="6" t="s">
        <v>336</v>
      </c>
      <c r="U34" s="6" t="s">
        <v>337</v>
      </c>
      <c r="V34" s="6" t="s">
        <v>2729</v>
      </c>
      <c r="W34" s="6" t="s">
        <v>339</v>
      </c>
    </row>
    <row r="35" ht="16.5" customHeight="1" spans="1:23">
      <c r="A35" s="10" t="s">
        <v>2730</v>
      </c>
      <c r="B35" s="10" t="s">
        <v>330</v>
      </c>
      <c r="C35" s="10" t="s">
        <v>2731</v>
      </c>
      <c r="D35" s="11">
        <v>1</v>
      </c>
      <c r="E35" s="10" t="s">
        <v>2732</v>
      </c>
      <c r="F35" s="12">
        <v>45376</v>
      </c>
      <c r="G35" s="12">
        <v>45376</v>
      </c>
      <c r="H35" s="13" t="s">
        <v>99</v>
      </c>
      <c r="I35" s="10" t="s">
        <v>100</v>
      </c>
      <c r="J35" s="13" t="s">
        <v>97</v>
      </c>
      <c r="K35" s="10" t="s">
        <v>333</v>
      </c>
      <c r="L35" s="13" t="s">
        <v>97</v>
      </c>
      <c r="M35" s="10" t="s">
        <v>101</v>
      </c>
      <c r="N35" s="13" t="s">
        <v>97</v>
      </c>
      <c r="O35" s="10" t="s">
        <v>2733</v>
      </c>
      <c r="P35" s="15">
        <v>0</v>
      </c>
      <c r="Q35" s="15">
        <v>36603.74</v>
      </c>
      <c r="R35" s="10" t="s">
        <v>361</v>
      </c>
      <c r="S35" s="10" t="s">
        <v>54</v>
      </c>
      <c r="T35" s="10" t="s">
        <v>336</v>
      </c>
      <c r="U35" s="10" t="s">
        <v>337</v>
      </c>
      <c r="V35" s="10" t="s">
        <v>2734</v>
      </c>
      <c r="W35" s="10" t="s">
        <v>339</v>
      </c>
    </row>
    <row r="36" ht="16.5" customHeight="1" spans="1:23">
      <c r="A36" s="6" t="s">
        <v>2730</v>
      </c>
      <c r="B36" s="6" t="s">
        <v>330</v>
      </c>
      <c r="C36" s="6" t="s">
        <v>2731</v>
      </c>
      <c r="D36" s="7">
        <v>3</v>
      </c>
      <c r="E36" s="6" t="s">
        <v>2732</v>
      </c>
      <c r="F36" s="8">
        <v>45376</v>
      </c>
      <c r="G36" s="8">
        <v>45376</v>
      </c>
      <c r="H36" s="9" t="s">
        <v>99</v>
      </c>
      <c r="I36" s="6" t="s">
        <v>100</v>
      </c>
      <c r="J36" s="9" t="s">
        <v>97</v>
      </c>
      <c r="K36" s="6" t="s">
        <v>333</v>
      </c>
      <c r="L36" s="9" t="s">
        <v>97</v>
      </c>
      <c r="M36" s="6" t="s">
        <v>101</v>
      </c>
      <c r="N36" s="9" t="s">
        <v>97</v>
      </c>
      <c r="O36" s="6" t="s">
        <v>2733</v>
      </c>
      <c r="P36" s="14">
        <v>324.3</v>
      </c>
      <c r="Q36" s="14">
        <v>0</v>
      </c>
      <c r="R36" s="6" t="s">
        <v>361</v>
      </c>
      <c r="S36" s="6" t="s">
        <v>54</v>
      </c>
      <c r="T36" s="6" t="s">
        <v>336</v>
      </c>
      <c r="U36" s="6" t="s">
        <v>337</v>
      </c>
      <c r="V36" s="6" t="s">
        <v>2734</v>
      </c>
      <c r="W36" s="6" t="s">
        <v>339</v>
      </c>
    </row>
    <row r="37" ht="16.5" customHeight="1" spans="1:23">
      <c r="A37" s="10" t="s">
        <v>2735</v>
      </c>
      <c r="B37" s="10" t="s">
        <v>330</v>
      </c>
      <c r="C37" s="10" t="s">
        <v>2736</v>
      </c>
      <c r="D37" s="11">
        <v>1</v>
      </c>
      <c r="E37" s="10" t="s">
        <v>2737</v>
      </c>
      <c r="F37" s="12">
        <v>45376</v>
      </c>
      <c r="G37" s="12">
        <v>45376</v>
      </c>
      <c r="H37" s="13" t="s">
        <v>99</v>
      </c>
      <c r="I37" s="10" t="s">
        <v>100</v>
      </c>
      <c r="J37" s="13" t="s">
        <v>97</v>
      </c>
      <c r="K37" s="10" t="s">
        <v>333</v>
      </c>
      <c r="L37" s="13" t="s">
        <v>97</v>
      </c>
      <c r="M37" s="10" t="s">
        <v>101</v>
      </c>
      <c r="N37" s="13" t="s">
        <v>97</v>
      </c>
      <c r="O37" s="10" t="s">
        <v>2738</v>
      </c>
      <c r="P37" s="15">
        <v>0</v>
      </c>
      <c r="Q37" s="15">
        <v>28855.68</v>
      </c>
      <c r="R37" s="10" t="s">
        <v>355</v>
      </c>
      <c r="S37" s="10" t="s">
        <v>20</v>
      </c>
      <c r="T37" s="10" t="s">
        <v>336</v>
      </c>
      <c r="U37" s="10" t="s">
        <v>337</v>
      </c>
      <c r="V37" s="10" t="s">
        <v>2739</v>
      </c>
      <c r="W37" s="10" t="s">
        <v>339</v>
      </c>
    </row>
    <row r="38" ht="16.5" customHeight="1" spans="1:23">
      <c r="A38" s="6" t="s">
        <v>2740</v>
      </c>
      <c r="B38" s="6" t="s">
        <v>330</v>
      </c>
      <c r="C38" s="6" t="s">
        <v>2741</v>
      </c>
      <c r="D38" s="7">
        <v>1</v>
      </c>
      <c r="E38" s="6" t="s">
        <v>2742</v>
      </c>
      <c r="F38" s="8">
        <v>45376</v>
      </c>
      <c r="G38" s="8">
        <v>45376</v>
      </c>
      <c r="H38" s="9" t="s">
        <v>99</v>
      </c>
      <c r="I38" s="6" t="s">
        <v>100</v>
      </c>
      <c r="J38" s="9" t="s">
        <v>97</v>
      </c>
      <c r="K38" s="6" t="s">
        <v>333</v>
      </c>
      <c r="L38" s="9" t="s">
        <v>97</v>
      </c>
      <c r="M38" s="6" t="s">
        <v>101</v>
      </c>
      <c r="N38" s="9" t="s">
        <v>97</v>
      </c>
      <c r="O38" s="6" t="s">
        <v>1111</v>
      </c>
      <c r="P38" s="14">
        <v>0</v>
      </c>
      <c r="Q38" s="14">
        <v>66028.43</v>
      </c>
      <c r="R38" s="6" t="s">
        <v>568</v>
      </c>
      <c r="S38" s="6" t="s">
        <v>38</v>
      </c>
      <c r="T38" s="6" t="s">
        <v>336</v>
      </c>
      <c r="U38" s="6" t="s">
        <v>337</v>
      </c>
      <c r="V38" s="6" t="s">
        <v>2743</v>
      </c>
      <c r="W38" s="6" t="s">
        <v>339</v>
      </c>
    </row>
    <row r="39" ht="16.5" customHeight="1" spans="1:23">
      <c r="A39" s="10" t="s">
        <v>2740</v>
      </c>
      <c r="B39" s="10" t="s">
        <v>330</v>
      </c>
      <c r="C39" s="10" t="s">
        <v>2741</v>
      </c>
      <c r="D39" s="11">
        <v>3</v>
      </c>
      <c r="E39" s="10" t="s">
        <v>2742</v>
      </c>
      <c r="F39" s="12">
        <v>45376</v>
      </c>
      <c r="G39" s="12">
        <v>45376</v>
      </c>
      <c r="H39" s="13" t="s">
        <v>99</v>
      </c>
      <c r="I39" s="10" t="s">
        <v>100</v>
      </c>
      <c r="J39" s="13" t="s">
        <v>97</v>
      </c>
      <c r="K39" s="10" t="s">
        <v>333</v>
      </c>
      <c r="L39" s="13" t="s">
        <v>97</v>
      </c>
      <c r="M39" s="10" t="s">
        <v>101</v>
      </c>
      <c r="N39" s="13" t="s">
        <v>97</v>
      </c>
      <c r="O39" s="10" t="s">
        <v>1111</v>
      </c>
      <c r="P39" s="15">
        <v>2134.65</v>
      </c>
      <c r="Q39" s="15">
        <v>0</v>
      </c>
      <c r="R39" s="10" t="s">
        <v>568</v>
      </c>
      <c r="S39" s="10" t="s">
        <v>38</v>
      </c>
      <c r="T39" s="10" t="s">
        <v>336</v>
      </c>
      <c r="U39" s="10" t="s">
        <v>337</v>
      </c>
      <c r="V39" s="10" t="s">
        <v>2743</v>
      </c>
      <c r="W39" s="10" t="s">
        <v>339</v>
      </c>
    </row>
    <row r="40" ht="16.5" customHeight="1" spans="1:23">
      <c r="A40" s="6" t="s">
        <v>2744</v>
      </c>
      <c r="B40" s="6" t="s">
        <v>330</v>
      </c>
      <c r="C40" s="6" t="s">
        <v>2745</v>
      </c>
      <c r="D40" s="7">
        <v>1</v>
      </c>
      <c r="E40" s="6" t="s">
        <v>2746</v>
      </c>
      <c r="F40" s="8">
        <v>45376</v>
      </c>
      <c r="G40" s="8">
        <v>45376</v>
      </c>
      <c r="H40" s="9" t="s">
        <v>99</v>
      </c>
      <c r="I40" s="6" t="s">
        <v>100</v>
      </c>
      <c r="J40" s="9" t="s">
        <v>97</v>
      </c>
      <c r="K40" s="6" t="s">
        <v>333</v>
      </c>
      <c r="L40" s="9" t="s">
        <v>97</v>
      </c>
      <c r="M40" s="6" t="s">
        <v>101</v>
      </c>
      <c r="N40" s="9" t="s">
        <v>97</v>
      </c>
      <c r="O40" s="6" t="s">
        <v>2747</v>
      </c>
      <c r="P40" s="14">
        <v>0</v>
      </c>
      <c r="Q40" s="14">
        <v>0.01</v>
      </c>
      <c r="R40" s="6" t="s">
        <v>568</v>
      </c>
      <c r="S40" s="6" t="s">
        <v>38</v>
      </c>
      <c r="T40" s="6" t="s">
        <v>336</v>
      </c>
      <c r="U40" s="6" t="s">
        <v>337</v>
      </c>
      <c r="V40" s="6" t="s">
        <v>2748</v>
      </c>
      <c r="W40" s="6" t="s">
        <v>339</v>
      </c>
    </row>
    <row r="41" ht="16.5" customHeight="1" spans="1:23">
      <c r="A41" s="10" t="s">
        <v>2749</v>
      </c>
      <c r="B41" s="10" t="s">
        <v>330</v>
      </c>
      <c r="C41" s="10" t="s">
        <v>2750</v>
      </c>
      <c r="D41" s="11">
        <v>1</v>
      </c>
      <c r="E41" s="10" t="s">
        <v>2751</v>
      </c>
      <c r="F41" s="12">
        <v>45376</v>
      </c>
      <c r="G41" s="12">
        <v>45376</v>
      </c>
      <c r="H41" s="13" t="s">
        <v>99</v>
      </c>
      <c r="I41" s="10" t="s">
        <v>100</v>
      </c>
      <c r="J41" s="13" t="s">
        <v>97</v>
      </c>
      <c r="K41" s="10" t="s">
        <v>333</v>
      </c>
      <c r="L41" s="13" t="s">
        <v>97</v>
      </c>
      <c r="M41" s="10" t="s">
        <v>101</v>
      </c>
      <c r="N41" s="13" t="s">
        <v>97</v>
      </c>
      <c r="O41" s="10" t="s">
        <v>2752</v>
      </c>
      <c r="P41" s="15">
        <v>0</v>
      </c>
      <c r="Q41" s="15">
        <v>39887.72</v>
      </c>
      <c r="R41" s="10" t="s">
        <v>432</v>
      </c>
      <c r="S41" s="10" t="s">
        <v>32</v>
      </c>
      <c r="T41" s="10" t="s">
        <v>336</v>
      </c>
      <c r="U41" s="10" t="s">
        <v>337</v>
      </c>
      <c r="V41" s="10" t="s">
        <v>2753</v>
      </c>
      <c r="W41" s="10" t="s">
        <v>339</v>
      </c>
    </row>
    <row r="42" ht="16.5" customHeight="1" spans="1:23">
      <c r="A42" s="6" t="s">
        <v>2754</v>
      </c>
      <c r="B42" s="6" t="s">
        <v>330</v>
      </c>
      <c r="C42" s="6" t="s">
        <v>2755</v>
      </c>
      <c r="D42" s="7">
        <v>1</v>
      </c>
      <c r="E42" s="6" t="s">
        <v>2756</v>
      </c>
      <c r="F42" s="8">
        <v>45376</v>
      </c>
      <c r="G42" s="8">
        <v>45376</v>
      </c>
      <c r="H42" s="9" t="s">
        <v>99</v>
      </c>
      <c r="I42" s="6" t="s">
        <v>100</v>
      </c>
      <c r="J42" s="9" t="s">
        <v>97</v>
      </c>
      <c r="K42" s="6" t="s">
        <v>333</v>
      </c>
      <c r="L42" s="9" t="s">
        <v>97</v>
      </c>
      <c r="M42" s="6" t="s">
        <v>101</v>
      </c>
      <c r="N42" s="9" t="s">
        <v>97</v>
      </c>
      <c r="O42" s="6" t="s">
        <v>2757</v>
      </c>
      <c r="P42" s="14">
        <v>0</v>
      </c>
      <c r="Q42" s="14">
        <v>65041.65</v>
      </c>
      <c r="R42" s="6" t="s">
        <v>799</v>
      </c>
      <c r="S42" s="6" t="s">
        <v>78</v>
      </c>
      <c r="T42" s="6" t="s">
        <v>336</v>
      </c>
      <c r="U42" s="6" t="s">
        <v>337</v>
      </c>
      <c r="V42" s="6" t="s">
        <v>2758</v>
      </c>
      <c r="W42" s="6" t="s">
        <v>339</v>
      </c>
    </row>
    <row r="43" ht="16.5" customHeight="1" spans="1:23">
      <c r="A43" s="10" t="s">
        <v>2754</v>
      </c>
      <c r="B43" s="10" t="s">
        <v>330</v>
      </c>
      <c r="C43" s="10" t="s">
        <v>2755</v>
      </c>
      <c r="D43" s="11">
        <v>3</v>
      </c>
      <c r="E43" s="10" t="s">
        <v>2756</v>
      </c>
      <c r="F43" s="12">
        <v>45376</v>
      </c>
      <c r="G43" s="12">
        <v>45376</v>
      </c>
      <c r="H43" s="13" t="s">
        <v>99</v>
      </c>
      <c r="I43" s="10" t="s">
        <v>100</v>
      </c>
      <c r="J43" s="13" t="s">
        <v>97</v>
      </c>
      <c r="K43" s="10" t="s">
        <v>333</v>
      </c>
      <c r="L43" s="13" t="s">
        <v>97</v>
      </c>
      <c r="M43" s="10" t="s">
        <v>101</v>
      </c>
      <c r="N43" s="13" t="s">
        <v>97</v>
      </c>
      <c r="O43" s="10" t="s">
        <v>2757</v>
      </c>
      <c r="P43" s="15">
        <v>1530</v>
      </c>
      <c r="Q43" s="15">
        <v>0</v>
      </c>
      <c r="R43" s="10" t="s">
        <v>799</v>
      </c>
      <c r="S43" s="10" t="s">
        <v>78</v>
      </c>
      <c r="T43" s="10" t="s">
        <v>336</v>
      </c>
      <c r="U43" s="10" t="s">
        <v>337</v>
      </c>
      <c r="V43" s="10" t="s">
        <v>2758</v>
      </c>
      <c r="W43" s="10" t="s">
        <v>339</v>
      </c>
    </row>
    <row r="44" ht="16.5" customHeight="1" spans="1:23">
      <c r="A44" s="6" t="s">
        <v>2759</v>
      </c>
      <c r="B44" s="6" t="s">
        <v>330</v>
      </c>
      <c r="C44" s="6" t="s">
        <v>2760</v>
      </c>
      <c r="D44" s="7">
        <v>1</v>
      </c>
      <c r="E44" s="6" t="s">
        <v>2761</v>
      </c>
      <c r="F44" s="8">
        <v>45376</v>
      </c>
      <c r="G44" s="8">
        <v>45376</v>
      </c>
      <c r="H44" s="9" t="s">
        <v>99</v>
      </c>
      <c r="I44" s="6" t="s">
        <v>100</v>
      </c>
      <c r="J44" s="9" t="s">
        <v>97</v>
      </c>
      <c r="K44" s="6" t="s">
        <v>333</v>
      </c>
      <c r="L44" s="9" t="s">
        <v>97</v>
      </c>
      <c r="M44" s="6" t="s">
        <v>101</v>
      </c>
      <c r="N44" s="9" t="s">
        <v>97</v>
      </c>
      <c r="O44" s="6" t="s">
        <v>2762</v>
      </c>
      <c r="P44" s="14">
        <v>0</v>
      </c>
      <c r="Q44" s="14">
        <v>14877.59</v>
      </c>
      <c r="R44" s="6" t="s">
        <v>618</v>
      </c>
      <c r="S44" s="6" t="s">
        <v>18</v>
      </c>
      <c r="T44" s="6" t="s">
        <v>336</v>
      </c>
      <c r="U44" s="6" t="s">
        <v>337</v>
      </c>
      <c r="V44" s="6" t="s">
        <v>2763</v>
      </c>
      <c r="W44" s="6" t="s">
        <v>339</v>
      </c>
    </row>
    <row r="45" ht="16.5" customHeight="1" spans="1:23">
      <c r="A45" s="10" t="s">
        <v>2764</v>
      </c>
      <c r="B45" s="10" t="s">
        <v>330</v>
      </c>
      <c r="C45" s="10" t="s">
        <v>2765</v>
      </c>
      <c r="D45" s="11">
        <v>1</v>
      </c>
      <c r="E45" s="10" t="s">
        <v>2766</v>
      </c>
      <c r="F45" s="12">
        <v>45376</v>
      </c>
      <c r="G45" s="12">
        <v>45376</v>
      </c>
      <c r="H45" s="13" t="s">
        <v>99</v>
      </c>
      <c r="I45" s="10" t="s">
        <v>100</v>
      </c>
      <c r="J45" s="13" t="s">
        <v>97</v>
      </c>
      <c r="K45" s="10" t="s">
        <v>333</v>
      </c>
      <c r="L45" s="13" t="s">
        <v>97</v>
      </c>
      <c r="M45" s="10" t="s">
        <v>101</v>
      </c>
      <c r="N45" s="13" t="s">
        <v>97</v>
      </c>
      <c r="O45" s="10" t="s">
        <v>2767</v>
      </c>
      <c r="P45" s="15">
        <v>0</v>
      </c>
      <c r="Q45" s="15">
        <v>534018.16</v>
      </c>
      <c r="R45" s="10" t="s">
        <v>536</v>
      </c>
      <c r="S45" s="10" t="s">
        <v>60</v>
      </c>
      <c r="T45" s="10" t="s">
        <v>336</v>
      </c>
      <c r="U45" s="10" t="s">
        <v>337</v>
      </c>
      <c r="V45" s="10" t="s">
        <v>2768</v>
      </c>
      <c r="W45" s="10" t="s">
        <v>339</v>
      </c>
    </row>
    <row r="46" ht="16.5" customHeight="1" spans="1:23">
      <c r="A46" s="6" t="s">
        <v>2764</v>
      </c>
      <c r="B46" s="6" t="s">
        <v>330</v>
      </c>
      <c r="C46" s="6" t="s">
        <v>2765</v>
      </c>
      <c r="D46" s="7">
        <v>3</v>
      </c>
      <c r="E46" s="6" t="s">
        <v>2766</v>
      </c>
      <c r="F46" s="8">
        <v>45376</v>
      </c>
      <c r="G46" s="8">
        <v>45376</v>
      </c>
      <c r="H46" s="9" t="s">
        <v>99</v>
      </c>
      <c r="I46" s="6" t="s">
        <v>100</v>
      </c>
      <c r="J46" s="9" t="s">
        <v>97</v>
      </c>
      <c r="K46" s="6" t="s">
        <v>333</v>
      </c>
      <c r="L46" s="9" t="s">
        <v>97</v>
      </c>
      <c r="M46" s="6" t="s">
        <v>101</v>
      </c>
      <c r="N46" s="9" t="s">
        <v>97</v>
      </c>
      <c r="O46" s="6" t="s">
        <v>2767</v>
      </c>
      <c r="P46" s="14">
        <v>111362.14</v>
      </c>
      <c r="Q46" s="14">
        <v>0</v>
      </c>
      <c r="R46" s="6" t="s">
        <v>536</v>
      </c>
      <c r="S46" s="6" t="s">
        <v>60</v>
      </c>
      <c r="T46" s="6" t="s">
        <v>336</v>
      </c>
      <c r="U46" s="6" t="s">
        <v>337</v>
      </c>
      <c r="V46" s="6" t="s">
        <v>2768</v>
      </c>
      <c r="W46" s="6" t="s">
        <v>339</v>
      </c>
    </row>
    <row r="47" ht="16.5" customHeight="1" spans="1:23">
      <c r="A47" s="10" t="s">
        <v>2769</v>
      </c>
      <c r="B47" s="10" t="s">
        <v>330</v>
      </c>
      <c r="C47" s="10" t="s">
        <v>2770</v>
      </c>
      <c r="D47" s="11">
        <v>1</v>
      </c>
      <c r="E47" s="10" t="s">
        <v>2771</v>
      </c>
      <c r="F47" s="12">
        <v>45376</v>
      </c>
      <c r="G47" s="12">
        <v>45376</v>
      </c>
      <c r="H47" s="13" t="s">
        <v>99</v>
      </c>
      <c r="I47" s="10" t="s">
        <v>100</v>
      </c>
      <c r="J47" s="13" t="s">
        <v>97</v>
      </c>
      <c r="K47" s="10" t="s">
        <v>333</v>
      </c>
      <c r="L47" s="13" t="s">
        <v>97</v>
      </c>
      <c r="M47" s="10" t="s">
        <v>101</v>
      </c>
      <c r="N47" s="13" t="s">
        <v>97</v>
      </c>
      <c r="O47" s="10" t="s">
        <v>2772</v>
      </c>
      <c r="P47" s="15">
        <v>0.02</v>
      </c>
      <c r="Q47" s="15">
        <v>0</v>
      </c>
      <c r="R47" s="10" t="s">
        <v>536</v>
      </c>
      <c r="S47" s="10" t="s">
        <v>60</v>
      </c>
      <c r="T47" s="10" t="s">
        <v>336</v>
      </c>
      <c r="U47" s="10" t="s">
        <v>337</v>
      </c>
      <c r="V47" s="10" t="s">
        <v>2773</v>
      </c>
      <c r="W47" s="10" t="s">
        <v>339</v>
      </c>
    </row>
    <row r="48" ht="16.5" customHeight="1" spans="1:23">
      <c r="A48" s="6" t="s">
        <v>2774</v>
      </c>
      <c r="B48" s="6" t="s">
        <v>330</v>
      </c>
      <c r="C48" s="6" t="s">
        <v>2775</v>
      </c>
      <c r="D48" s="7">
        <v>1</v>
      </c>
      <c r="E48" s="6" t="s">
        <v>2776</v>
      </c>
      <c r="F48" s="8">
        <v>45376</v>
      </c>
      <c r="G48" s="8">
        <v>45376</v>
      </c>
      <c r="H48" s="9" t="s">
        <v>99</v>
      </c>
      <c r="I48" s="6" t="s">
        <v>100</v>
      </c>
      <c r="J48" s="9" t="s">
        <v>97</v>
      </c>
      <c r="K48" s="6" t="s">
        <v>333</v>
      </c>
      <c r="L48" s="9" t="s">
        <v>97</v>
      </c>
      <c r="M48" s="6" t="s">
        <v>101</v>
      </c>
      <c r="N48" s="9" t="s">
        <v>97</v>
      </c>
      <c r="O48" s="6" t="s">
        <v>2777</v>
      </c>
      <c r="P48" s="14">
        <v>0</v>
      </c>
      <c r="Q48" s="14">
        <v>47369.07</v>
      </c>
      <c r="R48" s="6" t="s">
        <v>1765</v>
      </c>
      <c r="S48" s="6" t="s">
        <v>250</v>
      </c>
      <c r="T48" s="6" t="s">
        <v>336</v>
      </c>
      <c r="U48" s="6" t="s">
        <v>337</v>
      </c>
      <c r="V48" s="6" t="s">
        <v>2778</v>
      </c>
      <c r="W48" s="6" t="s">
        <v>339</v>
      </c>
    </row>
    <row r="49" ht="16.5" customHeight="1" spans="1:23">
      <c r="A49" s="10" t="s">
        <v>2774</v>
      </c>
      <c r="B49" s="10" t="s">
        <v>330</v>
      </c>
      <c r="C49" s="10" t="s">
        <v>2775</v>
      </c>
      <c r="D49" s="11">
        <v>3</v>
      </c>
      <c r="E49" s="10" t="s">
        <v>2776</v>
      </c>
      <c r="F49" s="12">
        <v>45376</v>
      </c>
      <c r="G49" s="12">
        <v>45376</v>
      </c>
      <c r="H49" s="13" t="s">
        <v>99</v>
      </c>
      <c r="I49" s="10" t="s">
        <v>100</v>
      </c>
      <c r="J49" s="13" t="s">
        <v>97</v>
      </c>
      <c r="K49" s="10" t="s">
        <v>333</v>
      </c>
      <c r="L49" s="13" t="s">
        <v>97</v>
      </c>
      <c r="M49" s="10" t="s">
        <v>101</v>
      </c>
      <c r="N49" s="13" t="s">
        <v>97</v>
      </c>
      <c r="O49" s="10" t="s">
        <v>2777</v>
      </c>
      <c r="P49" s="15">
        <v>1.5</v>
      </c>
      <c r="Q49" s="15">
        <v>0</v>
      </c>
      <c r="R49" s="10" t="s">
        <v>1765</v>
      </c>
      <c r="S49" s="10" t="s">
        <v>250</v>
      </c>
      <c r="T49" s="10" t="s">
        <v>336</v>
      </c>
      <c r="U49" s="10" t="s">
        <v>337</v>
      </c>
      <c r="V49" s="10" t="s">
        <v>2778</v>
      </c>
      <c r="W49" s="10" t="s">
        <v>339</v>
      </c>
    </row>
    <row r="50" ht="16.5" customHeight="1" spans="1:23">
      <c r="A50" s="6" t="s">
        <v>2779</v>
      </c>
      <c r="B50" s="6" t="s">
        <v>330</v>
      </c>
      <c r="C50" s="6" t="s">
        <v>2780</v>
      </c>
      <c r="D50" s="7">
        <v>1</v>
      </c>
      <c r="E50" s="6" t="s">
        <v>2781</v>
      </c>
      <c r="F50" s="8">
        <v>45376</v>
      </c>
      <c r="G50" s="8">
        <v>45376</v>
      </c>
      <c r="H50" s="9" t="s">
        <v>99</v>
      </c>
      <c r="I50" s="6" t="s">
        <v>100</v>
      </c>
      <c r="J50" s="9" t="s">
        <v>97</v>
      </c>
      <c r="K50" s="6" t="s">
        <v>333</v>
      </c>
      <c r="L50" s="9" t="s">
        <v>97</v>
      </c>
      <c r="M50" s="6" t="s">
        <v>101</v>
      </c>
      <c r="N50" s="9" t="s">
        <v>97</v>
      </c>
      <c r="O50" s="6" t="s">
        <v>2782</v>
      </c>
      <c r="P50" s="14">
        <v>0</v>
      </c>
      <c r="Q50" s="14">
        <v>78970.11</v>
      </c>
      <c r="R50" s="6" t="s">
        <v>870</v>
      </c>
      <c r="S50" s="6" t="s">
        <v>50</v>
      </c>
      <c r="T50" s="6" t="s">
        <v>336</v>
      </c>
      <c r="U50" s="6" t="s">
        <v>337</v>
      </c>
      <c r="V50" s="6" t="s">
        <v>2783</v>
      </c>
      <c r="W50" s="6" t="s">
        <v>339</v>
      </c>
    </row>
    <row r="51" ht="16.5" customHeight="1" spans="1:23">
      <c r="A51" s="10" t="s">
        <v>2779</v>
      </c>
      <c r="B51" s="10" t="s">
        <v>330</v>
      </c>
      <c r="C51" s="10" t="s">
        <v>2780</v>
      </c>
      <c r="D51" s="11">
        <v>3</v>
      </c>
      <c r="E51" s="10" t="s">
        <v>2781</v>
      </c>
      <c r="F51" s="12">
        <v>45376</v>
      </c>
      <c r="G51" s="12">
        <v>45376</v>
      </c>
      <c r="H51" s="13" t="s">
        <v>99</v>
      </c>
      <c r="I51" s="10" t="s">
        <v>100</v>
      </c>
      <c r="J51" s="13" t="s">
        <v>97</v>
      </c>
      <c r="K51" s="10" t="s">
        <v>333</v>
      </c>
      <c r="L51" s="13" t="s">
        <v>97</v>
      </c>
      <c r="M51" s="10" t="s">
        <v>101</v>
      </c>
      <c r="N51" s="13" t="s">
        <v>97</v>
      </c>
      <c r="O51" s="10" t="s">
        <v>2782</v>
      </c>
      <c r="P51" s="15">
        <v>24058.11</v>
      </c>
      <c r="Q51" s="15">
        <v>0</v>
      </c>
      <c r="R51" s="10" t="s">
        <v>870</v>
      </c>
      <c r="S51" s="10" t="s">
        <v>50</v>
      </c>
      <c r="T51" s="10" t="s">
        <v>336</v>
      </c>
      <c r="U51" s="10" t="s">
        <v>337</v>
      </c>
      <c r="V51" s="10" t="s">
        <v>2783</v>
      </c>
      <c r="W51" s="10" t="s">
        <v>339</v>
      </c>
    </row>
    <row r="52" ht="16.5" customHeight="1" spans="1:23">
      <c r="A52" s="6" t="s">
        <v>2784</v>
      </c>
      <c r="B52" s="6" t="s">
        <v>330</v>
      </c>
      <c r="C52" s="6" t="s">
        <v>2785</v>
      </c>
      <c r="D52" s="7">
        <v>1</v>
      </c>
      <c r="E52" s="6" t="s">
        <v>2786</v>
      </c>
      <c r="F52" s="8">
        <v>45376</v>
      </c>
      <c r="G52" s="8">
        <v>45376</v>
      </c>
      <c r="H52" s="9" t="s">
        <v>99</v>
      </c>
      <c r="I52" s="6" t="s">
        <v>100</v>
      </c>
      <c r="J52" s="9" t="s">
        <v>97</v>
      </c>
      <c r="K52" s="6" t="s">
        <v>333</v>
      </c>
      <c r="L52" s="9" t="s">
        <v>97</v>
      </c>
      <c r="M52" s="6" t="s">
        <v>101</v>
      </c>
      <c r="N52" s="9" t="s">
        <v>97</v>
      </c>
      <c r="O52" s="6" t="s">
        <v>925</v>
      </c>
      <c r="P52" s="14">
        <v>0</v>
      </c>
      <c r="Q52" s="14">
        <v>440196.87</v>
      </c>
      <c r="R52" s="6" t="s">
        <v>697</v>
      </c>
      <c r="S52" s="6" t="s">
        <v>42</v>
      </c>
      <c r="T52" s="6" t="s">
        <v>336</v>
      </c>
      <c r="U52" s="6" t="s">
        <v>337</v>
      </c>
      <c r="V52" s="6" t="s">
        <v>2787</v>
      </c>
      <c r="W52" s="6" t="s">
        <v>339</v>
      </c>
    </row>
    <row r="53" ht="16.5" customHeight="1" spans="1:23">
      <c r="A53" s="10" t="s">
        <v>2784</v>
      </c>
      <c r="B53" s="10" t="s">
        <v>330</v>
      </c>
      <c r="C53" s="10" t="s">
        <v>2785</v>
      </c>
      <c r="D53" s="11">
        <v>4</v>
      </c>
      <c r="E53" s="10" t="s">
        <v>2786</v>
      </c>
      <c r="F53" s="12">
        <v>45376</v>
      </c>
      <c r="G53" s="12">
        <v>45376</v>
      </c>
      <c r="H53" s="13" t="s">
        <v>99</v>
      </c>
      <c r="I53" s="10" t="s">
        <v>100</v>
      </c>
      <c r="J53" s="13" t="s">
        <v>97</v>
      </c>
      <c r="K53" s="10" t="s">
        <v>333</v>
      </c>
      <c r="L53" s="13" t="s">
        <v>97</v>
      </c>
      <c r="M53" s="10" t="s">
        <v>101</v>
      </c>
      <c r="N53" s="13" t="s">
        <v>97</v>
      </c>
      <c r="O53" s="10" t="s">
        <v>925</v>
      </c>
      <c r="P53" s="15">
        <v>6.48</v>
      </c>
      <c r="Q53" s="15">
        <v>0</v>
      </c>
      <c r="R53" s="10" t="s">
        <v>697</v>
      </c>
      <c r="S53" s="10" t="s">
        <v>42</v>
      </c>
      <c r="T53" s="10" t="s">
        <v>336</v>
      </c>
      <c r="U53" s="10" t="s">
        <v>337</v>
      </c>
      <c r="V53" s="10" t="s">
        <v>2787</v>
      </c>
      <c r="W53" s="10" t="s">
        <v>339</v>
      </c>
    </row>
    <row r="54" ht="16.5" customHeight="1" spans="1:23">
      <c r="A54" s="6" t="s">
        <v>2788</v>
      </c>
      <c r="B54" s="6" t="s">
        <v>330</v>
      </c>
      <c r="C54" s="6" t="s">
        <v>2789</v>
      </c>
      <c r="D54" s="7">
        <v>1</v>
      </c>
      <c r="E54" s="6" t="s">
        <v>2790</v>
      </c>
      <c r="F54" s="8">
        <v>45376</v>
      </c>
      <c r="G54" s="8">
        <v>45376</v>
      </c>
      <c r="H54" s="9" t="s">
        <v>99</v>
      </c>
      <c r="I54" s="6" t="s">
        <v>100</v>
      </c>
      <c r="J54" s="9" t="s">
        <v>97</v>
      </c>
      <c r="K54" s="6" t="s">
        <v>333</v>
      </c>
      <c r="L54" s="9" t="s">
        <v>97</v>
      </c>
      <c r="M54" s="6" t="s">
        <v>101</v>
      </c>
      <c r="N54" s="9" t="s">
        <v>97</v>
      </c>
      <c r="O54" s="6" t="s">
        <v>2791</v>
      </c>
      <c r="P54" s="14">
        <v>0</v>
      </c>
      <c r="Q54" s="14">
        <v>0.01</v>
      </c>
      <c r="R54" s="6" t="s">
        <v>697</v>
      </c>
      <c r="S54" s="6" t="s">
        <v>42</v>
      </c>
      <c r="T54" s="6" t="s">
        <v>336</v>
      </c>
      <c r="U54" s="6" t="s">
        <v>337</v>
      </c>
      <c r="V54" s="6" t="s">
        <v>2792</v>
      </c>
      <c r="W54" s="6" t="s">
        <v>339</v>
      </c>
    </row>
    <row r="55" ht="16.5" customHeight="1" spans="1:23">
      <c r="A55" s="10" t="s">
        <v>2793</v>
      </c>
      <c r="B55" s="10" t="s">
        <v>330</v>
      </c>
      <c r="C55" s="10" t="s">
        <v>2794</v>
      </c>
      <c r="D55" s="11">
        <v>1</v>
      </c>
      <c r="E55" s="10" t="s">
        <v>2795</v>
      </c>
      <c r="F55" s="12">
        <v>45376</v>
      </c>
      <c r="G55" s="12">
        <v>45376</v>
      </c>
      <c r="H55" s="13" t="s">
        <v>99</v>
      </c>
      <c r="I55" s="10" t="s">
        <v>100</v>
      </c>
      <c r="J55" s="13" t="s">
        <v>97</v>
      </c>
      <c r="K55" s="10" t="s">
        <v>333</v>
      </c>
      <c r="L55" s="13" t="s">
        <v>97</v>
      </c>
      <c r="M55" s="10" t="s">
        <v>101</v>
      </c>
      <c r="N55" s="13" t="s">
        <v>97</v>
      </c>
      <c r="O55" s="10" t="s">
        <v>1139</v>
      </c>
      <c r="P55" s="15">
        <v>0</v>
      </c>
      <c r="Q55" s="15">
        <v>237402.67</v>
      </c>
      <c r="R55" s="10" t="s">
        <v>624</v>
      </c>
      <c r="S55" s="10" t="s">
        <v>35</v>
      </c>
      <c r="T55" s="10" t="s">
        <v>336</v>
      </c>
      <c r="U55" s="10" t="s">
        <v>337</v>
      </c>
      <c r="V55" s="10" t="s">
        <v>2796</v>
      </c>
      <c r="W55" s="10" t="s">
        <v>339</v>
      </c>
    </row>
    <row r="56" ht="16.5" customHeight="1" spans="1:23">
      <c r="A56" s="6" t="s">
        <v>2793</v>
      </c>
      <c r="B56" s="6" t="s">
        <v>330</v>
      </c>
      <c r="C56" s="6" t="s">
        <v>2794</v>
      </c>
      <c r="D56" s="7">
        <v>3</v>
      </c>
      <c r="E56" s="6" t="s">
        <v>2795</v>
      </c>
      <c r="F56" s="8">
        <v>45376</v>
      </c>
      <c r="G56" s="8">
        <v>45376</v>
      </c>
      <c r="H56" s="9" t="s">
        <v>99</v>
      </c>
      <c r="I56" s="6" t="s">
        <v>100</v>
      </c>
      <c r="J56" s="9" t="s">
        <v>97</v>
      </c>
      <c r="K56" s="6" t="s">
        <v>333</v>
      </c>
      <c r="L56" s="9" t="s">
        <v>97</v>
      </c>
      <c r="M56" s="6" t="s">
        <v>101</v>
      </c>
      <c r="N56" s="9" t="s">
        <v>97</v>
      </c>
      <c r="O56" s="6" t="s">
        <v>1139</v>
      </c>
      <c r="P56" s="14">
        <v>25100.92</v>
      </c>
      <c r="Q56" s="14">
        <v>0</v>
      </c>
      <c r="R56" s="6" t="s">
        <v>624</v>
      </c>
      <c r="S56" s="6" t="s">
        <v>35</v>
      </c>
      <c r="T56" s="6" t="s">
        <v>336</v>
      </c>
      <c r="U56" s="6" t="s">
        <v>337</v>
      </c>
      <c r="V56" s="6" t="s">
        <v>2796</v>
      </c>
      <c r="W56" s="6" t="s">
        <v>339</v>
      </c>
    </row>
    <row r="57" ht="16.5" customHeight="1" spans="1:23">
      <c r="A57" s="10" t="s">
        <v>2797</v>
      </c>
      <c r="B57" s="10" t="s">
        <v>330</v>
      </c>
      <c r="C57" s="10" t="s">
        <v>2798</v>
      </c>
      <c r="D57" s="11">
        <v>1</v>
      </c>
      <c r="E57" s="10" t="s">
        <v>2799</v>
      </c>
      <c r="F57" s="12">
        <v>45376</v>
      </c>
      <c r="G57" s="12">
        <v>45376</v>
      </c>
      <c r="H57" s="13" t="s">
        <v>99</v>
      </c>
      <c r="I57" s="10" t="s">
        <v>100</v>
      </c>
      <c r="J57" s="13" t="s">
        <v>97</v>
      </c>
      <c r="K57" s="10" t="s">
        <v>333</v>
      </c>
      <c r="L57" s="13" t="s">
        <v>97</v>
      </c>
      <c r="M57" s="10" t="s">
        <v>101</v>
      </c>
      <c r="N57" s="13" t="s">
        <v>97</v>
      </c>
      <c r="O57" s="10" t="s">
        <v>2800</v>
      </c>
      <c r="P57" s="15">
        <v>0</v>
      </c>
      <c r="Q57" s="15">
        <v>78575.8</v>
      </c>
      <c r="R57" s="10" t="s">
        <v>426</v>
      </c>
      <c r="S57" s="10" t="s">
        <v>15</v>
      </c>
      <c r="T57" s="10" t="s">
        <v>336</v>
      </c>
      <c r="U57" s="10" t="s">
        <v>337</v>
      </c>
      <c r="V57" s="10" t="s">
        <v>2801</v>
      </c>
      <c r="W57" s="10" t="s">
        <v>339</v>
      </c>
    </row>
    <row r="58" ht="16.5" customHeight="1" spans="1:23">
      <c r="A58" s="6" t="s">
        <v>2797</v>
      </c>
      <c r="B58" s="6" t="s">
        <v>330</v>
      </c>
      <c r="C58" s="6" t="s">
        <v>2798</v>
      </c>
      <c r="D58" s="7">
        <v>3</v>
      </c>
      <c r="E58" s="6" t="s">
        <v>2799</v>
      </c>
      <c r="F58" s="8">
        <v>45376</v>
      </c>
      <c r="G58" s="8">
        <v>45376</v>
      </c>
      <c r="H58" s="9" t="s">
        <v>99</v>
      </c>
      <c r="I58" s="6" t="s">
        <v>100</v>
      </c>
      <c r="J58" s="9" t="s">
        <v>97</v>
      </c>
      <c r="K58" s="6" t="s">
        <v>333</v>
      </c>
      <c r="L58" s="9" t="s">
        <v>97</v>
      </c>
      <c r="M58" s="6" t="s">
        <v>101</v>
      </c>
      <c r="N58" s="9" t="s">
        <v>97</v>
      </c>
      <c r="O58" s="6" t="s">
        <v>2800</v>
      </c>
      <c r="P58" s="14">
        <v>7770</v>
      </c>
      <c r="Q58" s="14">
        <v>0</v>
      </c>
      <c r="R58" s="6" t="s">
        <v>426</v>
      </c>
      <c r="S58" s="6" t="s">
        <v>15</v>
      </c>
      <c r="T58" s="6" t="s">
        <v>336</v>
      </c>
      <c r="U58" s="6" t="s">
        <v>337</v>
      </c>
      <c r="V58" s="6" t="s">
        <v>2801</v>
      </c>
      <c r="W58" s="6" t="s">
        <v>339</v>
      </c>
    </row>
    <row r="59" ht="16.5" customHeight="1" spans="1:23">
      <c r="A59" s="10" t="s">
        <v>2802</v>
      </c>
      <c r="B59" s="10" t="s">
        <v>330</v>
      </c>
      <c r="C59" s="10" t="s">
        <v>2803</v>
      </c>
      <c r="D59" s="11">
        <v>1</v>
      </c>
      <c r="E59" s="10" t="s">
        <v>2799</v>
      </c>
      <c r="F59" s="12">
        <v>45376</v>
      </c>
      <c r="G59" s="12">
        <v>45376</v>
      </c>
      <c r="H59" s="13" t="s">
        <v>99</v>
      </c>
      <c r="I59" s="10" t="s">
        <v>100</v>
      </c>
      <c r="J59" s="13" t="s">
        <v>97</v>
      </c>
      <c r="K59" s="10" t="s">
        <v>333</v>
      </c>
      <c r="L59" s="13" t="s">
        <v>97</v>
      </c>
      <c r="M59" s="10" t="s">
        <v>101</v>
      </c>
      <c r="N59" s="13" t="s">
        <v>97</v>
      </c>
      <c r="O59" s="10" t="s">
        <v>2800</v>
      </c>
      <c r="P59" s="15">
        <v>86565.8</v>
      </c>
      <c r="Q59" s="15">
        <v>0</v>
      </c>
      <c r="R59" s="10" t="s">
        <v>426</v>
      </c>
      <c r="S59" s="10" t="s">
        <v>15</v>
      </c>
      <c r="T59" s="10" t="s">
        <v>336</v>
      </c>
      <c r="U59" s="10" t="s">
        <v>337</v>
      </c>
      <c r="V59" s="10" t="s">
        <v>2801</v>
      </c>
      <c r="W59" s="10" t="s">
        <v>339</v>
      </c>
    </row>
    <row r="60" ht="16.5" customHeight="1" spans="1:23">
      <c r="A60" s="6" t="s">
        <v>2802</v>
      </c>
      <c r="B60" s="6" t="s">
        <v>330</v>
      </c>
      <c r="C60" s="6" t="s">
        <v>2803</v>
      </c>
      <c r="D60" s="7">
        <v>3</v>
      </c>
      <c r="E60" s="6" t="s">
        <v>2799</v>
      </c>
      <c r="F60" s="8">
        <v>45376</v>
      </c>
      <c r="G60" s="8">
        <v>45376</v>
      </c>
      <c r="H60" s="9" t="s">
        <v>99</v>
      </c>
      <c r="I60" s="6" t="s">
        <v>100</v>
      </c>
      <c r="J60" s="9" t="s">
        <v>97</v>
      </c>
      <c r="K60" s="6" t="s">
        <v>333</v>
      </c>
      <c r="L60" s="9" t="s">
        <v>97</v>
      </c>
      <c r="M60" s="6" t="s">
        <v>101</v>
      </c>
      <c r="N60" s="9" t="s">
        <v>97</v>
      </c>
      <c r="O60" s="6" t="s">
        <v>2800</v>
      </c>
      <c r="P60" s="14">
        <v>0</v>
      </c>
      <c r="Q60" s="14">
        <v>88245.8</v>
      </c>
      <c r="R60" s="6" t="s">
        <v>426</v>
      </c>
      <c r="S60" s="6" t="s">
        <v>15</v>
      </c>
      <c r="T60" s="6" t="s">
        <v>336</v>
      </c>
      <c r="U60" s="6" t="s">
        <v>337</v>
      </c>
      <c r="V60" s="6" t="s">
        <v>2801</v>
      </c>
      <c r="W60" s="6" t="s">
        <v>339</v>
      </c>
    </row>
    <row r="61" ht="16.5" customHeight="1" spans="1:23">
      <c r="A61" s="10" t="s">
        <v>2804</v>
      </c>
      <c r="B61" s="10" t="s">
        <v>330</v>
      </c>
      <c r="C61" s="10" t="s">
        <v>2805</v>
      </c>
      <c r="D61" s="11">
        <v>1</v>
      </c>
      <c r="E61" s="10" t="s">
        <v>2806</v>
      </c>
      <c r="F61" s="12">
        <v>45376</v>
      </c>
      <c r="G61" s="12">
        <v>45376</v>
      </c>
      <c r="H61" s="13" t="s">
        <v>99</v>
      </c>
      <c r="I61" s="10" t="s">
        <v>100</v>
      </c>
      <c r="J61" s="13" t="s">
        <v>97</v>
      </c>
      <c r="K61" s="10" t="s">
        <v>333</v>
      </c>
      <c r="L61" s="13" t="s">
        <v>97</v>
      </c>
      <c r="M61" s="10" t="s">
        <v>101</v>
      </c>
      <c r="N61" s="13" t="s">
        <v>97</v>
      </c>
      <c r="O61" s="10" t="s">
        <v>2807</v>
      </c>
      <c r="P61" s="15">
        <v>0</v>
      </c>
      <c r="Q61" s="15">
        <v>218.4</v>
      </c>
      <c r="R61" s="10" t="s">
        <v>426</v>
      </c>
      <c r="S61" s="10" t="s">
        <v>15</v>
      </c>
      <c r="T61" s="10" t="s">
        <v>336</v>
      </c>
      <c r="U61" s="10" t="s">
        <v>337</v>
      </c>
      <c r="V61" s="10" t="s">
        <v>2808</v>
      </c>
      <c r="W61" s="10" t="s">
        <v>339</v>
      </c>
    </row>
    <row r="62" ht="16.5" customHeight="1" spans="1:23">
      <c r="A62" s="6" t="s">
        <v>2809</v>
      </c>
      <c r="B62" s="6" t="s">
        <v>330</v>
      </c>
      <c r="C62" s="6" t="s">
        <v>2810</v>
      </c>
      <c r="D62" s="7">
        <v>1</v>
      </c>
      <c r="E62" s="6" t="s">
        <v>2811</v>
      </c>
      <c r="F62" s="8">
        <v>45376</v>
      </c>
      <c r="G62" s="8">
        <v>45376</v>
      </c>
      <c r="H62" s="9" t="s">
        <v>99</v>
      </c>
      <c r="I62" s="6" t="s">
        <v>100</v>
      </c>
      <c r="J62" s="9" t="s">
        <v>97</v>
      </c>
      <c r="K62" s="6" t="s">
        <v>333</v>
      </c>
      <c r="L62" s="9" t="s">
        <v>97</v>
      </c>
      <c r="M62" s="6" t="s">
        <v>101</v>
      </c>
      <c r="N62" s="9" t="s">
        <v>97</v>
      </c>
      <c r="O62" s="6" t="s">
        <v>844</v>
      </c>
      <c r="P62" s="14">
        <v>0</v>
      </c>
      <c r="Q62" s="14">
        <v>43894.7</v>
      </c>
      <c r="R62" s="6" t="s">
        <v>718</v>
      </c>
      <c r="S62" s="6" t="s">
        <v>56</v>
      </c>
      <c r="T62" s="6" t="s">
        <v>336</v>
      </c>
      <c r="U62" s="6" t="s">
        <v>337</v>
      </c>
      <c r="V62" s="6" t="s">
        <v>2812</v>
      </c>
      <c r="W62" s="6" t="s">
        <v>339</v>
      </c>
    </row>
    <row r="63" ht="16.5" customHeight="1" spans="1:23">
      <c r="A63" s="10" t="s">
        <v>2813</v>
      </c>
      <c r="B63" s="10" t="s">
        <v>330</v>
      </c>
      <c r="C63" s="10" t="s">
        <v>2814</v>
      </c>
      <c r="D63" s="11">
        <v>1</v>
      </c>
      <c r="E63" s="10" t="s">
        <v>2815</v>
      </c>
      <c r="F63" s="12">
        <v>45376</v>
      </c>
      <c r="G63" s="12">
        <v>45376</v>
      </c>
      <c r="H63" s="13" t="s">
        <v>99</v>
      </c>
      <c r="I63" s="10" t="s">
        <v>100</v>
      </c>
      <c r="J63" s="13" t="s">
        <v>97</v>
      </c>
      <c r="K63" s="10" t="s">
        <v>333</v>
      </c>
      <c r="L63" s="13" t="s">
        <v>97</v>
      </c>
      <c r="M63" s="10" t="s">
        <v>101</v>
      </c>
      <c r="N63" s="13" t="s">
        <v>97</v>
      </c>
      <c r="O63" s="10" t="s">
        <v>2816</v>
      </c>
      <c r="P63" s="15">
        <v>0.01</v>
      </c>
      <c r="Q63" s="15">
        <v>0</v>
      </c>
      <c r="R63" s="10" t="s">
        <v>718</v>
      </c>
      <c r="S63" s="10" t="s">
        <v>56</v>
      </c>
      <c r="T63" s="10" t="s">
        <v>336</v>
      </c>
      <c r="U63" s="10" t="s">
        <v>337</v>
      </c>
      <c r="V63" s="10" t="s">
        <v>2817</v>
      </c>
      <c r="W63" s="10" t="s">
        <v>339</v>
      </c>
    </row>
    <row r="64" ht="16.5" customHeight="1" spans="1:23">
      <c r="A64" s="6" t="s">
        <v>2818</v>
      </c>
      <c r="B64" s="6" t="s">
        <v>330</v>
      </c>
      <c r="C64" s="6" t="s">
        <v>2819</v>
      </c>
      <c r="D64" s="7">
        <v>1</v>
      </c>
      <c r="E64" s="6" t="s">
        <v>2820</v>
      </c>
      <c r="F64" s="8">
        <v>45376</v>
      </c>
      <c r="G64" s="8">
        <v>45376</v>
      </c>
      <c r="H64" s="9" t="s">
        <v>99</v>
      </c>
      <c r="I64" s="6" t="s">
        <v>100</v>
      </c>
      <c r="J64" s="9" t="s">
        <v>97</v>
      </c>
      <c r="K64" s="6" t="s">
        <v>333</v>
      </c>
      <c r="L64" s="9" t="s">
        <v>97</v>
      </c>
      <c r="M64" s="6" t="s">
        <v>101</v>
      </c>
      <c r="N64" s="9" t="s">
        <v>97</v>
      </c>
      <c r="O64" s="6" t="s">
        <v>2821</v>
      </c>
      <c r="P64" s="14">
        <v>0</v>
      </c>
      <c r="Q64" s="14">
        <v>194461.02</v>
      </c>
      <c r="R64" s="6" t="s">
        <v>478</v>
      </c>
      <c r="S64" s="6" t="s">
        <v>25</v>
      </c>
      <c r="T64" s="6" t="s">
        <v>336</v>
      </c>
      <c r="U64" s="6" t="s">
        <v>337</v>
      </c>
      <c r="V64" s="6" t="s">
        <v>2822</v>
      </c>
      <c r="W64" s="6" t="s">
        <v>339</v>
      </c>
    </row>
    <row r="65" ht="16.5" customHeight="1" spans="1:23">
      <c r="A65" s="10" t="s">
        <v>2823</v>
      </c>
      <c r="B65" s="10" t="s">
        <v>330</v>
      </c>
      <c r="C65" s="10" t="s">
        <v>2824</v>
      </c>
      <c r="D65" s="11">
        <v>1</v>
      </c>
      <c r="E65" s="10" t="s">
        <v>2825</v>
      </c>
      <c r="F65" s="12">
        <v>45376</v>
      </c>
      <c r="G65" s="12">
        <v>45376</v>
      </c>
      <c r="H65" s="13" t="s">
        <v>99</v>
      </c>
      <c r="I65" s="10" t="s">
        <v>100</v>
      </c>
      <c r="J65" s="13" t="s">
        <v>97</v>
      </c>
      <c r="K65" s="10" t="s">
        <v>333</v>
      </c>
      <c r="L65" s="13" t="s">
        <v>97</v>
      </c>
      <c r="M65" s="10" t="s">
        <v>101</v>
      </c>
      <c r="N65" s="13" t="s">
        <v>97</v>
      </c>
      <c r="O65" s="10" t="s">
        <v>343</v>
      </c>
      <c r="P65" s="15">
        <v>0</v>
      </c>
      <c r="Q65" s="15">
        <v>147236.1</v>
      </c>
      <c r="R65" s="10" t="s">
        <v>344</v>
      </c>
      <c r="S65" s="10" t="s">
        <v>40</v>
      </c>
      <c r="T65" s="10" t="s">
        <v>336</v>
      </c>
      <c r="U65" s="10" t="s">
        <v>337</v>
      </c>
      <c r="V65" s="10" t="s">
        <v>2826</v>
      </c>
      <c r="W65" s="10" t="s">
        <v>339</v>
      </c>
    </row>
    <row r="66" ht="16.5" customHeight="1" spans="1:23">
      <c r="A66" s="6" t="s">
        <v>2823</v>
      </c>
      <c r="B66" s="6" t="s">
        <v>330</v>
      </c>
      <c r="C66" s="6" t="s">
        <v>2824</v>
      </c>
      <c r="D66" s="7">
        <v>4</v>
      </c>
      <c r="E66" s="6" t="s">
        <v>2825</v>
      </c>
      <c r="F66" s="8">
        <v>45376</v>
      </c>
      <c r="G66" s="8">
        <v>45376</v>
      </c>
      <c r="H66" s="9" t="s">
        <v>99</v>
      </c>
      <c r="I66" s="6" t="s">
        <v>100</v>
      </c>
      <c r="J66" s="9" t="s">
        <v>97</v>
      </c>
      <c r="K66" s="6" t="s">
        <v>333</v>
      </c>
      <c r="L66" s="9" t="s">
        <v>97</v>
      </c>
      <c r="M66" s="6" t="s">
        <v>101</v>
      </c>
      <c r="N66" s="9" t="s">
        <v>97</v>
      </c>
      <c r="O66" s="6" t="s">
        <v>343</v>
      </c>
      <c r="P66" s="14">
        <v>10190.17</v>
      </c>
      <c r="Q66" s="14">
        <v>0</v>
      </c>
      <c r="R66" s="6" t="s">
        <v>344</v>
      </c>
      <c r="S66" s="6" t="s">
        <v>40</v>
      </c>
      <c r="T66" s="6" t="s">
        <v>336</v>
      </c>
      <c r="U66" s="6" t="s">
        <v>337</v>
      </c>
      <c r="V66" s="6" t="s">
        <v>2826</v>
      </c>
      <c r="W66" s="6" t="s">
        <v>339</v>
      </c>
    </row>
    <row r="67" ht="16.5" customHeight="1" spans="1:23">
      <c r="A67" s="10" t="s">
        <v>2827</v>
      </c>
      <c r="B67" s="10" t="s">
        <v>330</v>
      </c>
      <c r="C67" s="10" t="s">
        <v>2828</v>
      </c>
      <c r="D67" s="11">
        <v>1</v>
      </c>
      <c r="E67" s="10" t="s">
        <v>2829</v>
      </c>
      <c r="F67" s="12">
        <v>45376</v>
      </c>
      <c r="G67" s="12">
        <v>45376</v>
      </c>
      <c r="H67" s="13" t="s">
        <v>99</v>
      </c>
      <c r="I67" s="10" t="s">
        <v>100</v>
      </c>
      <c r="J67" s="13" t="s">
        <v>97</v>
      </c>
      <c r="K67" s="10" t="s">
        <v>333</v>
      </c>
      <c r="L67" s="13" t="s">
        <v>97</v>
      </c>
      <c r="M67" s="10" t="s">
        <v>101</v>
      </c>
      <c r="N67" s="13" t="s">
        <v>97</v>
      </c>
      <c r="O67" s="10" t="s">
        <v>2830</v>
      </c>
      <c r="P67" s="15">
        <v>0</v>
      </c>
      <c r="Q67" s="15">
        <v>0.01</v>
      </c>
      <c r="R67" s="10" t="s">
        <v>344</v>
      </c>
      <c r="S67" s="10" t="s">
        <v>40</v>
      </c>
      <c r="T67" s="10" t="s">
        <v>336</v>
      </c>
      <c r="U67" s="10" t="s">
        <v>337</v>
      </c>
      <c r="V67" s="10" t="s">
        <v>2831</v>
      </c>
      <c r="W67" s="10" t="s">
        <v>339</v>
      </c>
    </row>
    <row r="68" ht="16.5" customHeight="1" spans="1:23">
      <c r="A68" s="6" t="s">
        <v>2832</v>
      </c>
      <c r="B68" s="6" t="s">
        <v>330</v>
      </c>
      <c r="C68" s="6" t="s">
        <v>2833</v>
      </c>
      <c r="D68" s="7">
        <v>1</v>
      </c>
      <c r="E68" s="6" t="s">
        <v>2834</v>
      </c>
      <c r="F68" s="8">
        <v>45376</v>
      </c>
      <c r="G68" s="8">
        <v>45376</v>
      </c>
      <c r="H68" s="9" t="s">
        <v>99</v>
      </c>
      <c r="I68" s="6" t="s">
        <v>100</v>
      </c>
      <c r="J68" s="9" t="s">
        <v>97</v>
      </c>
      <c r="K68" s="6" t="s">
        <v>333</v>
      </c>
      <c r="L68" s="9" t="s">
        <v>97</v>
      </c>
      <c r="M68" s="6" t="s">
        <v>101</v>
      </c>
      <c r="N68" s="9" t="s">
        <v>97</v>
      </c>
      <c r="O68" s="6" t="s">
        <v>1173</v>
      </c>
      <c r="P68" s="14">
        <v>0</v>
      </c>
      <c r="Q68" s="14">
        <v>942551.54</v>
      </c>
      <c r="R68" s="6" t="s">
        <v>651</v>
      </c>
      <c r="S68" s="6" t="s">
        <v>33</v>
      </c>
      <c r="T68" s="6" t="s">
        <v>336</v>
      </c>
      <c r="U68" s="6" t="s">
        <v>337</v>
      </c>
      <c r="V68" s="6" t="s">
        <v>2835</v>
      </c>
      <c r="W68" s="6" t="s">
        <v>339</v>
      </c>
    </row>
    <row r="69" ht="16.5" customHeight="1" spans="1:23">
      <c r="A69" s="10" t="s">
        <v>2832</v>
      </c>
      <c r="B69" s="10" t="s">
        <v>330</v>
      </c>
      <c r="C69" s="10" t="s">
        <v>2833</v>
      </c>
      <c r="D69" s="11">
        <v>3</v>
      </c>
      <c r="E69" s="10" t="s">
        <v>2834</v>
      </c>
      <c r="F69" s="12">
        <v>45376</v>
      </c>
      <c r="G69" s="12">
        <v>45376</v>
      </c>
      <c r="H69" s="13" t="s">
        <v>99</v>
      </c>
      <c r="I69" s="10" t="s">
        <v>100</v>
      </c>
      <c r="J69" s="13" t="s">
        <v>97</v>
      </c>
      <c r="K69" s="10" t="s">
        <v>333</v>
      </c>
      <c r="L69" s="13" t="s">
        <v>97</v>
      </c>
      <c r="M69" s="10" t="s">
        <v>101</v>
      </c>
      <c r="N69" s="13" t="s">
        <v>97</v>
      </c>
      <c r="O69" s="10" t="s">
        <v>1173</v>
      </c>
      <c r="P69" s="15">
        <v>71490.64</v>
      </c>
      <c r="Q69" s="15">
        <v>0</v>
      </c>
      <c r="R69" s="10" t="s">
        <v>651</v>
      </c>
      <c r="S69" s="10" t="s">
        <v>33</v>
      </c>
      <c r="T69" s="10" t="s">
        <v>336</v>
      </c>
      <c r="U69" s="10" t="s">
        <v>337</v>
      </c>
      <c r="V69" s="10" t="s">
        <v>2835</v>
      </c>
      <c r="W69" s="10" t="s">
        <v>339</v>
      </c>
    </row>
    <row r="70" ht="16.5" customHeight="1" spans="1:23">
      <c r="A70" s="6" t="s">
        <v>2836</v>
      </c>
      <c r="B70" s="6" t="s">
        <v>330</v>
      </c>
      <c r="C70" s="6" t="s">
        <v>2837</v>
      </c>
      <c r="D70" s="7">
        <v>1</v>
      </c>
      <c r="E70" s="6" t="s">
        <v>2838</v>
      </c>
      <c r="F70" s="8">
        <v>45376</v>
      </c>
      <c r="G70" s="8">
        <v>45376</v>
      </c>
      <c r="H70" s="9" t="s">
        <v>99</v>
      </c>
      <c r="I70" s="6" t="s">
        <v>100</v>
      </c>
      <c r="J70" s="9" t="s">
        <v>97</v>
      </c>
      <c r="K70" s="6" t="s">
        <v>333</v>
      </c>
      <c r="L70" s="9" t="s">
        <v>97</v>
      </c>
      <c r="M70" s="6" t="s">
        <v>101</v>
      </c>
      <c r="N70" s="9" t="s">
        <v>97</v>
      </c>
      <c r="O70" s="6" t="s">
        <v>2839</v>
      </c>
      <c r="P70" s="14">
        <v>0</v>
      </c>
      <c r="Q70" s="14">
        <v>0.01</v>
      </c>
      <c r="R70" s="6" t="s">
        <v>651</v>
      </c>
      <c r="S70" s="6" t="s">
        <v>33</v>
      </c>
      <c r="T70" s="6" t="s">
        <v>336</v>
      </c>
      <c r="U70" s="6" t="s">
        <v>337</v>
      </c>
      <c r="V70" s="6" t="s">
        <v>2840</v>
      </c>
      <c r="W70" s="6" t="s">
        <v>339</v>
      </c>
    </row>
    <row r="71" ht="16.5" customHeight="1" spans="1:23">
      <c r="A71" s="10" t="s">
        <v>2841</v>
      </c>
      <c r="B71" s="10" t="s">
        <v>330</v>
      </c>
      <c r="C71" s="10" t="s">
        <v>2842</v>
      </c>
      <c r="D71" s="11">
        <v>1</v>
      </c>
      <c r="E71" s="10" t="s">
        <v>2843</v>
      </c>
      <c r="F71" s="12">
        <v>45376</v>
      </c>
      <c r="G71" s="12">
        <v>45376</v>
      </c>
      <c r="H71" s="13" t="s">
        <v>99</v>
      </c>
      <c r="I71" s="10" t="s">
        <v>100</v>
      </c>
      <c r="J71" s="13" t="s">
        <v>97</v>
      </c>
      <c r="K71" s="10" t="s">
        <v>333</v>
      </c>
      <c r="L71" s="13" t="s">
        <v>97</v>
      </c>
      <c r="M71" s="10" t="s">
        <v>101</v>
      </c>
      <c r="N71" s="13" t="s">
        <v>97</v>
      </c>
      <c r="O71" s="10" t="s">
        <v>2844</v>
      </c>
      <c r="P71" s="15">
        <v>0</v>
      </c>
      <c r="Q71" s="15">
        <v>127899.05</v>
      </c>
      <c r="R71" s="10" t="s">
        <v>460</v>
      </c>
      <c r="S71" s="10" t="s">
        <v>26</v>
      </c>
      <c r="T71" s="10" t="s">
        <v>336</v>
      </c>
      <c r="U71" s="10" t="s">
        <v>337</v>
      </c>
      <c r="V71" s="10" t="s">
        <v>2845</v>
      </c>
      <c r="W71" s="10" t="s">
        <v>339</v>
      </c>
    </row>
    <row r="72" ht="16.5" customHeight="1" spans="1:23">
      <c r="A72" s="6" t="s">
        <v>2846</v>
      </c>
      <c r="B72" s="6" t="s">
        <v>330</v>
      </c>
      <c r="C72" s="6" t="s">
        <v>2847</v>
      </c>
      <c r="D72" s="7">
        <v>1</v>
      </c>
      <c r="E72" s="6" t="s">
        <v>2848</v>
      </c>
      <c r="F72" s="8">
        <v>45376</v>
      </c>
      <c r="G72" s="8">
        <v>45376</v>
      </c>
      <c r="H72" s="9" t="s">
        <v>99</v>
      </c>
      <c r="I72" s="6" t="s">
        <v>100</v>
      </c>
      <c r="J72" s="9" t="s">
        <v>97</v>
      </c>
      <c r="K72" s="6" t="s">
        <v>333</v>
      </c>
      <c r="L72" s="9" t="s">
        <v>97</v>
      </c>
      <c r="M72" s="6" t="s">
        <v>101</v>
      </c>
      <c r="N72" s="9" t="s">
        <v>97</v>
      </c>
      <c r="O72" s="6" t="s">
        <v>2849</v>
      </c>
      <c r="P72" s="14">
        <v>0</v>
      </c>
      <c r="Q72" s="14">
        <v>19356.06</v>
      </c>
      <c r="R72" s="6" t="s">
        <v>574</v>
      </c>
      <c r="S72" s="6" t="s">
        <v>17</v>
      </c>
      <c r="T72" s="6" t="s">
        <v>336</v>
      </c>
      <c r="U72" s="6" t="s">
        <v>337</v>
      </c>
      <c r="V72" s="6" t="s">
        <v>2850</v>
      </c>
      <c r="W72" s="6" t="s">
        <v>339</v>
      </c>
    </row>
    <row r="73" ht="16.5" customHeight="1" spans="1:23">
      <c r="A73" s="10" t="s">
        <v>2851</v>
      </c>
      <c r="B73" s="10" t="s">
        <v>330</v>
      </c>
      <c r="C73" s="10" t="s">
        <v>2852</v>
      </c>
      <c r="D73" s="11">
        <v>1</v>
      </c>
      <c r="E73" s="10" t="s">
        <v>2853</v>
      </c>
      <c r="F73" s="12">
        <v>45377</v>
      </c>
      <c r="G73" s="12">
        <v>45377</v>
      </c>
      <c r="H73" s="13" t="s">
        <v>99</v>
      </c>
      <c r="I73" s="10" t="s">
        <v>100</v>
      </c>
      <c r="J73" s="13" t="s">
        <v>97</v>
      </c>
      <c r="K73" s="10" t="s">
        <v>333</v>
      </c>
      <c r="L73" s="13" t="s">
        <v>97</v>
      </c>
      <c r="M73" s="10" t="s">
        <v>101</v>
      </c>
      <c r="N73" s="13" t="s">
        <v>97</v>
      </c>
      <c r="O73" s="10" t="s">
        <v>2854</v>
      </c>
      <c r="P73" s="15">
        <v>0</v>
      </c>
      <c r="Q73" s="15">
        <v>325940.88</v>
      </c>
      <c r="R73" s="10" t="s">
        <v>495</v>
      </c>
      <c r="S73" s="10" t="s">
        <v>36</v>
      </c>
      <c r="T73" s="10" t="s">
        <v>336</v>
      </c>
      <c r="U73" s="10" t="s">
        <v>337</v>
      </c>
      <c r="V73" s="10" t="s">
        <v>2855</v>
      </c>
      <c r="W73" s="10" t="s">
        <v>339</v>
      </c>
    </row>
    <row r="74" ht="16.5" customHeight="1" spans="1:23">
      <c r="A74" s="6" t="s">
        <v>2856</v>
      </c>
      <c r="B74" s="6" t="s">
        <v>330</v>
      </c>
      <c r="C74" s="6" t="s">
        <v>2857</v>
      </c>
      <c r="D74" s="7">
        <v>1</v>
      </c>
      <c r="E74" s="6" t="s">
        <v>2858</v>
      </c>
      <c r="F74" s="8">
        <v>45377</v>
      </c>
      <c r="G74" s="8">
        <v>45377</v>
      </c>
      <c r="H74" s="9" t="s">
        <v>99</v>
      </c>
      <c r="I74" s="6" t="s">
        <v>100</v>
      </c>
      <c r="J74" s="9" t="s">
        <v>97</v>
      </c>
      <c r="K74" s="6" t="s">
        <v>333</v>
      </c>
      <c r="L74" s="9" t="s">
        <v>97</v>
      </c>
      <c r="M74" s="6" t="s">
        <v>101</v>
      </c>
      <c r="N74" s="9" t="s">
        <v>97</v>
      </c>
      <c r="O74" s="6" t="s">
        <v>437</v>
      </c>
      <c r="P74" s="14">
        <v>0</v>
      </c>
      <c r="Q74" s="14">
        <v>343444.24</v>
      </c>
      <c r="R74" s="6" t="s">
        <v>438</v>
      </c>
      <c r="S74" s="6" t="s">
        <v>43</v>
      </c>
      <c r="T74" s="6" t="s">
        <v>336</v>
      </c>
      <c r="U74" s="6" t="s">
        <v>337</v>
      </c>
      <c r="V74" s="6" t="s">
        <v>2859</v>
      </c>
      <c r="W74" s="6" t="s">
        <v>339</v>
      </c>
    </row>
    <row r="75" ht="16.5" customHeight="1" spans="1:23">
      <c r="A75" s="10" t="s">
        <v>2860</v>
      </c>
      <c r="B75" s="10" t="s">
        <v>330</v>
      </c>
      <c r="C75" s="10" t="s">
        <v>2861</v>
      </c>
      <c r="D75" s="11">
        <v>1</v>
      </c>
      <c r="E75" s="10" t="s">
        <v>2862</v>
      </c>
      <c r="F75" s="12">
        <v>45377</v>
      </c>
      <c r="G75" s="12">
        <v>45377</v>
      </c>
      <c r="H75" s="13" t="s">
        <v>99</v>
      </c>
      <c r="I75" s="10" t="s">
        <v>100</v>
      </c>
      <c r="J75" s="13" t="s">
        <v>97</v>
      </c>
      <c r="K75" s="10" t="s">
        <v>333</v>
      </c>
      <c r="L75" s="13" t="s">
        <v>97</v>
      </c>
      <c r="M75" s="10" t="s">
        <v>101</v>
      </c>
      <c r="N75" s="13" t="s">
        <v>97</v>
      </c>
      <c r="O75" s="10" t="s">
        <v>2863</v>
      </c>
      <c r="P75" s="15">
        <v>0</v>
      </c>
      <c r="Q75" s="15">
        <v>121814</v>
      </c>
      <c r="R75" s="10" t="s">
        <v>1029</v>
      </c>
      <c r="S75" s="10" t="s">
        <v>55</v>
      </c>
      <c r="T75" s="10" t="s">
        <v>336</v>
      </c>
      <c r="U75" s="10" t="s">
        <v>337</v>
      </c>
      <c r="V75" s="10" t="s">
        <v>2864</v>
      </c>
      <c r="W75" s="10" t="s">
        <v>339</v>
      </c>
    </row>
    <row r="76" ht="16.5" customHeight="1" spans="1:23">
      <c r="A76" s="6" t="s">
        <v>2865</v>
      </c>
      <c r="B76" s="6" t="s">
        <v>330</v>
      </c>
      <c r="C76" s="6" t="s">
        <v>2866</v>
      </c>
      <c r="D76" s="7">
        <v>1</v>
      </c>
      <c r="E76" s="6" t="s">
        <v>2867</v>
      </c>
      <c r="F76" s="8">
        <v>45377</v>
      </c>
      <c r="G76" s="8">
        <v>45377</v>
      </c>
      <c r="H76" s="9" t="s">
        <v>99</v>
      </c>
      <c r="I76" s="6" t="s">
        <v>100</v>
      </c>
      <c r="J76" s="9" t="s">
        <v>97</v>
      </c>
      <c r="K76" s="6" t="s">
        <v>333</v>
      </c>
      <c r="L76" s="9" t="s">
        <v>97</v>
      </c>
      <c r="M76" s="6" t="s">
        <v>101</v>
      </c>
      <c r="N76" s="9" t="s">
        <v>97</v>
      </c>
      <c r="O76" s="6" t="s">
        <v>2868</v>
      </c>
      <c r="P76" s="14">
        <v>0</v>
      </c>
      <c r="Q76" s="14">
        <v>22697.72</v>
      </c>
      <c r="R76" s="6" t="s">
        <v>686</v>
      </c>
      <c r="S76" s="6" t="s">
        <v>49</v>
      </c>
      <c r="T76" s="6" t="s">
        <v>336</v>
      </c>
      <c r="U76" s="6" t="s">
        <v>337</v>
      </c>
      <c r="V76" s="6" t="s">
        <v>2869</v>
      </c>
      <c r="W76" s="6" t="s">
        <v>339</v>
      </c>
    </row>
    <row r="77" ht="16.5" customHeight="1" spans="1:23">
      <c r="A77" s="10" t="s">
        <v>2865</v>
      </c>
      <c r="B77" s="10" t="s">
        <v>330</v>
      </c>
      <c r="C77" s="10" t="s">
        <v>2866</v>
      </c>
      <c r="D77" s="11">
        <v>3</v>
      </c>
      <c r="E77" s="10" t="s">
        <v>2867</v>
      </c>
      <c r="F77" s="12">
        <v>45377</v>
      </c>
      <c r="G77" s="12">
        <v>45377</v>
      </c>
      <c r="H77" s="13" t="s">
        <v>99</v>
      </c>
      <c r="I77" s="10" t="s">
        <v>100</v>
      </c>
      <c r="J77" s="13" t="s">
        <v>97</v>
      </c>
      <c r="K77" s="10" t="s">
        <v>333</v>
      </c>
      <c r="L77" s="13" t="s">
        <v>97</v>
      </c>
      <c r="M77" s="10" t="s">
        <v>101</v>
      </c>
      <c r="N77" s="13" t="s">
        <v>97</v>
      </c>
      <c r="O77" s="10" t="s">
        <v>2868</v>
      </c>
      <c r="P77" s="15">
        <v>274.45</v>
      </c>
      <c r="Q77" s="15">
        <v>0</v>
      </c>
      <c r="R77" s="10" t="s">
        <v>686</v>
      </c>
      <c r="S77" s="10" t="s">
        <v>49</v>
      </c>
      <c r="T77" s="10" t="s">
        <v>336</v>
      </c>
      <c r="U77" s="10" t="s">
        <v>337</v>
      </c>
      <c r="V77" s="10" t="s">
        <v>2869</v>
      </c>
      <c r="W77" s="10" t="s">
        <v>339</v>
      </c>
    </row>
    <row r="78" ht="16.5" customHeight="1" spans="1:23">
      <c r="A78" s="6" t="s">
        <v>2870</v>
      </c>
      <c r="B78" s="6" t="s">
        <v>330</v>
      </c>
      <c r="C78" s="6" t="s">
        <v>2871</v>
      </c>
      <c r="D78" s="7">
        <v>1</v>
      </c>
      <c r="E78" s="6" t="s">
        <v>2872</v>
      </c>
      <c r="F78" s="8">
        <v>45377</v>
      </c>
      <c r="G78" s="8">
        <v>45377</v>
      </c>
      <c r="H78" s="9" t="s">
        <v>99</v>
      </c>
      <c r="I78" s="6" t="s">
        <v>100</v>
      </c>
      <c r="J78" s="9" t="s">
        <v>97</v>
      </c>
      <c r="K78" s="6" t="s">
        <v>333</v>
      </c>
      <c r="L78" s="9" t="s">
        <v>97</v>
      </c>
      <c r="M78" s="6" t="s">
        <v>101</v>
      </c>
      <c r="N78" s="9" t="s">
        <v>97</v>
      </c>
      <c r="O78" s="6" t="s">
        <v>2873</v>
      </c>
      <c r="P78" s="14">
        <v>0</v>
      </c>
      <c r="Q78" s="14">
        <v>41293.99</v>
      </c>
      <c r="R78" s="6" t="s">
        <v>686</v>
      </c>
      <c r="S78" s="6" t="s">
        <v>49</v>
      </c>
      <c r="T78" s="6" t="s">
        <v>336</v>
      </c>
      <c r="U78" s="6" t="s">
        <v>337</v>
      </c>
      <c r="V78" s="6" t="s">
        <v>2874</v>
      </c>
      <c r="W78" s="6" t="s">
        <v>339</v>
      </c>
    </row>
    <row r="79" ht="16.5" customHeight="1" spans="1:23">
      <c r="A79" s="10" t="s">
        <v>2875</v>
      </c>
      <c r="B79" s="10" t="s">
        <v>330</v>
      </c>
      <c r="C79" s="10" t="s">
        <v>2876</v>
      </c>
      <c r="D79" s="11">
        <v>1</v>
      </c>
      <c r="E79" s="10" t="s">
        <v>2877</v>
      </c>
      <c r="F79" s="12">
        <v>45377</v>
      </c>
      <c r="G79" s="12">
        <v>45377</v>
      </c>
      <c r="H79" s="13" t="s">
        <v>99</v>
      </c>
      <c r="I79" s="10" t="s">
        <v>100</v>
      </c>
      <c r="J79" s="13" t="s">
        <v>97</v>
      </c>
      <c r="K79" s="10" t="s">
        <v>333</v>
      </c>
      <c r="L79" s="13" t="s">
        <v>97</v>
      </c>
      <c r="M79" s="10" t="s">
        <v>101</v>
      </c>
      <c r="N79" s="13" t="s">
        <v>97</v>
      </c>
      <c r="O79" s="10" t="s">
        <v>2878</v>
      </c>
      <c r="P79" s="15">
        <v>0</v>
      </c>
      <c r="Q79" s="15">
        <v>57732.83</v>
      </c>
      <c r="R79" s="10" t="s">
        <v>478</v>
      </c>
      <c r="S79" s="10" t="s">
        <v>25</v>
      </c>
      <c r="T79" s="10" t="s">
        <v>336</v>
      </c>
      <c r="U79" s="10" t="s">
        <v>337</v>
      </c>
      <c r="V79" s="10" t="s">
        <v>2879</v>
      </c>
      <c r="W79" s="10" t="s">
        <v>339</v>
      </c>
    </row>
    <row r="80" ht="16.5" customHeight="1" spans="1:23">
      <c r="A80" s="6" t="s">
        <v>2880</v>
      </c>
      <c r="B80" s="6" t="s">
        <v>330</v>
      </c>
      <c r="C80" s="6" t="s">
        <v>2881</v>
      </c>
      <c r="D80" s="7">
        <v>1</v>
      </c>
      <c r="E80" s="6" t="s">
        <v>2882</v>
      </c>
      <c r="F80" s="8">
        <v>45377</v>
      </c>
      <c r="G80" s="8">
        <v>45377</v>
      </c>
      <c r="H80" s="9" t="s">
        <v>99</v>
      </c>
      <c r="I80" s="6" t="s">
        <v>100</v>
      </c>
      <c r="J80" s="9" t="s">
        <v>97</v>
      </c>
      <c r="K80" s="6" t="s">
        <v>333</v>
      </c>
      <c r="L80" s="9" t="s">
        <v>97</v>
      </c>
      <c r="M80" s="6" t="s">
        <v>101</v>
      </c>
      <c r="N80" s="9" t="s">
        <v>97</v>
      </c>
      <c r="O80" s="6" t="s">
        <v>1335</v>
      </c>
      <c r="P80" s="14">
        <v>0</v>
      </c>
      <c r="Q80" s="14">
        <v>1226793.82</v>
      </c>
      <c r="R80" s="6" t="s">
        <v>1045</v>
      </c>
      <c r="S80" s="6" t="s">
        <v>116</v>
      </c>
      <c r="T80" s="6" t="s">
        <v>336</v>
      </c>
      <c r="U80" s="6" t="s">
        <v>337</v>
      </c>
      <c r="V80" s="6" t="s">
        <v>2883</v>
      </c>
      <c r="W80" s="6" t="s">
        <v>339</v>
      </c>
    </row>
    <row r="81" ht="16.5" customHeight="1" spans="1:23">
      <c r="A81" s="10" t="s">
        <v>2884</v>
      </c>
      <c r="B81" s="10" t="s">
        <v>330</v>
      </c>
      <c r="C81" s="10" t="s">
        <v>2885</v>
      </c>
      <c r="D81" s="11">
        <v>1</v>
      </c>
      <c r="E81" s="10" t="s">
        <v>2886</v>
      </c>
      <c r="F81" s="12">
        <v>45377</v>
      </c>
      <c r="G81" s="12">
        <v>45377</v>
      </c>
      <c r="H81" s="13" t="s">
        <v>99</v>
      </c>
      <c r="I81" s="10" t="s">
        <v>100</v>
      </c>
      <c r="J81" s="13" t="s">
        <v>97</v>
      </c>
      <c r="K81" s="10" t="s">
        <v>333</v>
      </c>
      <c r="L81" s="13" t="s">
        <v>97</v>
      </c>
      <c r="M81" s="10" t="s">
        <v>101</v>
      </c>
      <c r="N81" s="13" t="s">
        <v>97</v>
      </c>
      <c r="O81" s="10" t="s">
        <v>2887</v>
      </c>
      <c r="P81" s="15">
        <v>0.02</v>
      </c>
      <c r="Q81" s="15">
        <v>0</v>
      </c>
      <c r="R81" s="10" t="s">
        <v>1045</v>
      </c>
      <c r="S81" s="10" t="s">
        <v>116</v>
      </c>
      <c r="T81" s="10" t="s">
        <v>336</v>
      </c>
      <c r="U81" s="10" t="s">
        <v>337</v>
      </c>
      <c r="V81" s="10" t="s">
        <v>2888</v>
      </c>
      <c r="W81" s="10" t="s">
        <v>339</v>
      </c>
    </row>
    <row r="82" ht="16.5" customHeight="1" spans="1:23">
      <c r="A82" s="6" t="s">
        <v>2889</v>
      </c>
      <c r="B82" s="6" t="s">
        <v>330</v>
      </c>
      <c r="C82" s="6" t="s">
        <v>2890</v>
      </c>
      <c r="D82" s="7">
        <v>1</v>
      </c>
      <c r="E82" s="6" t="s">
        <v>2891</v>
      </c>
      <c r="F82" s="8">
        <v>45377</v>
      </c>
      <c r="G82" s="8">
        <v>45377</v>
      </c>
      <c r="H82" s="9" t="s">
        <v>99</v>
      </c>
      <c r="I82" s="6" t="s">
        <v>100</v>
      </c>
      <c r="J82" s="9" t="s">
        <v>97</v>
      </c>
      <c r="K82" s="6" t="s">
        <v>333</v>
      </c>
      <c r="L82" s="9" t="s">
        <v>97</v>
      </c>
      <c r="M82" s="6" t="s">
        <v>101</v>
      </c>
      <c r="N82" s="9" t="s">
        <v>97</v>
      </c>
      <c r="O82" s="6" t="s">
        <v>2892</v>
      </c>
      <c r="P82" s="14">
        <v>0</v>
      </c>
      <c r="Q82" s="14">
        <v>7919.04</v>
      </c>
      <c r="R82" s="6" t="s">
        <v>420</v>
      </c>
      <c r="S82" s="6" t="s">
        <v>67</v>
      </c>
      <c r="T82" s="6" t="s">
        <v>336</v>
      </c>
      <c r="U82" s="6" t="s">
        <v>337</v>
      </c>
      <c r="V82" s="6" t="s">
        <v>2893</v>
      </c>
      <c r="W82" s="6" t="s">
        <v>339</v>
      </c>
    </row>
    <row r="83" ht="16.5" customHeight="1" spans="1:23">
      <c r="A83" s="10" t="s">
        <v>2894</v>
      </c>
      <c r="B83" s="10" t="s">
        <v>330</v>
      </c>
      <c r="C83" s="10" t="s">
        <v>2895</v>
      </c>
      <c r="D83" s="11">
        <v>1</v>
      </c>
      <c r="E83" s="10" t="s">
        <v>2896</v>
      </c>
      <c r="F83" s="12">
        <v>45377</v>
      </c>
      <c r="G83" s="12">
        <v>45377</v>
      </c>
      <c r="H83" s="13" t="s">
        <v>99</v>
      </c>
      <c r="I83" s="10" t="s">
        <v>100</v>
      </c>
      <c r="J83" s="13" t="s">
        <v>97</v>
      </c>
      <c r="K83" s="10" t="s">
        <v>333</v>
      </c>
      <c r="L83" s="13" t="s">
        <v>97</v>
      </c>
      <c r="M83" s="10" t="s">
        <v>101</v>
      </c>
      <c r="N83" s="13" t="s">
        <v>97</v>
      </c>
      <c r="O83" s="10" t="s">
        <v>2897</v>
      </c>
      <c r="P83" s="15">
        <v>0</v>
      </c>
      <c r="Q83" s="15">
        <v>3299.6</v>
      </c>
      <c r="R83" s="10" t="s">
        <v>420</v>
      </c>
      <c r="S83" s="10" t="s">
        <v>67</v>
      </c>
      <c r="T83" s="10" t="s">
        <v>336</v>
      </c>
      <c r="U83" s="10" t="s">
        <v>337</v>
      </c>
      <c r="V83" s="10" t="s">
        <v>2898</v>
      </c>
      <c r="W83" s="10" t="s">
        <v>339</v>
      </c>
    </row>
    <row r="84" ht="16.5" customHeight="1" spans="1:23">
      <c r="A84" s="6" t="s">
        <v>2899</v>
      </c>
      <c r="B84" s="6" t="s">
        <v>330</v>
      </c>
      <c r="C84" s="6" t="s">
        <v>2900</v>
      </c>
      <c r="D84" s="7">
        <v>1</v>
      </c>
      <c r="E84" s="6" t="s">
        <v>2901</v>
      </c>
      <c r="F84" s="8">
        <v>45377</v>
      </c>
      <c r="G84" s="8">
        <v>45377</v>
      </c>
      <c r="H84" s="9" t="s">
        <v>99</v>
      </c>
      <c r="I84" s="6" t="s">
        <v>100</v>
      </c>
      <c r="J84" s="9" t="s">
        <v>97</v>
      </c>
      <c r="K84" s="6" t="s">
        <v>333</v>
      </c>
      <c r="L84" s="9" t="s">
        <v>97</v>
      </c>
      <c r="M84" s="6" t="s">
        <v>101</v>
      </c>
      <c r="N84" s="9" t="s">
        <v>97</v>
      </c>
      <c r="O84" s="6" t="s">
        <v>372</v>
      </c>
      <c r="P84" s="14">
        <v>0</v>
      </c>
      <c r="Q84" s="14">
        <v>213998.41</v>
      </c>
      <c r="R84" s="6" t="s">
        <v>373</v>
      </c>
      <c r="S84" s="6" t="s">
        <v>31</v>
      </c>
      <c r="T84" s="6" t="s">
        <v>336</v>
      </c>
      <c r="U84" s="6" t="s">
        <v>337</v>
      </c>
      <c r="V84" s="6" t="s">
        <v>2902</v>
      </c>
      <c r="W84" s="6" t="s">
        <v>339</v>
      </c>
    </row>
    <row r="85" ht="16.5" customHeight="1" spans="1:23">
      <c r="A85" s="10" t="s">
        <v>2899</v>
      </c>
      <c r="B85" s="10" t="s">
        <v>330</v>
      </c>
      <c r="C85" s="10" t="s">
        <v>2900</v>
      </c>
      <c r="D85" s="11">
        <v>3</v>
      </c>
      <c r="E85" s="10" t="s">
        <v>2901</v>
      </c>
      <c r="F85" s="12">
        <v>45377</v>
      </c>
      <c r="G85" s="12">
        <v>45377</v>
      </c>
      <c r="H85" s="13" t="s">
        <v>99</v>
      </c>
      <c r="I85" s="10" t="s">
        <v>100</v>
      </c>
      <c r="J85" s="13" t="s">
        <v>97</v>
      </c>
      <c r="K85" s="10" t="s">
        <v>333</v>
      </c>
      <c r="L85" s="13" t="s">
        <v>97</v>
      </c>
      <c r="M85" s="10" t="s">
        <v>101</v>
      </c>
      <c r="N85" s="13" t="s">
        <v>97</v>
      </c>
      <c r="O85" s="10" t="s">
        <v>372</v>
      </c>
      <c r="P85" s="15">
        <v>1911.25</v>
      </c>
      <c r="Q85" s="15">
        <v>0</v>
      </c>
      <c r="R85" s="10" t="s">
        <v>373</v>
      </c>
      <c r="S85" s="10" t="s">
        <v>31</v>
      </c>
      <c r="T85" s="10" t="s">
        <v>336</v>
      </c>
      <c r="U85" s="10" t="s">
        <v>337</v>
      </c>
      <c r="V85" s="10" t="s">
        <v>2902</v>
      </c>
      <c r="W85" s="10" t="s">
        <v>339</v>
      </c>
    </row>
    <row r="86" ht="16.5" customHeight="1" spans="1:23">
      <c r="A86" s="6" t="s">
        <v>2903</v>
      </c>
      <c r="B86" s="6" t="s">
        <v>330</v>
      </c>
      <c r="C86" s="6" t="s">
        <v>2904</v>
      </c>
      <c r="D86" s="7">
        <v>1</v>
      </c>
      <c r="E86" s="6" t="s">
        <v>2905</v>
      </c>
      <c r="F86" s="8">
        <v>45377</v>
      </c>
      <c r="G86" s="8">
        <v>45377</v>
      </c>
      <c r="H86" s="9" t="s">
        <v>99</v>
      </c>
      <c r="I86" s="6" t="s">
        <v>100</v>
      </c>
      <c r="J86" s="9" t="s">
        <v>97</v>
      </c>
      <c r="K86" s="6" t="s">
        <v>333</v>
      </c>
      <c r="L86" s="9" t="s">
        <v>97</v>
      </c>
      <c r="M86" s="6" t="s">
        <v>101</v>
      </c>
      <c r="N86" s="9" t="s">
        <v>97</v>
      </c>
      <c r="O86" s="6" t="s">
        <v>2906</v>
      </c>
      <c r="P86" s="14">
        <v>0.04</v>
      </c>
      <c r="Q86" s="14">
        <v>0</v>
      </c>
      <c r="R86" s="6" t="s">
        <v>373</v>
      </c>
      <c r="S86" s="6" t="s">
        <v>31</v>
      </c>
      <c r="T86" s="6" t="s">
        <v>336</v>
      </c>
      <c r="U86" s="6" t="s">
        <v>337</v>
      </c>
      <c r="V86" s="6" t="s">
        <v>2907</v>
      </c>
      <c r="W86" s="6" t="s">
        <v>339</v>
      </c>
    </row>
    <row r="87" ht="16.5" customHeight="1" spans="1:23">
      <c r="A87" s="10" t="s">
        <v>2908</v>
      </c>
      <c r="B87" s="10" t="s">
        <v>330</v>
      </c>
      <c r="C87" s="10" t="s">
        <v>2909</v>
      </c>
      <c r="D87" s="11">
        <v>1</v>
      </c>
      <c r="E87" s="10" t="s">
        <v>2910</v>
      </c>
      <c r="F87" s="12">
        <v>45377</v>
      </c>
      <c r="G87" s="12">
        <v>45377</v>
      </c>
      <c r="H87" s="13" t="s">
        <v>99</v>
      </c>
      <c r="I87" s="10" t="s">
        <v>100</v>
      </c>
      <c r="J87" s="13" t="s">
        <v>97</v>
      </c>
      <c r="K87" s="10" t="s">
        <v>333</v>
      </c>
      <c r="L87" s="13" t="s">
        <v>97</v>
      </c>
      <c r="M87" s="10" t="s">
        <v>101</v>
      </c>
      <c r="N87" s="13" t="s">
        <v>97</v>
      </c>
      <c r="O87" s="10" t="s">
        <v>512</v>
      </c>
      <c r="P87" s="15">
        <v>0</v>
      </c>
      <c r="Q87" s="15">
        <v>50418.53</v>
      </c>
      <c r="R87" s="10" t="s">
        <v>513</v>
      </c>
      <c r="S87" s="10" t="s">
        <v>30</v>
      </c>
      <c r="T87" s="10" t="s">
        <v>336</v>
      </c>
      <c r="U87" s="10" t="s">
        <v>337</v>
      </c>
      <c r="V87" s="10" t="s">
        <v>2911</v>
      </c>
      <c r="W87" s="10" t="s">
        <v>339</v>
      </c>
    </row>
    <row r="88" ht="16.5" customHeight="1" spans="1:23">
      <c r="A88" s="6" t="s">
        <v>2908</v>
      </c>
      <c r="B88" s="6" t="s">
        <v>330</v>
      </c>
      <c r="C88" s="6" t="s">
        <v>2909</v>
      </c>
      <c r="D88" s="7">
        <v>5</v>
      </c>
      <c r="E88" s="6" t="s">
        <v>2910</v>
      </c>
      <c r="F88" s="8">
        <v>45377</v>
      </c>
      <c r="G88" s="8">
        <v>45377</v>
      </c>
      <c r="H88" s="9" t="s">
        <v>99</v>
      </c>
      <c r="I88" s="6" t="s">
        <v>100</v>
      </c>
      <c r="J88" s="9" t="s">
        <v>97</v>
      </c>
      <c r="K88" s="6" t="s">
        <v>333</v>
      </c>
      <c r="L88" s="9" t="s">
        <v>97</v>
      </c>
      <c r="M88" s="6" t="s">
        <v>101</v>
      </c>
      <c r="N88" s="9" t="s">
        <v>97</v>
      </c>
      <c r="O88" s="6" t="s">
        <v>512</v>
      </c>
      <c r="P88" s="14">
        <v>886.68</v>
      </c>
      <c r="Q88" s="14">
        <v>0</v>
      </c>
      <c r="R88" s="6" t="s">
        <v>513</v>
      </c>
      <c r="S88" s="6" t="s">
        <v>30</v>
      </c>
      <c r="T88" s="6" t="s">
        <v>336</v>
      </c>
      <c r="U88" s="6" t="s">
        <v>337</v>
      </c>
      <c r="V88" s="6" t="s">
        <v>2911</v>
      </c>
      <c r="W88" s="6" t="s">
        <v>339</v>
      </c>
    </row>
    <row r="89" ht="16.5" customHeight="1" spans="1:23">
      <c r="A89" s="10" t="s">
        <v>2912</v>
      </c>
      <c r="B89" s="10" t="s">
        <v>330</v>
      </c>
      <c r="C89" s="10" t="s">
        <v>2913</v>
      </c>
      <c r="D89" s="11">
        <v>1</v>
      </c>
      <c r="E89" s="10" t="s">
        <v>2914</v>
      </c>
      <c r="F89" s="12">
        <v>45377</v>
      </c>
      <c r="G89" s="12">
        <v>45377</v>
      </c>
      <c r="H89" s="13" t="s">
        <v>99</v>
      </c>
      <c r="I89" s="10" t="s">
        <v>100</v>
      </c>
      <c r="J89" s="13" t="s">
        <v>97</v>
      </c>
      <c r="K89" s="10" t="s">
        <v>333</v>
      </c>
      <c r="L89" s="13" t="s">
        <v>97</v>
      </c>
      <c r="M89" s="10" t="s">
        <v>101</v>
      </c>
      <c r="N89" s="13" t="s">
        <v>97</v>
      </c>
      <c r="O89" s="10" t="s">
        <v>2915</v>
      </c>
      <c r="P89" s="15">
        <v>0.03</v>
      </c>
      <c r="Q89" s="15">
        <v>0</v>
      </c>
      <c r="R89" s="10" t="s">
        <v>513</v>
      </c>
      <c r="S89" s="10" t="s">
        <v>30</v>
      </c>
      <c r="T89" s="10" t="s">
        <v>336</v>
      </c>
      <c r="U89" s="10" t="s">
        <v>337</v>
      </c>
      <c r="V89" s="10" t="s">
        <v>2916</v>
      </c>
      <c r="W89" s="10" t="s">
        <v>339</v>
      </c>
    </row>
    <row r="90" ht="16.5" customHeight="1" spans="1:23">
      <c r="A90" s="6" t="s">
        <v>2917</v>
      </c>
      <c r="B90" s="6" t="s">
        <v>330</v>
      </c>
      <c r="C90" s="6" t="s">
        <v>2918</v>
      </c>
      <c r="D90" s="7">
        <v>1</v>
      </c>
      <c r="E90" s="6" t="s">
        <v>2919</v>
      </c>
      <c r="F90" s="8">
        <v>45377</v>
      </c>
      <c r="G90" s="8">
        <v>45377</v>
      </c>
      <c r="H90" s="9" t="s">
        <v>99</v>
      </c>
      <c r="I90" s="6" t="s">
        <v>100</v>
      </c>
      <c r="J90" s="9" t="s">
        <v>97</v>
      </c>
      <c r="K90" s="6" t="s">
        <v>333</v>
      </c>
      <c r="L90" s="9" t="s">
        <v>97</v>
      </c>
      <c r="M90" s="6" t="s">
        <v>101</v>
      </c>
      <c r="N90" s="9" t="s">
        <v>97</v>
      </c>
      <c r="O90" s="6" t="s">
        <v>1279</v>
      </c>
      <c r="P90" s="14">
        <v>0</v>
      </c>
      <c r="Q90" s="14">
        <v>40460.1</v>
      </c>
      <c r="R90" s="6" t="s">
        <v>607</v>
      </c>
      <c r="S90" s="6" t="s">
        <v>41</v>
      </c>
      <c r="T90" s="6" t="s">
        <v>336</v>
      </c>
      <c r="U90" s="6" t="s">
        <v>337</v>
      </c>
      <c r="V90" s="6" t="s">
        <v>2920</v>
      </c>
      <c r="W90" s="6" t="s">
        <v>339</v>
      </c>
    </row>
    <row r="91" ht="16.5" customHeight="1" spans="1:23">
      <c r="A91" s="10" t="s">
        <v>2921</v>
      </c>
      <c r="B91" s="10" t="s">
        <v>330</v>
      </c>
      <c r="C91" s="10" t="s">
        <v>2922</v>
      </c>
      <c r="D91" s="11">
        <v>1</v>
      </c>
      <c r="E91" s="10" t="s">
        <v>2923</v>
      </c>
      <c r="F91" s="12">
        <v>45377</v>
      </c>
      <c r="G91" s="12">
        <v>45377</v>
      </c>
      <c r="H91" s="13" t="s">
        <v>99</v>
      </c>
      <c r="I91" s="10" t="s">
        <v>100</v>
      </c>
      <c r="J91" s="13" t="s">
        <v>97</v>
      </c>
      <c r="K91" s="10" t="s">
        <v>333</v>
      </c>
      <c r="L91" s="13" t="s">
        <v>97</v>
      </c>
      <c r="M91" s="10" t="s">
        <v>101</v>
      </c>
      <c r="N91" s="13" t="s">
        <v>97</v>
      </c>
      <c r="O91" s="10" t="s">
        <v>2924</v>
      </c>
      <c r="P91" s="15">
        <v>0.05</v>
      </c>
      <c r="Q91" s="15">
        <v>0</v>
      </c>
      <c r="R91" s="10" t="s">
        <v>607</v>
      </c>
      <c r="S91" s="10" t="s">
        <v>41</v>
      </c>
      <c r="T91" s="10" t="s">
        <v>336</v>
      </c>
      <c r="U91" s="10" t="s">
        <v>337</v>
      </c>
      <c r="V91" s="10" t="s">
        <v>2925</v>
      </c>
      <c r="W91" s="10" t="s">
        <v>339</v>
      </c>
    </row>
    <row r="92" ht="16.5" customHeight="1" spans="1:23">
      <c r="A92" s="6" t="s">
        <v>2926</v>
      </c>
      <c r="B92" s="6" t="s">
        <v>330</v>
      </c>
      <c r="C92" s="6" t="s">
        <v>2927</v>
      </c>
      <c r="D92" s="7">
        <v>1</v>
      </c>
      <c r="E92" s="6" t="s">
        <v>2928</v>
      </c>
      <c r="F92" s="8">
        <v>45377</v>
      </c>
      <c r="G92" s="8">
        <v>45377</v>
      </c>
      <c r="H92" s="9" t="s">
        <v>99</v>
      </c>
      <c r="I92" s="6" t="s">
        <v>100</v>
      </c>
      <c r="J92" s="9" t="s">
        <v>97</v>
      </c>
      <c r="K92" s="6" t="s">
        <v>333</v>
      </c>
      <c r="L92" s="9" t="s">
        <v>97</v>
      </c>
      <c r="M92" s="6" t="s">
        <v>101</v>
      </c>
      <c r="N92" s="9" t="s">
        <v>97</v>
      </c>
      <c r="O92" s="6" t="s">
        <v>1034</v>
      </c>
      <c r="P92" s="14">
        <v>0</v>
      </c>
      <c r="Q92" s="14">
        <v>68055.91</v>
      </c>
      <c r="R92" s="6" t="s">
        <v>640</v>
      </c>
      <c r="S92" s="6" t="s">
        <v>53</v>
      </c>
      <c r="T92" s="6" t="s">
        <v>336</v>
      </c>
      <c r="U92" s="6" t="s">
        <v>337</v>
      </c>
      <c r="V92" s="6" t="s">
        <v>2929</v>
      </c>
      <c r="W92" s="6" t="s">
        <v>339</v>
      </c>
    </row>
    <row r="93" ht="16.5" customHeight="1" spans="1:23">
      <c r="A93" s="10" t="s">
        <v>2926</v>
      </c>
      <c r="B93" s="10" t="s">
        <v>330</v>
      </c>
      <c r="C93" s="10" t="s">
        <v>2927</v>
      </c>
      <c r="D93" s="11">
        <v>3</v>
      </c>
      <c r="E93" s="10" t="s">
        <v>2928</v>
      </c>
      <c r="F93" s="12">
        <v>45377</v>
      </c>
      <c r="G93" s="12">
        <v>45377</v>
      </c>
      <c r="H93" s="13" t="s">
        <v>99</v>
      </c>
      <c r="I93" s="10" t="s">
        <v>100</v>
      </c>
      <c r="J93" s="13" t="s">
        <v>97</v>
      </c>
      <c r="K93" s="10" t="s">
        <v>333</v>
      </c>
      <c r="L93" s="13" t="s">
        <v>97</v>
      </c>
      <c r="M93" s="10" t="s">
        <v>101</v>
      </c>
      <c r="N93" s="13" t="s">
        <v>97</v>
      </c>
      <c r="O93" s="10" t="s">
        <v>1034</v>
      </c>
      <c r="P93" s="15">
        <v>772.43</v>
      </c>
      <c r="Q93" s="15">
        <v>0</v>
      </c>
      <c r="R93" s="10" t="s">
        <v>640</v>
      </c>
      <c r="S93" s="10" t="s">
        <v>53</v>
      </c>
      <c r="T93" s="10" t="s">
        <v>336</v>
      </c>
      <c r="U93" s="10" t="s">
        <v>337</v>
      </c>
      <c r="V93" s="10" t="s">
        <v>2929</v>
      </c>
      <c r="W93" s="10" t="s">
        <v>339</v>
      </c>
    </row>
    <row r="94" ht="16.5" customHeight="1" spans="1:23">
      <c r="A94" s="6" t="s">
        <v>2930</v>
      </c>
      <c r="B94" s="6" t="s">
        <v>330</v>
      </c>
      <c r="C94" s="6" t="s">
        <v>2931</v>
      </c>
      <c r="D94" s="7">
        <v>1</v>
      </c>
      <c r="E94" s="6" t="s">
        <v>2932</v>
      </c>
      <c r="F94" s="8">
        <v>45378</v>
      </c>
      <c r="G94" s="8">
        <v>45378</v>
      </c>
      <c r="H94" s="9" t="s">
        <v>99</v>
      </c>
      <c r="I94" s="6" t="s">
        <v>100</v>
      </c>
      <c r="J94" s="9" t="s">
        <v>97</v>
      </c>
      <c r="K94" s="6" t="s">
        <v>333</v>
      </c>
      <c r="L94" s="9" t="s">
        <v>97</v>
      </c>
      <c r="M94" s="6" t="s">
        <v>101</v>
      </c>
      <c r="N94" s="9" t="s">
        <v>97</v>
      </c>
      <c r="O94" s="6" t="s">
        <v>2933</v>
      </c>
      <c r="P94" s="14">
        <v>0</v>
      </c>
      <c r="Q94" s="14">
        <v>145318</v>
      </c>
      <c r="R94" s="6" t="s">
        <v>373</v>
      </c>
      <c r="S94" s="6" t="s">
        <v>31</v>
      </c>
      <c r="T94" s="6" t="s">
        <v>336</v>
      </c>
      <c r="U94" s="6" t="s">
        <v>337</v>
      </c>
      <c r="V94" s="6" t="s">
        <v>2934</v>
      </c>
      <c r="W94" s="6" t="s">
        <v>339</v>
      </c>
    </row>
    <row r="95" ht="16.5" customHeight="1" spans="1:23">
      <c r="A95" s="10" t="s">
        <v>2935</v>
      </c>
      <c r="B95" s="10" t="s">
        <v>330</v>
      </c>
      <c r="C95" s="10" t="s">
        <v>2936</v>
      </c>
      <c r="D95" s="11">
        <v>1</v>
      </c>
      <c r="E95" s="10" t="s">
        <v>2937</v>
      </c>
      <c r="F95" s="12">
        <v>45378</v>
      </c>
      <c r="G95" s="12">
        <v>45378</v>
      </c>
      <c r="H95" s="13" t="s">
        <v>99</v>
      </c>
      <c r="I95" s="10" t="s">
        <v>100</v>
      </c>
      <c r="J95" s="13" t="s">
        <v>97</v>
      </c>
      <c r="K95" s="10" t="s">
        <v>333</v>
      </c>
      <c r="L95" s="13" t="s">
        <v>97</v>
      </c>
      <c r="M95" s="10" t="s">
        <v>101</v>
      </c>
      <c r="N95" s="13" t="s">
        <v>97</v>
      </c>
      <c r="O95" s="10" t="s">
        <v>2938</v>
      </c>
      <c r="P95" s="15">
        <v>0</v>
      </c>
      <c r="Q95" s="15">
        <v>445148.21</v>
      </c>
      <c r="R95" s="10" t="s">
        <v>536</v>
      </c>
      <c r="S95" s="10" t="s">
        <v>60</v>
      </c>
      <c r="T95" s="10" t="s">
        <v>336</v>
      </c>
      <c r="U95" s="10" t="s">
        <v>337</v>
      </c>
      <c r="V95" s="10" t="s">
        <v>2939</v>
      </c>
      <c r="W95" s="10" t="s">
        <v>339</v>
      </c>
    </row>
    <row r="96" ht="16.5" customHeight="1" spans="1:23">
      <c r="A96" s="6" t="s">
        <v>2935</v>
      </c>
      <c r="B96" s="6" t="s">
        <v>330</v>
      </c>
      <c r="C96" s="6" t="s">
        <v>2936</v>
      </c>
      <c r="D96" s="7">
        <v>3</v>
      </c>
      <c r="E96" s="6" t="s">
        <v>2937</v>
      </c>
      <c r="F96" s="8">
        <v>45378</v>
      </c>
      <c r="G96" s="8">
        <v>45378</v>
      </c>
      <c r="H96" s="9" t="s">
        <v>99</v>
      </c>
      <c r="I96" s="6" t="s">
        <v>100</v>
      </c>
      <c r="J96" s="9" t="s">
        <v>97</v>
      </c>
      <c r="K96" s="6" t="s">
        <v>333</v>
      </c>
      <c r="L96" s="9" t="s">
        <v>97</v>
      </c>
      <c r="M96" s="6" t="s">
        <v>101</v>
      </c>
      <c r="N96" s="9" t="s">
        <v>97</v>
      </c>
      <c r="O96" s="6" t="s">
        <v>2938</v>
      </c>
      <c r="P96" s="14">
        <v>65188.21</v>
      </c>
      <c r="Q96" s="14">
        <v>0</v>
      </c>
      <c r="R96" s="6" t="s">
        <v>536</v>
      </c>
      <c r="S96" s="6" t="s">
        <v>60</v>
      </c>
      <c r="T96" s="6" t="s">
        <v>336</v>
      </c>
      <c r="U96" s="6" t="s">
        <v>337</v>
      </c>
      <c r="V96" s="6" t="s">
        <v>2939</v>
      </c>
      <c r="W96" s="6" t="s">
        <v>339</v>
      </c>
    </row>
    <row r="97" ht="16.5" customHeight="1" spans="1:23">
      <c r="A97" s="10" t="s">
        <v>2940</v>
      </c>
      <c r="B97" s="10" t="s">
        <v>330</v>
      </c>
      <c r="C97" s="10" t="s">
        <v>2941</v>
      </c>
      <c r="D97" s="11">
        <v>1</v>
      </c>
      <c r="E97" s="10" t="s">
        <v>2942</v>
      </c>
      <c r="F97" s="12">
        <v>45378</v>
      </c>
      <c r="G97" s="12">
        <v>45378</v>
      </c>
      <c r="H97" s="13" t="s">
        <v>99</v>
      </c>
      <c r="I97" s="10" t="s">
        <v>100</v>
      </c>
      <c r="J97" s="13" t="s">
        <v>97</v>
      </c>
      <c r="K97" s="10" t="s">
        <v>333</v>
      </c>
      <c r="L97" s="13" t="s">
        <v>97</v>
      </c>
      <c r="M97" s="10" t="s">
        <v>101</v>
      </c>
      <c r="N97" s="13" t="s">
        <v>97</v>
      </c>
      <c r="O97" s="10" t="s">
        <v>2943</v>
      </c>
      <c r="P97" s="15">
        <v>0</v>
      </c>
      <c r="Q97" s="15">
        <v>0.01</v>
      </c>
      <c r="R97" s="10" t="s">
        <v>536</v>
      </c>
      <c r="S97" s="10" t="s">
        <v>60</v>
      </c>
      <c r="T97" s="10" t="s">
        <v>336</v>
      </c>
      <c r="U97" s="10" t="s">
        <v>337</v>
      </c>
      <c r="V97" s="10" t="s">
        <v>2944</v>
      </c>
      <c r="W97" s="10" t="s">
        <v>339</v>
      </c>
    </row>
    <row r="98" ht="16.5" customHeight="1" spans="1:23">
      <c r="A98" s="6" t="s">
        <v>2940</v>
      </c>
      <c r="B98" s="6" t="s">
        <v>330</v>
      </c>
      <c r="C98" s="6" t="s">
        <v>2941</v>
      </c>
      <c r="D98" s="7">
        <v>3</v>
      </c>
      <c r="E98" s="6" t="s">
        <v>2942</v>
      </c>
      <c r="F98" s="8">
        <v>45378</v>
      </c>
      <c r="G98" s="8">
        <v>45378</v>
      </c>
      <c r="H98" s="9" t="s">
        <v>99</v>
      </c>
      <c r="I98" s="6" t="s">
        <v>100</v>
      </c>
      <c r="J98" s="9" t="s">
        <v>97</v>
      </c>
      <c r="K98" s="6" t="s">
        <v>333</v>
      </c>
      <c r="L98" s="9" t="s">
        <v>97</v>
      </c>
      <c r="M98" s="6" t="s">
        <v>101</v>
      </c>
      <c r="N98" s="9" t="s">
        <v>97</v>
      </c>
      <c r="O98" s="6" t="s">
        <v>2943</v>
      </c>
      <c r="P98" s="14">
        <v>0.01</v>
      </c>
      <c r="Q98" s="14">
        <v>0</v>
      </c>
      <c r="R98" s="6" t="s">
        <v>536</v>
      </c>
      <c r="S98" s="6" t="s">
        <v>60</v>
      </c>
      <c r="T98" s="6" t="s">
        <v>336</v>
      </c>
      <c r="U98" s="6" t="s">
        <v>337</v>
      </c>
      <c r="V98" s="6" t="s">
        <v>2944</v>
      </c>
      <c r="W98" s="6" t="s">
        <v>339</v>
      </c>
    </row>
  </sheetData>
  <pageMargins left="0.7" right="0.7" top="0.75" bottom="0.75" header="0.3" footer="0.3"/>
  <pageSetup paperSize="9" orientation="portrait" horizontalDpi="600" verticalDpi="600"/>
  <headerFooter alignWithMargins="0" scaleWithDoc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W97"/>
  <sheetViews>
    <sheetView zoomScaleSheetLayoutView="60" workbookViewId="0">
      <selection activeCell="I30" sqref="I30"/>
    </sheetView>
  </sheetViews>
  <sheetFormatPr defaultColWidth="9.14285714285714" defaultRowHeight="12.75"/>
  <cols>
    <col min="1" max="1" width="14.4285714285714" customWidth="1"/>
    <col min="2" max="2" width="12.4285714285714" customWidth="1"/>
    <col min="3" max="3" width="17.7142857142857" customWidth="1"/>
    <col min="4" max="4" width="7.14285714285714" customWidth="1"/>
    <col min="5" max="5" width="10.7142857142857" customWidth="1"/>
    <col min="6" max="7" width="12.4285714285714" customWidth="1"/>
    <col min="8" max="8" width="8.85714285714286" customWidth="1"/>
    <col min="9" max="10" width="12.4285714285714" customWidth="1"/>
    <col min="11" max="11" width="14.1428571428571" customWidth="1"/>
    <col min="12" max="12" width="12.4285714285714" customWidth="1"/>
    <col min="13" max="13" width="16" customWidth="1"/>
    <col min="14" max="14" width="8.85714285714286" customWidth="1"/>
    <col min="15" max="15" width="19.2857142857143" customWidth="1"/>
    <col min="16" max="17" width="12.4285714285714" customWidth="1"/>
    <col min="18" max="18" width="8.85714285714286" customWidth="1"/>
    <col min="19" max="19" width="26.4285714285714" customWidth="1"/>
    <col min="20" max="21" width="12.4285714285714" customWidth="1"/>
    <col min="22" max="22" width="8.85714285714286" customWidth="1"/>
    <col min="23" max="23" width="10.8571428571429" customWidth="1"/>
  </cols>
  <sheetData>
    <row r="1" spans="1:23">
      <c r="A1" s="4" t="s">
        <v>307</v>
      </c>
      <c r="B1" s="4" t="s">
        <v>308</v>
      </c>
      <c r="C1" s="4" t="s">
        <v>309</v>
      </c>
      <c r="D1" s="5" t="s">
        <v>310</v>
      </c>
      <c r="E1" s="4" t="s">
        <v>311</v>
      </c>
      <c r="F1" s="5" t="s">
        <v>312</v>
      </c>
      <c r="G1" s="5" t="s">
        <v>313</v>
      </c>
      <c r="H1" s="4" t="s">
        <v>84</v>
      </c>
      <c r="I1" s="4" t="s">
        <v>314</v>
      </c>
      <c r="J1" s="4" t="s">
        <v>315</v>
      </c>
      <c r="K1" s="4" t="s">
        <v>316</v>
      </c>
      <c r="L1" s="4" t="s">
        <v>317</v>
      </c>
      <c r="M1" s="4" t="s">
        <v>318</v>
      </c>
      <c r="N1" s="4" t="s">
        <v>319</v>
      </c>
      <c r="O1" s="4" t="s">
        <v>320</v>
      </c>
      <c r="P1" s="5" t="s">
        <v>321</v>
      </c>
      <c r="Q1" s="5" t="s">
        <v>322</v>
      </c>
      <c r="R1" s="4" t="s">
        <v>323</v>
      </c>
      <c r="S1" s="4" t="s">
        <v>324</v>
      </c>
      <c r="T1" s="4" t="s">
        <v>325</v>
      </c>
      <c r="U1" s="4" t="s">
        <v>326</v>
      </c>
      <c r="V1" s="4" t="s">
        <v>327</v>
      </c>
      <c r="W1" s="4" t="s">
        <v>328</v>
      </c>
    </row>
    <row r="2" ht="16.5" customHeight="1" spans="1:23">
      <c r="A2" s="6" t="s">
        <v>2945</v>
      </c>
      <c r="B2" s="6" t="s">
        <v>330</v>
      </c>
      <c r="C2" s="6" t="s">
        <v>2946</v>
      </c>
      <c r="D2" s="7">
        <v>1</v>
      </c>
      <c r="E2" s="6" t="s">
        <v>2947</v>
      </c>
      <c r="F2" s="8">
        <v>45349</v>
      </c>
      <c r="G2" s="8">
        <v>45349</v>
      </c>
      <c r="H2" s="9" t="s">
        <v>99</v>
      </c>
      <c r="I2" s="6" t="s">
        <v>100</v>
      </c>
      <c r="J2" s="9" t="s">
        <v>97</v>
      </c>
      <c r="K2" s="6" t="s">
        <v>333</v>
      </c>
      <c r="L2" s="9" t="s">
        <v>97</v>
      </c>
      <c r="M2" s="6" t="s">
        <v>101</v>
      </c>
      <c r="N2" s="9" t="s">
        <v>97</v>
      </c>
      <c r="O2" s="6" t="s">
        <v>2948</v>
      </c>
      <c r="P2" s="14">
        <v>0</v>
      </c>
      <c r="Q2" s="14">
        <v>64900.51</v>
      </c>
      <c r="R2" s="6" t="s">
        <v>507</v>
      </c>
      <c r="S2" s="6" t="s">
        <v>61</v>
      </c>
      <c r="T2" s="6" t="s">
        <v>336</v>
      </c>
      <c r="U2" s="6" t="s">
        <v>337</v>
      </c>
      <c r="V2" s="6" t="s">
        <v>2949</v>
      </c>
      <c r="W2" s="6" t="s">
        <v>339</v>
      </c>
    </row>
    <row r="3" ht="16.5" customHeight="1" spans="1:23">
      <c r="A3" s="10" t="s">
        <v>2950</v>
      </c>
      <c r="B3" s="10" t="s">
        <v>330</v>
      </c>
      <c r="C3" s="10" t="s">
        <v>2951</v>
      </c>
      <c r="D3" s="11">
        <v>1</v>
      </c>
      <c r="E3" s="10" t="s">
        <v>2952</v>
      </c>
      <c r="F3" s="12">
        <v>45349</v>
      </c>
      <c r="G3" s="12">
        <v>45349</v>
      </c>
      <c r="H3" s="13" t="s">
        <v>99</v>
      </c>
      <c r="I3" s="10" t="s">
        <v>100</v>
      </c>
      <c r="J3" s="13" t="s">
        <v>97</v>
      </c>
      <c r="K3" s="10" t="s">
        <v>333</v>
      </c>
      <c r="L3" s="13" t="s">
        <v>97</v>
      </c>
      <c r="M3" s="10" t="s">
        <v>101</v>
      </c>
      <c r="N3" s="13" t="s">
        <v>97</v>
      </c>
      <c r="O3" s="10" t="s">
        <v>2953</v>
      </c>
      <c r="P3" s="15">
        <v>0</v>
      </c>
      <c r="Q3" s="15">
        <v>118902</v>
      </c>
      <c r="R3" s="10" t="s">
        <v>507</v>
      </c>
      <c r="S3" s="10" t="s">
        <v>61</v>
      </c>
      <c r="T3" s="10" t="s">
        <v>336</v>
      </c>
      <c r="U3" s="10" t="s">
        <v>337</v>
      </c>
      <c r="V3" s="10" t="s">
        <v>2954</v>
      </c>
      <c r="W3" s="10" t="s">
        <v>339</v>
      </c>
    </row>
    <row r="4" ht="16.5" customHeight="1" spans="1:23">
      <c r="A4" s="6" t="s">
        <v>2950</v>
      </c>
      <c r="B4" s="6" t="s">
        <v>330</v>
      </c>
      <c r="C4" s="6" t="s">
        <v>2951</v>
      </c>
      <c r="D4" s="7">
        <v>3</v>
      </c>
      <c r="E4" s="6" t="s">
        <v>2952</v>
      </c>
      <c r="F4" s="8">
        <v>45349</v>
      </c>
      <c r="G4" s="8">
        <v>45349</v>
      </c>
      <c r="H4" s="9" t="s">
        <v>99</v>
      </c>
      <c r="I4" s="6" t="s">
        <v>100</v>
      </c>
      <c r="J4" s="9" t="s">
        <v>97</v>
      </c>
      <c r="K4" s="6" t="s">
        <v>333</v>
      </c>
      <c r="L4" s="9" t="s">
        <v>97</v>
      </c>
      <c r="M4" s="6" t="s">
        <v>101</v>
      </c>
      <c r="N4" s="9" t="s">
        <v>97</v>
      </c>
      <c r="O4" s="6" t="s">
        <v>2953</v>
      </c>
      <c r="P4" s="14">
        <v>6184.5</v>
      </c>
      <c r="Q4" s="14">
        <v>0</v>
      </c>
      <c r="R4" s="6" t="s">
        <v>507</v>
      </c>
      <c r="S4" s="6" t="s">
        <v>61</v>
      </c>
      <c r="T4" s="6" t="s">
        <v>336</v>
      </c>
      <c r="U4" s="6" t="s">
        <v>337</v>
      </c>
      <c r="V4" s="6" t="s">
        <v>2954</v>
      </c>
      <c r="W4" s="6" t="s">
        <v>339</v>
      </c>
    </row>
    <row r="5" ht="16.5" customHeight="1" spans="1:23">
      <c r="A5" s="10" t="s">
        <v>2955</v>
      </c>
      <c r="B5" s="10" t="s">
        <v>330</v>
      </c>
      <c r="C5" s="10" t="s">
        <v>2956</v>
      </c>
      <c r="D5" s="11">
        <v>1</v>
      </c>
      <c r="E5" s="10" t="s">
        <v>2957</v>
      </c>
      <c r="F5" s="12">
        <v>45349</v>
      </c>
      <c r="G5" s="12">
        <v>45349</v>
      </c>
      <c r="H5" s="13" t="s">
        <v>99</v>
      </c>
      <c r="I5" s="10" t="s">
        <v>100</v>
      </c>
      <c r="J5" s="13" t="s">
        <v>97</v>
      </c>
      <c r="K5" s="10" t="s">
        <v>333</v>
      </c>
      <c r="L5" s="13" t="s">
        <v>97</v>
      </c>
      <c r="M5" s="10" t="s">
        <v>101</v>
      </c>
      <c r="N5" s="13" t="s">
        <v>97</v>
      </c>
      <c r="O5" s="10" t="s">
        <v>343</v>
      </c>
      <c r="P5" s="15">
        <v>0</v>
      </c>
      <c r="Q5" s="15">
        <v>137689.09</v>
      </c>
      <c r="R5" s="10" t="s">
        <v>344</v>
      </c>
      <c r="S5" s="10" t="s">
        <v>40</v>
      </c>
      <c r="T5" s="10" t="s">
        <v>336</v>
      </c>
      <c r="U5" s="10" t="s">
        <v>337</v>
      </c>
      <c r="V5" s="10" t="s">
        <v>2958</v>
      </c>
      <c r="W5" s="10" t="s">
        <v>339</v>
      </c>
    </row>
    <row r="6" ht="16.5" customHeight="1" spans="1:23">
      <c r="A6" s="6" t="s">
        <v>2955</v>
      </c>
      <c r="B6" s="6" t="s">
        <v>330</v>
      </c>
      <c r="C6" s="6" t="s">
        <v>2956</v>
      </c>
      <c r="D6" s="7">
        <v>4</v>
      </c>
      <c r="E6" s="6" t="s">
        <v>2957</v>
      </c>
      <c r="F6" s="8">
        <v>45349</v>
      </c>
      <c r="G6" s="8">
        <v>45349</v>
      </c>
      <c r="H6" s="9" t="s">
        <v>99</v>
      </c>
      <c r="I6" s="6" t="s">
        <v>100</v>
      </c>
      <c r="J6" s="9" t="s">
        <v>97</v>
      </c>
      <c r="K6" s="6" t="s">
        <v>333</v>
      </c>
      <c r="L6" s="9" t="s">
        <v>97</v>
      </c>
      <c r="M6" s="6" t="s">
        <v>101</v>
      </c>
      <c r="N6" s="9" t="s">
        <v>97</v>
      </c>
      <c r="O6" s="6" t="s">
        <v>343</v>
      </c>
      <c r="P6" s="14">
        <v>7953.36</v>
      </c>
      <c r="Q6" s="14">
        <v>0</v>
      </c>
      <c r="R6" s="6" t="s">
        <v>344</v>
      </c>
      <c r="S6" s="6" t="s">
        <v>40</v>
      </c>
      <c r="T6" s="6" t="s">
        <v>336</v>
      </c>
      <c r="U6" s="6" t="s">
        <v>337</v>
      </c>
      <c r="V6" s="6" t="s">
        <v>2958</v>
      </c>
      <c r="W6" s="6" t="s">
        <v>339</v>
      </c>
    </row>
    <row r="7" ht="16.5" customHeight="1" spans="1:23">
      <c r="A7" s="10" t="s">
        <v>2959</v>
      </c>
      <c r="B7" s="10" t="s">
        <v>330</v>
      </c>
      <c r="C7" s="10" t="s">
        <v>2960</v>
      </c>
      <c r="D7" s="11">
        <v>1</v>
      </c>
      <c r="E7" s="10" t="s">
        <v>2961</v>
      </c>
      <c r="F7" s="12">
        <v>45349</v>
      </c>
      <c r="G7" s="12">
        <v>45349</v>
      </c>
      <c r="H7" s="13" t="s">
        <v>99</v>
      </c>
      <c r="I7" s="10" t="s">
        <v>100</v>
      </c>
      <c r="J7" s="13" t="s">
        <v>97</v>
      </c>
      <c r="K7" s="10" t="s">
        <v>333</v>
      </c>
      <c r="L7" s="13" t="s">
        <v>97</v>
      </c>
      <c r="M7" s="10" t="s">
        <v>101</v>
      </c>
      <c r="N7" s="13" t="s">
        <v>97</v>
      </c>
      <c r="O7" s="10" t="s">
        <v>2962</v>
      </c>
      <c r="P7" s="15">
        <v>0.03</v>
      </c>
      <c r="Q7" s="15">
        <v>0</v>
      </c>
      <c r="R7" s="10" t="s">
        <v>344</v>
      </c>
      <c r="S7" s="10" t="s">
        <v>40</v>
      </c>
      <c r="T7" s="10" t="s">
        <v>336</v>
      </c>
      <c r="U7" s="10" t="s">
        <v>337</v>
      </c>
      <c r="V7" s="10" t="s">
        <v>2963</v>
      </c>
      <c r="W7" s="10" t="s">
        <v>339</v>
      </c>
    </row>
    <row r="8" ht="16.5" customHeight="1" spans="1:23">
      <c r="A8" s="6" t="s">
        <v>2964</v>
      </c>
      <c r="B8" s="6" t="s">
        <v>330</v>
      </c>
      <c r="C8" s="6" t="s">
        <v>2965</v>
      </c>
      <c r="D8" s="7">
        <v>1</v>
      </c>
      <c r="E8" s="6" t="s">
        <v>2966</v>
      </c>
      <c r="F8" s="8">
        <v>45349</v>
      </c>
      <c r="G8" s="8">
        <v>45349</v>
      </c>
      <c r="H8" s="9" t="s">
        <v>99</v>
      </c>
      <c r="I8" s="6" t="s">
        <v>100</v>
      </c>
      <c r="J8" s="9" t="s">
        <v>97</v>
      </c>
      <c r="K8" s="6" t="s">
        <v>333</v>
      </c>
      <c r="L8" s="9" t="s">
        <v>97</v>
      </c>
      <c r="M8" s="6" t="s">
        <v>101</v>
      </c>
      <c r="N8" s="9" t="s">
        <v>97</v>
      </c>
      <c r="O8" s="6" t="s">
        <v>2967</v>
      </c>
      <c r="P8" s="14">
        <v>0</v>
      </c>
      <c r="Q8" s="14">
        <v>7608.97</v>
      </c>
      <c r="R8" s="6" t="s">
        <v>767</v>
      </c>
      <c r="S8" s="6" t="s">
        <v>57</v>
      </c>
      <c r="T8" s="6" t="s">
        <v>336</v>
      </c>
      <c r="U8" s="6" t="s">
        <v>337</v>
      </c>
      <c r="V8" s="6" t="s">
        <v>2968</v>
      </c>
      <c r="W8" s="6" t="s">
        <v>339</v>
      </c>
    </row>
    <row r="9" ht="16.5" customHeight="1" spans="1:23">
      <c r="A9" s="10" t="s">
        <v>2969</v>
      </c>
      <c r="B9" s="10" t="s">
        <v>330</v>
      </c>
      <c r="C9" s="10" t="s">
        <v>2970</v>
      </c>
      <c r="D9" s="11">
        <v>1</v>
      </c>
      <c r="E9" s="10" t="s">
        <v>2971</v>
      </c>
      <c r="F9" s="12">
        <v>45349</v>
      </c>
      <c r="G9" s="12">
        <v>45349</v>
      </c>
      <c r="H9" s="13" t="s">
        <v>99</v>
      </c>
      <c r="I9" s="10" t="s">
        <v>100</v>
      </c>
      <c r="J9" s="13" t="s">
        <v>97</v>
      </c>
      <c r="K9" s="10" t="s">
        <v>333</v>
      </c>
      <c r="L9" s="13" t="s">
        <v>97</v>
      </c>
      <c r="M9" s="10" t="s">
        <v>101</v>
      </c>
      <c r="N9" s="13" t="s">
        <v>97</v>
      </c>
      <c r="O9" s="10" t="s">
        <v>2972</v>
      </c>
      <c r="P9" s="15">
        <v>0</v>
      </c>
      <c r="Q9" s="15">
        <v>2188.22</v>
      </c>
      <c r="R9" s="10" t="s">
        <v>767</v>
      </c>
      <c r="S9" s="10" t="s">
        <v>57</v>
      </c>
      <c r="T9" s="10" t="s">
        <v>336</v>
      </c>
      <c r="U9" s="10" t="s">
        <v>337</v>
      </c>
      <c r="V9" s="10" t="s">
        <v>2973</v>
      </c>
      <c r="W9" s="10" t="s">
        <v>339</v>
      </c>
    </row>
    <row r="10" ht="16.5" customHeight="1" spans="1:23">
      <c r="A10" s="6" t="s">
        <v>2974</v>
      </c>
      <c r="B10" s="6" t="s">
        <v>330</v>
      </c>
      <c r="C10" s="6" t="s">
        <v>2975</v>
      </c>
      <c r="D10" s="7">
        <v>1</v>
      </c>
      <c r="E10" s="6" t="s">
        <v>2976</v>
      </c>
      <c r="F10" s="8">
        <v>45349</v>
      </c>
      <c r="G10" s="8">
        <v>45349</v>
      </c>
      <c r="H10" s="9" t="s">
        <v>99</v>
      </c>
      <c r="I10" s="6" t="s">
        <v>100</v>
      </c>
      <c r="J10" s="9" t="s">
        <v>97</v>
      </c>
      <c r="K10" s="6" t="s">
        <v>333</v>
      </c>
      <c r="L10" s="9" t="s">
        <v>97</v>
      </c>
      <c r="M10" s="6" t="s">
        <v>101</v>
      </c>
      <c r="N10" s="9" t="s">
        <v>97</v>
      </c>
      <c r="O10" s="6" t="s">
        <v>1738</v>
      </c>
      <c r="P10" s="14">
        <v>0</v>
      </c>
      <c r="Q10" s="14">
        <v>221521.59</v>
      </c>
      <c r="R10" s="6" t="s">
        <v>495</v>
      </c>
      <c r="S10" s="6" t="s">
        <v>36</v>
      </c>
      <c r="T10" s="6" t="s">
        <v>336</v>
      </c>
      <c r="U10" s="6" t="s">
        <v>337</v>
      </c>
      <c r="V10" s="6" t="s">
        <v>2977</v>
      </c>
      <c r="W10" s="6" t="s">
        <v>339</v>
      </c>
    </row>
    <row r="11" ht="16.5" customHeight="1" spans="1:23">
      <c r="A11" s="10" t="s">
        <v>2978</v>
      </c>
      <c r="B11" s="10" t="s">
        <v>330</v>
      </c>
      <c r="C11" s="10" t="s">
        <v>2979</v>
      </c>
      <c r="D11" s="11">
        <v>1</v>
      </c>
      <c r="E11" s="10" t="s">
        <v>2980</v>
      </c>
      <c r="F11" s="12">
        <v>45349</v>
      </c>
      <c r="G11" s="12">
        <v>45349</v>
      </c>
      <c r="H11" s="13" t="s">
        <v>99</v>
      </c>
      <c r="I11" s="10" t="s">
        <v>100</v>
      </c>
      <c r="J11" s="13" t="s">
        <v>97</v>
      </c>
      <c r="K11" s="10" t="s">
        <v>333</v>
      </c>
      <c r="L11" s="13" t="s">
        <v>97</v>
      </c>
      <c r="M11" s="10" t="s">
        <v>101</v>
      </c>
      <c r="N11" s="13" t="s">
        <v>97</v>
      </c>
      <c r="O11" s="10" t="s">
        <v>2981</v>
      </c>
      <c r="P11" s="15">
        <v>0</v>
      </c>
      <c r="Q11" s="15">
        <v>22129.92</v>
      </c>
      <c r="R11" s="10" t="s">
        <v>444</v>
      </c>
      <c r="S11" s="10" t="s">
        <v>27</v>
      </c>
      <c r="T11" s="10" t="s">
        <v>336</v>
      </c>
      <c r="U11" s="10" t="s">
        <v>337</v>
      </c>
      <c r="V11" s="10" t="s">
        <v>2982</v>
      </c>
      <c r="W11" s="10" t="s">
        <v>339</v>
      </c>
    </row>
    <row r="12" ht="16.5" customHeight="1" spans="1:23">
      <c r="A12" s="6" t="s">
        <v>2983</v>
      </c>
      <c r="B12" s="6" t="s">
        <v>330</v>
      </c>
      <c r="C12" s="6" t="s">
        <v>2984</v>
      </c>
      <c r="D12" s="7">
        <v>1</v>
      </c>
      <c r="E12" s="6" t="s">
        <v>2985</v>
      </c>
      <c r="F12" s="8">
        <v>45349</v>
      </c>
      <c r="G12" s="8">
        <v>45349</v>
      </c>
      <c r="H12" s="9" t="s">
        <v>99</v>
      </c>
      <c r="I12" s="6" t="s">
        <v>100</v>
      </c>
      <c r="J12" s="9" t="s">
        <v>97</v>
      </c>
      <c r="K12" s="6" t="s">
        <v>333</v>
      </c>
      <c r="L12" s="9" t="s">
        <v>97</v>
      </c>
      <c r="M12" s="6" t="s">
        <v>101</v>
      </c>
      <c r="N12" s="9" t="s">
        <v>97</v>
      </c>
      <c r="O12" s="6" t="s">
        <v>2986</v>
      </c>
      <c r="P12" s="14">
        <v>0</v>
      </c>
      <c r="Q12" s="14">
        <v>49039.63</v>
      </c>
      <c r="R12" s="6" t="s">
        <v>355</v>
      </c>
      <c r="S12" s="6" t="s">
        <v>20</v>
      </c>
      <c r="T12" s="6" t="s">
        <v>336</v>
      </c>
      <c r="U12" s="6" t="s">
        <v>337</v>
      </c>
      <c r="V12" s="6" t="s">
        <v>2987</v>
      </c>
      <c r="W12" s="6" t="s">
        <v>339</v>
      </c>
    </row>
    <row r="13" ht="16.5" customHeight="1" spans="1:23">
      <c r="A13" s="10" t="s">
        <v>2988</v>
      </c>
      <c r="B13" s="10" t="s">
        <v>330</v>
      </c>
      <c r="C13" s="10" t="s">
        <v>2989</v>
      </c>
      <c r="D13" s="11">
        <v>1</v>
      </c>
      <c r="E13" s="10" t="s">
        <v>2990</v>
      </c>
      <c r="F13" s="12">
        <v>45349</v>
      </c>
      <c r="G13" s="12">
        <v>45349</v>
      </c>
      <c r="H13" s="13" t="s">
        <v>99</v>
      </c>
      <c r="I13" s="10" t="s">
        <v>100</v>
      </c>
      <c r="J13" s="13" t="s">
        <v>97</v>
      </c>
      <c r="K13" s="10" t="s">
        <v>333</v>
      </c>
      <c r="L13" s="13" t="s">
        <v>97</v>
      </c>
      <c r="M13" s="10" t="s">
        <v>101</v>
      </c>
      <c r="N13" s="13" t="s">
        <v>97</v>
      </c>
      <c r="O13" s="10" t="s">
        <v>601</v>
      </c>
      <c r="P13" s="15">
        <v>0</v>
      </c>
      <c r="Q13" s="15">
        <v>5966.51</v>
      </c>
      <c r="R13" s="10" t="s">
        <v>355</v>
      </c>
      <c r="S13" s="10" t="s">
        <v>20</v>
      </c>
      <c r="T13" s="10" t="s">
        <v>336</v>
      </c>
      <c r="U13" s="10" t="s">
        <v>337</v>
      </c>
      <c r="V13" s="10" t="s">
        <v>2991</v>
      </c>
      <c r="W13" s="10" t="s">
        <v>339</v>
      </c>
    </row>
    <row r="14" ht="16.5" customHeight="1" spans="1:23">
      <c r="A14" s="6" t="s">
        <v>2992</v>
      </c>
      <c r="B14" s="6" t="s">
        <v>330</v>
      </c>
      <c r="C14" s="6" t="s">
        <v>2993</v>
      </c>
      <c r="D14" s="7">
        <v>1</v>
      </c>
      <c r="E14" s="6" t="s">
        <v>2994</v>
      </c>
      <c r="F14" s="8">
        <v>45349</v>
      </c>
      <c r="G14" s="8">
        <v>45349</v>
      </c>
      <c r="H14" s="9" t="s">
        <v>99</v>
      </c>
      <c r="I14" s="6" t="s">
        <v>100</v>
      </c>
      <c r="J14" s="9" t="s">
        <v>97</v>
      </c>
      <c r="K14" s="6" t="s">
        <v>333</v>
      </c>
      <c r="L14" s="9" t="s">
        <v>97</v>
      </c>
      <c r="M14" s="6" t="s">
        <v>101</v>
      </c>
      <c r="N14" s="9" t="s">
        <v>97</v>
      </c>
      <c r="O14" s="6" t="s">
        <v>2995</v>
      </c>
      <c r="P14" s="14">
        <v>0</v>
      </c>
      <c r="Q14" s="14">
        <v>3399.67</v>
      </c>
      <c r="R14" s="6" t="s">
        <v>489</v>
      </c>
      <c r="S14" s="6" t="s">
        <v>51</v>
      </c>
      <c r="T14" s="6" t="s">
        <v>336</v>
      </c>
      <c r="U14" s="6" t="s">
        <v>337</v>
      </c>
      <c r="V14" s="6" t="s">
        <v>2996</v>
      </c>
      <c r="W14" s="6" t="s">
        <v>339</v>
      </c>
    </row>
    <row r="15" ht="16.5" customHeight="1" spans="1:23">
      <c r="A15" s="10" t="s">
        <v>2997</v>
      </c>
      <c r="B15" s="10" t="s">
        <v>330</v>
      </c>
      <c r="C15" s="10" t="s">
        <v>2998</v>
      </c>
      <c r="D15" s="11">
        <v>3</v>
      </c>
      <c r="E15" s="10" t="s">
        <v>2999</v>
      </c>
      <c r="F15" s="12">
        <v>45349</v>
      </c>
      <c r="G15" s="12">
        <v>45349</v>
      </c>
      <c r="H15" s="13" t="s">
        <v>99</v>
      </c>
      <c r="I15" s="10" t="s">
        <v>100</v>
      </c>
      <c r="J15" s="13" t="s">
        <v>97</v>
      </c>
      <c r="K15" s="10" t="s">
        <v>333</v>
      </c>
      <c r="L15" s="13" t="s">
        <v>97</v>
      </c>
      <c r="M15" s="10" t="s">
        <v>101</v>
      </c>
      <c r="N15" s="13" t="s">
        <v>97</v>
      </c>
      <c r="O15" s="10" t="s">
        <v>1101</v>
      </c>
      <c r="P15" s="15">
        <v>5.8</v>
      </c>
      <c r="Q15" s="15">
        <v>0</v>
      </c>
      <c r="R15" s="10" t="s">
        <v>580</v>
      </c>
      <c r="S15" s="10" t="s">
        <v>21</v>
      </c>
      <c r="T15" s="10" t="s">
        <v>336</v>
      </c>
      <c r="U15" s="10" t="s">
        <v>337</v>
      </c>
      <c r="V15" s="10" t="s">
        <v>3000</v>
      </c>
      <c r="W15" s="10" t="s">
        <v>339</v>
      </c>
    </row>
    <row r="16" ht="16.5" customHeight="1" spans="1:23">
      <c r="A16" s="6" t="s">
        <v>2997</v>
      </c>
      <c r="B16" s="6" t="s">
        <v>330</v>
      </c>
      <c r="C16" s="6" t="s">
        <v>2998</v>
      </c>
      <c r="D16" s="7">
        <v>1</v>
      </c>
      <c r="E16" s="6" t="s">
        <v>2999</v>
      </c>
      <c r="F16" s="8">
        <v>45349</v>
      </c>
      <c r="G16" s="8">
        <v>45349</v>
      </c>
      <c r="H16" s="9" t="s">
        <v>99</v>
      </c>
      <c r="I16" s="6" t="s">
        <v>100</v>
      </c>
      <c r="J16" s="9" t="s">
        <v>97</v>
      </c>
      <c r="K16" s="6" t="s">
        <v>333</v>
      </c>
      <c r="L16" s="9" t="s">
        <v>97</v>
      </c>
      <c r="M16" s="6" t="s">
        <v>101</v>
      </c>
      <c r="N16" s="9" t="s">
        <v>97</v>
      </c>
      <c r="O16" s="6" t="s">
        <v>1101</v>
      </c>
      <c r="P16" s="14">
        <v>0</v>
      </c>
      <c r="Q16" s="14">
        <v>48936.43</v>
      </c>
      <c r="R16" s="6" t="s">
        <v>580</v>
      </c>
      <c r="S16" s="6" t="s">
        <v>21</v>
      </c>
      <c r="T16" s="6" t="s">
        <v>336</v>
      </c>
      <c r="U16" s="6" t="s">
        <v>337</v>
      </c>
      <c r="V16" s="6" t="s">
        <v>3000</v>
      </c>
      <c r="W16" s="6" t="s">
        <v>339</v>
      </c>
    </row>
    <row r="17" ht="16.5" customHeight="1" spans="1:23">
      <c r="A17" s="10" t="s">
        <v>3001</v>
      </c>
      <c r="B17" s="10" t="s">
        <v>330</v>
      </c>
      <c r="C17" s="10" t="s">
        <v>3002</v>
      </c>
      <c r="D17" s="11">
        <v>3</v>
      </c>
      <c r="E17" s="10" t="s">
        <v>3003</v>
      </c>
      <c r="F17" s="12">
        <v>45349</v>
      </c>
      <c r="G17" s="12">
        <v>45349</v>
      </c>
      <c r="H17" s="13" t="s">
        <v>99</v>
      </c>
      <c r="I17" s="10" t="s">
        <v>100</v>
      </c>
      <c r="J17" s="13" t="s">
        <v>97</v>
      </c>
      <c r="K17" s="10" t="s">
        <v>333</v>
      </c>
      <c r="L17" s="13" t="s">
        <v>97</v>
      </c>
      <c r="M17" s="10" t="s">
        <v>101</v>
      </c>
      <c r="N17" s="13" t="s">
        <v>97</v>
      </c>
      <c r="O17" s="10" t="s">
        <v>3004</v>
      </c>
      <c r="P17" s="15">
        <v>0</v>
      </c>
      <c r="Q17" s="15">
        <v>0.06</v>
      </c>
      <c r="R17" s="10" t="s">
        <v>580</v>
      </c>
      <c r="S17" s="10" t="s">
        <v>21</v>
      </c>
      <c r="T17" s="10" t="s">
        <v>336</v>
      </c>
      <c r="U17" s="10" t="s">
        <v>337</v>
      </c>
      <c r="V17" s="10" t="s">
        <v>3005</v>
      </c>
      <c r="W17" s="10" t="s">
        <v>339</v>
      </c>
    </row>
    <row r="18" ht="16.5" customHeight="1" spans="1:23">
      <c r="A18" s="6" t="s">
        <v>3001</v>
      </c>
      <c r="B18" s="6" t="s">
        <v>330</v>
      </c>
      <c r="C18" s="6" t="s">
        <v>3002</v>
      </c>
      <c r="D18" s="7">
        <v>1</v>
      </c>
      <c r="E18" s="6" t="s">
        <v>3003</v>
      </c>
      <c r="F18" s="8">
        <v>45349</v>
      </c>
      <c r="G18" s="8">
        <v>45349</v>
      </c>
      <c r="H18" s="9" t="s">
        <v>99</v>
      </c>
      <c r="I18" s="6" t="s">
        <v>100</v>
      </c>
      <c r="J18" s="9" t="s">
        <v>97</v>
      </c>
      <c r="K18" s="6" t="s">
        <v>333</v>
      </c>
      <c r="L18" s="9" t="s">
        <v>97</v>
      </c>
      <c r="M18" s="6" t="s">
        <v>101</v>
      </c>
      <c r="N18" s="9" t="s">
        <v>97</v>
      </c>
      <c r="O18" s="6" t="s">
        <v>3004</v>
      </c>
      <c r="P18" s="14">
        <v>0.02</v>
      </c>
      <c r="Q18" s="14">
        <v>0</v>
      </c>
      <c r="R18" s="6" t="s">
        <v>580</v>
      </c>
      <c r="S18" s="6" t="s">
        <v>21</v>
      </c>
      <c r="T18" s="6" t="s">
        <v>336</v>
      </c>
      <c r="U18" s="6" t="s">
        <v>337</v>
      </c>
      <c r="V18" s="6" t="s">
        <v>3005</v>
      </c>
      <c r="W18" s="6" t="s">
        <v>339</v>
      </c>
    </row>
    <row r="19" ht="16.5" customHeight="1" spans="1:23">
      <c r="A19" s="10" t="s">
        <v>3006</v>
      </c>
      <c r="B19" s="10" t="s">
        <v>330</v>
      </c>
      <c r="C19" s="10" t="s">
        <v>3007</v>
      </c>
      <c r="D19" s="11">
        <v>3</v>
      </c>
      <c r="E19" s="10" t="s">
        <v>3003</v>
      </c>
      <c r="F19" s="12">
        <v>45349</v>
      </c>
      <c r="G19" s="12">
        <v>45349</v>
      </c>
      <c r="H19" s="13" t="s">
        <v>99</v>
      </c>
      <c r="I19" s="10" t="s">
        <v>100</v>
      </c>
      <c r="J19" s="13" t="s">
        <v>97</v>
      </c>
      <c r="K19" s="10" t="s">
        <v>333</v>
      </c>
      <c r="L19" s="13" t="s">
        <v>97</v>
      </c>
      <c r="M19" s="10" t="s">
        <v>101</v>
      </c>
      <c r="N19" s="13" t="s">
        <v>97</v>
      </c>
      <c r="O19" s="10" t="s">
        <v>3004</v>
      </c>
      <c r="P19" s="15">
        <v>0.08</v>
      </c>
      <c r="Q19" s="15">
        <v>0</v>
      </c>
      <c r="R19" s="10" t="s">
        <v>580</v>
      </c>
      <c r="S19" s="10" t="s">
        <v>21</v>
      </c>
      <c r="T19" s="10" t="s">
        <v>336</v>
      </c>
      <c r="U19" s="10" t="s">
        <v>337</v>
      </c>
      <c r="V19" s="10" t="s">
        <v>3005</v>
      </c>
      <c r="W19" s="10" t="s">
        <v>339</v>
      </c>
    </row>
    <row r="20" ht="16.5" customHeight="1" spans="1:23">
      <c r="A20" s="6" t="s">
        <v>3006</v>
      </c>
      <c r="B20" s="6" t="s">
        <v>330</v>
      </c>
      <c r="C20" s="6" t="s">
        <v>3007</v>
      </c>
      <c r="D20" s="7">
        <v>1</v>
      </c>
      <c r="E20" s="6" t="s">
        <v>3003</v>
      </c>
      <c r="F20" s="8">
        <v>45349</v>
      </c>
      <c r="G20" s="8">
        <v>45349</v>
      </c>
      <c r="H20" s="9" t="s">
        <v>99</v>
      </c>
      <c r="I20" s="6" t="s">
        <v>100</v>
      </c>
      <c r="J20" s="9" t="s">
        <v>97</v>
      </c>
      <c r="K20" s="6" t="s">
        <v>333</v>
      </c>
      <c r="L20" s="9" t="s">
        <v>97</v>
      </c>
      <c r="M20" s="6" t="s">
        <v>101</v>
      </c>
      <c r="N20" s="9" t="s">
        <v>97</v>
      </c>
      <c r="O20" s="6" t="s">
        <v>3004</v>
      </c>
      <c r="P20" s="14">
        <v>0</v>
      </c>
      <c r="Q20" s="14">
        <v>0.07</v>
      </c>
      <c r="R20" s="6" t="s">
        <v>580</v>
      </c>
      <c r="S20" s="6" t="s">
        <v>21</v>
      </c>
      <c r="T20" s="6" t="s">
        <v>336</v>
      </c>
      <c r="U20" s="6" t="s">
        <v>337</v>
      </c>
      <c r="V20" s="6" t="s">
        <v>3005</v>
      </c>
      <c r="W20" s="6" t="s">
        <v>339</v>
      </c>
    </row>
    <row r="21" ht="16.5" customHeight="1" spans="1:23">
      <c r="A21" s="10" t="s">
        <v>3008</v>
      </c>
      <c r="B21" s="10" t="s">
        <v>330</v>
      </c>
      <c r="C21" s="10" t="s">
        <v>3009</v>
      </c>
      <c r="D21" s="11">
        <v>3</v>
      </c>
      <c r="E21" s="10" t="s">
        <v>3010</v>
      </c>
      <c r="F21" s="12">
        <v>45349</v>
      </c>
      <c r="G21" s="12">
        <v>45349</v>
      </c>
      <c r="H21" s="13" t="s">
        <v>99</v>
      </c>
      <c r="I21" s="10" t="s">
        <v>100</v>
      </c>
      <c r="J21" s="13" t="s">
        <v>97</v>
      </c>
      <c r="K21" s="10" t="s">
        <v>333</v>
      </c>
      <c r="L21" s="13" t="s">
        <v>97</v>
      </c>
      <c r="M21" s="10" t="s">
        <v>101</v>
      </c>
      <c r="N21" s="13" t="s">
        <v>97</v>
      </c>
      <c r="O21" s="10" t="s">
        <v>1111</v>
      </c>
      <c r="P21" s="15">
        <v>3415.37</v>
      </c>
      <c r="Q21" s="15">
        <v>0</v>
      </c>
      <c r="R21" s="10" t="s">
        <v>568</v>
      </c>
      <c r="S21" s="10" t="s">
        <v>38</v>
      </c>
      <c r="T21" s="10" t="s">
        <v>336</v>
      </c>
      <c r="U21" s="10" t="s">
        <v>337</v>
      </c>
      <c r="V21" s="10" t="s">
        <v>3011</v>
      </c>
      <c r="W21" s="10" t="s">
        <v>339</v>
      </c>
    </row>
    <row r="22" ht="16.5" customHeight="1" spans="1:23">
      <c r="A22" s="6" t="s">
        <v>3008</v>
      </c>
      <c r="B22" s="6" t="s">
        <v>330</v>
      </c>
      <c r="C22" s="6" t="s">
        <v>3009</v>
      </c>
      <c r="D22" s="7">
        <v>1</v>
      </c>
      <c r="E22" s="6" t="s">
        <v>3010</v>
      </c>
      <c r="F22" s="8">
        <v>45349</v>
      </c>
      <c r="G22" s="8">
        <v>45349</v>
      </c>
      <c r="H22" s="9" t="s">
        <v>99</v>
      </c>
      <c r="I22" s="6" t="s">
        <v>100</v>
      </c>
      <c r="J22" s="9" t="s">
        <v>97</v>
      </c>
      <c r="K22" s="6" t="s">
        <v>333</v>
      </c>
      <c r="L22" s="9" t="s">
        <v>97</v>
      </c>
      <c r="M22" s="6" t="s">
        <v>101</v>
      </c>
      <c r="N22" s="9" t="s">
        <v>97</v>
      </c>
      <c r="O22" s="6" t="s">
        <v>1111</v>
      </c>
      <c r="P22" s="14">
        <v>0</v>
      </c>
      <c r="Q22" s="14">
        <v>104098.74</v>
      </c>
      <c r="R22" s="6" t="s">
        <v>568</v>
      </c>
      <c r="S22" s="6" t="s">
        <v>38</v>
      </c>
      <c r="T22" s="6" t="s">
        <v>336</v>
      </c>
      <c r="U22" s="6" t="s">
        <v>337</v>
      </c>
      <c r="V22" s="6" t="s">
        <v>3011</v>
      </c>
      <c r="W22" s="6" t="s">
        <v>339</v>
      </c>
    </row>
    <row r="23" ht="16.5" customHeight="1" spans="1:23">
      <c r="A23" s="10" t="s">
        <v>3012</v>
      </c>
      <c r="B23" s="10" t="s">
        <v>330</v>
      </c>
      <c r="C23" s="10" t="s">
        <v>3013</v>
      </c>
      <c r="D23" s="11">
        <v>1</v>
      </c>
      <c r="E23" s="10" t="s">
        <v>3014</v>
      </c>
      <c r="F23" s="12">
        <v>45349</v>
      </c>
      <c r="G23" s="12">
        <v>45349</v>
      </c>
      <c r="H23" s="13" t="s">
        <v>99</v>
      </c>
      <c r="I23" s="10" t="s">
        <v>100</v>
      </c>
      <c r="J23" s="13" t="s">
        <v>97</v>
      </c>
      <c r="K23" s="10" t="s">
        <v>333</v>
      </c>
      <c r="L23" s="13" t="s">
        <v>97</v>
      </c>
      <c r="M23" s="10" t="s">
        <v>101</v>
      </c>
      <c r="N23" s="13" t="s">
        <v>97</v>
      </c>
      <c r="O23" s="10" t="s">
        <v>3015</v>
      </c>
      <c r="P23" s="15">
        <v>0</v>
      </c>
      <c r="Q23" s="15">
        <v>0.01</v>
      </c>
      <c r="R23" s="10" t="s">
        <v>568</v>
      </c>
      <c r="S23" s="10" t="s">
        <v>38</v>
      </c>
      <c r="T23" s="10" t="s">
        <v>336</v>
      </c>
      <c r="U23" s="10" t="s">
        <v>337</v>
      </c>
      <c r="V23" s="10" t="s">
        <v>3016</v>
      </c>
      <c r="W23" s="10" t="s">
        <v>339</v>
      </c>
    </row>
    <row r="24" ht="16.5" customHeight="1" spans="1:23">
      <c r="A24" s="6" t="s">
        <v>3017</v>
      </c>
      <c r="B24" s="6" t="s">
        <v>330</v>
      </c>
      <c r="C24" s="6" t="s">
        <v>3018</v>
      </c>
      <c r="D24" s="7">
        <v>3</v>
      </c>
      <c r="E24" s="6" t="s">
        <v>3019</v>
      </c>
      <c r="F24" s="8">
        <v>45349</v>
      </c>
      <c r="G24" s="8">
        <v>45349</v>
      </c>
      <c r="H24" s="9" t="s">
        <v>99</v>
      </c>
      <c r="I24" s="6" t="s">
        <v>100</v>
      </c>
      <c r="J24" s="9" t="s">
        <v>97</v>
      </c>
      <c r="K24" s="6" t="s">
        <v>333</v>
      </c>
      <c r="L24" s="9" t="s">
        <v>97</v>
      </c>
      <c r="M24" s="6" t="s">
        <v>101</v>
      </c>
      <c r="N24" s="9" t="s">
        <v>97</v>
      </c>
      <c r="O24" s="6" t="s">
        <v>3020</v>
      </c>
      <c r="P24" s="14">
        <v>116.84</v>
      </c>
      <c r="Q24" s="14">
        <v>0</v>
      </c>
      <c r="R24" s="6" t="s">
        <v>367</v>
      </c>
      <c r="S24" s="6" t="s">
        <v>16</v>
      </c>
      <c r="T24" s="6" t="s">
        <v>336</v>
      </c>
      <c r="U24" s="6" t="s">
        <v>337</v>
      </c>
      <c r="V24" s="6" t="s">
        <v>3021</v>
      </c>
      <c r="W24" s="6" t="s">
        <v>339</v>
      </c>
    </row>
    <row r="25" ht="16.5" customHeight="1" spans="1:23">
      <c r="A25" s="10" t="s">
        <v>3017</v>
      </c>
      <c r="B25" s="10" t="s">
        <v>330</v>
      </c>
      <c r="C25" s="10" t="s">
        <v>3018</v>
      </c>
      <c r="D25" s="11">
        <v>1</v>
      </c>
      <c r="E25" s="10" t="s">
        <v>3019</v>
      </c>
      <c r="F25" s="12">
        <v>45349</v>
      </c>
      <c r="G25" s="12">
        <v>45349</v>
      </c>
      <c r="H25" s="13" t="s">
        <v>99</v>
      </c>
      <c r="I25" s="10" t="s">
        <v>100</v>
      </c>
      <c r="J25" s="13" t="s">
        <v>97</v>
      </c>
      <c r="K25" s="10" t="s">
        <v>333</v>
      </c>
      <c r="L25" s="13" t="s">
        <v>97</v>
      </c>
      <c r="M25" s="10" t="s">
        <v>101</v>
      </c>
      <c r="N25" s="13" t="s">
        <v>97</v>
      </c>
      <c r="O25" s="10" t="s">
        <v>3020</v>
      </c>
      <c r="P25" s="15">
        <v>0</v>
      </c>
      <c r="Q25" s="15">
        <v>44322.39</v>
      </c>
      <c r="R25" s="10" t="s">
        <v>367</v>
      </c>
      <c r="S25" s="10" t="s">
        <v>16</v>
      </c>
      <c r="T25" s="10" t="s">
        <v>336</v>
      </c>
      <c r="U25" s="10" t="s">
        <v>337</v>
      </c>
      <c r="V25" s="10" t="s">
        <v>3021</v>
      </c>
      <c r="W25" s="10" t="s">
        <v>339</v>
      </c>
    </row>
    <row r="26" ht="16.5" customHeight="1" spans="1:23">
      <c r="A26" s="6" t="s">
        <v>3022</v>
      </c>
      <c r="B26" s="6" t="s">
        <v>330</v>
      </c>
      <c r="C26" s="6" t="s">
        <v>3023</v>
      </c>
      <c r="D26" s="7">
        <v>1</v>
      </c>
      <c r="E26" s="6" t="s">
        <v>3024</v>
      </c>
      <c r="F26" s="8">
        <v>45349</v>
      </c>
      <c r="G26" s="8">
        <v>45349</v>
      </c>
      <c r="H26" s="9" t="s">
        <v>99</v>
      </c>
      <c r="I26" s="6" t="s">
        <v>100</v>
      </c>
      <c r="J26" s="9" t="s">
        <v>97</v>
      </c>
      <c r="K26" s="6" t="s">
        <v>333</v>
      </c>
      <c r="L26" s="9" t="s">
        <v>97</v>
      </c>
      <c r="M26" s="6" t="s">
        <v>101</v>
      </c>
      <c r="N26" s="9" t="s">
        <v>97</v>
      </c>
      <c r="O26" s="6" t="s">
        <v>437</v>
      </c>
      <c r="P26" s="14">
        <v>0</v>
      </c>
      <c r="Q26" s="14">
        <v>574380.59</v>
      </c>
      <c r="R26" s="6" t="s">
        <v>438</v>
      </c>
      <c r="S26" s="6" t="s">
        <v>43</v>
      </c>
      <c r="T26" s="6" t="s">
        <v>336</v>
      </c>
      <c r="U26" s="6" t="s">
        <v>337</v>
      </c>
      <c r="V26" s="6" t="s">
        <v>3025</v>
      </c>
      <c r="W26" s="6" t="s">
        <v>339</v>
      </c>
    </row>
    <row r="27" ht="16.5" customHeight="1" spans="1:23">
      <c r="A27" s="10" t="s">
        <v>3022</v>
      </c>
      <c r="B27" s="10" t="s">
        <v>330</v>
      </c>
      <c r="C27" s="10" t="s">
        <v>3023</v>
      </c>
      <c r="D27" s="11">
        <v>4</v>
      </c>
      <c r="E27" s="10" t="s">
        <v>3024</v>
      </c>
      <c r="F27" s="12">
        <v>45349</v>
      </c>
      <c r="G27" s="12">
        <v>45349</v>
      </c>
      <c r="H27" s="13" t="s">
        <v>99</v>
      </c>
      <c r="I27" s="10" t="s">
        <v>100</v>
      </c>
      <c r="J27" s="13" t="s">
        <v>97</v>
      </c>
      <c r="K27" s="10" t="s">
        <v>333</v>
      </c>
      <c r="L27" s="13" t="s">
        <v>97</v>
      </c>
      <c r="M27" s="10" t="s">
        <v>101</v>
      </c>
      <c r="N27" s="13" t="s">
        <v>97</v>
      </c>
      <c r="O27" s="10" t="s">
        <v>437</v>
      </c>
      <c r="P27" s="15">
        <v>2045.46</v>
      </c>
      <c r="Q27" s="15">
        <v>0</v>
      </c>
      <c r="R27" s="10" t="s">
        <v>438</v>
      </c>
      <c r="S27" s="10" t="s">
        <v>43</v>
      </c>
      <c r="T27" s="10" t="s">
        <v>336</v>
      </c>
      <c r="U27" s="10" t="s">
        <v>337</v>
      </c>
      <c r="V27" s="10" t="s">
        <v>3025</v>
      </c>
      <c r="W27" s="10" t="s">
        <v>339</v>
      </c>
    </row>
    <row r="28" ht="16.5" customHeight="1" spans="1:23">
      <c r="A28" s="6" t="s">
        <v>3026</v>
      </c>
      <c r="B28" s="6" t="s">
        <v>330</v>
      </c>
      <c r="C28" s="6" t="s">
        <v>3027</v>
      </c>
      <c r="D28" s="7">
        <v>1</v>
      </c>
      <c r="E28" s="6" t="s">
        <v>3028</v>
      </c>
      <c r="F28" s="8">
        <v>45349</v>
      </c>
      <c r="G28" s="8">
        <v>45349</v>
      </c>
      <c r="H28" s="9" t="s">
        <v>99</v>
      </c>
      <c r="I28" s="6" t="s">
        <v>100</v>
      </c>
      <c r="J28" s="9" t="s">
        <v>97</v>
      </c>
      <c r="K28" s="6" t="s">
        <v>333</v>
      </c>
      <c r="L28" s="9" t="s">
        <v>97</v>
      </c>
      <c r="M28" s="6" t="s">
        <v>101</v>
      </c>
      <c r="N28" s="9" t="s">
        <v>97</v>
      </c>
      <c r="O28" s="6" t="s">
        <v>3029</v>
      </c>
      <c r="P28" s="14">
        <v>0</v>
      </c>
      <c r="Q28" s="14">
        <v>0.03</v>
      </c>
      <c r="R28" s="6" t="s">
        <v>438</v>
      </c>
      <c r="S28" s="6" t="s">
        <v>43</v>
      </c>
      <c r="T28" s="6" t="s">
        <v>336</v>
      </c>
      <c r="U28" s="6" t="s">
        <v>337</v>
      </c>
      <c r="V28" s="6" t="s">
        <v>3030</v>
      </c>
      <c r="W28" s="6" t="s">
        <v>339</v>
      </c>
    </row>
    <row r="29" ht="16.5" customHeight="1" spans="1:23">
      <c r="A29" s="10" t="s">
        <v>3031</v>
      </c>
      <c r="B29" s="10" t="s">
        <v>330</v>
      </c>
      <c r="C29" s="10" t="s">
        <v>3032</v>
      </c>
      <c r="D29" s="11">
        <v>1</v>
      </c>
      <c r="E29" s="10" t="s">
        <v>3033</v>
      </c>
      <c r="F29" s="12">
        <v>45349</v>
      </c>
      <c r="G29" s="12">
        <v>45349</v>
      </c>
      <c r="H29" s="13" t="s">
        <v>99</v>
      </c>
      <c r="I29" s="10" t="s">
        <v>100</v>
      </c>
      <c r="J29" s="13" t="s">
        <v>97</v>
      </c>
      <c r="K29" s="10" t="s">
        <v>333</v>
      </c>
      <c r="L29" s="13" t="s">
        <v>97</v>
      </c>
      <c r="M29" s="10" t="s">
        <v>101</v>
      </c>
      <c r="N29" s="13" t="s">
        <v>97</v>
      </c>
      <c r="O29" s="10" t="s">
        <v>3034</v>
      </c>
      <c r="P29" s="15">
        <v>0</v>
      </c>
      <c r="Q29" s="15">
        <v>11593.8</v>
      </c>
      <c r="R29" s="10" t="s">
        <v>855</v>
      </c>
      <c r="S29" s="10" t="s">
        <v>74</v>
      </c>
      <c r="T29" s="10" t="s">
        <v>336</v>
      </c>
      <c r="U29" s="10" t="s">
        <v>337</v>
      </c>
      <c r="V29" s="10" t="s">
        <v>3035</v>
      </c>
      <c r="W29" s="10" t="s">
        <v>339</v>
      </c>
    </row>
    <row r="30" ht="16.5" customHeight="1" spans="1:23">
      <c r="A30" s="6" t="s">
        <v>3036</v>
      </c>
      <c r="B30" s="6" t="s">
        <v>330</v>
      </c>
      <c r="C30" s="6" t="s">
        <v>3037</v>
      </c>
      <c r="D30" s="7">
        <v>1</v>
      </c>
      <c r="E30" s="6" t="s">
        <v>3038</v>
      </c>
      <c r="F30" s="8">
        <v>45349</v>
      </c>
      <c r="G30" s="8">
        <v>45349</v>
      </c>
      <c r="H30" s="9" t="s">
        <v>99</v>
      </c>
      <c r="I30" s="6" t="s">
        <v>100</v>
      </c>
      <c r="J30" s="9" t="s">
        <v>97</v>
      </c>
      <c r="K30" s="6" t="s">
        <v>333</v>
      </c>
      <c r="L30" s="9" t="s">
        <v>97</v>
      </c>
      <c r="M30" s="6" t="s">
        <v>101</v>
      </c>
      <c r="N30" s="9" t="s">
        <v>97</v>
      </c>
      <c r="O30" s="6" t="s">
        <v>3039</v>
      </c>
      <c r="P30" s="14">
        <v>0</v>
      </c>
      <c r="Q30" s="14">
        <v>36701.12</v>
      </c>
      <c r="R30" s="6" t="s">
        <v>426</v>
      </c>
      <c r="S30" s="6" t="s">
        <v>15</v>
      </c>
      <c r="T30" s="6" t="s">
        <v>336</v>
      </c>
      <c r="U30" s="6" t="s">
        <v>337</v>
      </c>
      <c r="V30" s="6" t="s">
        <v>3040</v>
      </c>
      <c r="W30" s="6" t="s">
        <v>339</v>
      </c>
    </row>
    <row r="31" ht="16.5" customHeight="1" spans="1:23">
      <c r="A31" s="10" t="s">
        <v>3036</v>
      </c>
      <c r="B31" s="10" t="s">
        <v>330</v>
      </c>
      <c r="C31" s="10" t="s">
        <v>3037</v>
      </c>
      <c r="D31" s="11">
        <v>3</v>
      </c>
      <c r="E31" s="10" t="s">
        <v>3038</v>
      </c>
      <c r="F31" s="12">
        <v>45349</v>
      </c>
      <c r="G31" s="12">
        <v>45349</v>
      </c>
      <c r="H31" s="13" t="s">
        <v>99</v>
      </c>
      <c r="I31" s="10" t="s">
        <v>100</v>
      </c>
      <c r="J31" s="13" t="s">
        <v>97</v>
      </c>
      <c r="K31" s="10" t="s">
        <v>333</v>
      </c>
      <c r="L31" s="13" t="s">
        <v>97</v>
      </c>
      <c r="M31" s="10" t="s">
        <v>101</v>
      </c>
      <c r="N31" s="13" t="s">
        <v>97</v>
      </c>
      <c r="O31" s="10" t="s">
        <v>3039</v>
      </c>
      <c r="P31" s="15">
        <v>3000</v>
      </c>
      <c r="Q31" s="15">
        <v>0</v>
      </c>
      <c r="R31" s="10" t="s">
        <v>426</v>
      </c>
      <c r="S31" s="10" t="s">
        <v>15</v>
      </c>
      <c r="T31" s="10" t="s">
        <v>336</v>
      </c>
      <c r="U31" s="10" t="s">
        <v>337</v>
      </c>
      <c r="V31" s="10" t="s">
        <v>3040</v>
      </c>
      <c r="W31" s="10" t="s">
        <v>339</v>
      </c>
    </row>
    <row r="32" ht="16.5" customHeight="1" spans="1:23">
      <c r="A32" s="6" t="s">
        <v>3041</v>
      </c>
      <c r="B32" s="6" t="s">
        <v>330</v>
      </c>
      <c r="C32" s="6" t="s">
        <v>3042</v>
      </c>
      <c r="D32" s="7">
        <v>1</v>
      </c>
      <c r="E32" s="6" t="s">
        <v>3043</v>
      </c>
      <c r="F32" s="8">
        <v>45349</v>
      </c>
      <c r="G32" s="8">
        <v>45349</v>
      </c>
      <c r="H32" s="9" t="s">
        <v>99</v>
      </c>
      <c r="I32" s="6" t="s">
        <v>100</v>
      </c>
      <c r="J32" s="9" t="s">
        <v>97</v>
      </c>
      <c r="K32" s="6" t="s">
        <v>333</v>
      </c>
      <c r="L32" s="9" t="s">
        <v>97</v>
      </c>
      <c r="M32" s="6" t="s">
        <v>101</v>
      </c>
      <c r="N32" s="9" t="s">
        <v>97</v>
      </c>
      <c r="O32" s="6" t="s">
        <v>3044</v>
      </c>
      <c r="P32" s="14">
        <v>0</v>
      </c>
      <c r="Q32" s="14">
        <v>17289</v>
      </c>
      <c r="R32" s="6" t="s">
        <v>941</v>
      </c>
      <c r="S32" s="6" t="s">
        <v>80</v>
      </c>
      <c r="T32" s="6" t="s">
        <v>336</v>
      </c>
      <c r="U32" s="6" t="s">
        <v>337</v>
      </c>
      <c r="V32" s="6" t="s">
        <v>3045</v>
      </c>
      <c r="W32" s="6" t="s">
        <v>339</v>
      </c>
    </row>
    <row r="33" ht="16.5" customHeight="1" spans="1:23">
      <c r="A33" s="10" t="s">
        <v>3046</v>
      </c>
      <c r="B33" s="10" t="s">
        <v>330</v>
      </c>
      <c r="C33" s="10" t="s">
        <v>3047</v>
      </c>
      <c r="D33" s="11">
        <v>1</v>
      </c>
      <c r="E33" s="10" t="s">
        <v>3048</v>
      </c>
      <c r="F33" s="12">
        <v>45349</v>
      </c>
      <c r="G33" s="12">
        <v>45349</v>
      </c>
      <c r="H33" s="13" t="s">
        <v>99</v>
      </c>
      <c r="I33" s="10" t="s">
        <v>100</v>
      </c>
      <c r="J33" s="13" t="s">
        <v>97</v>
      </c>
      <c r="K33" s="10" t="s">
        <v>333</v>
      </c>
      <c r="L33" s="13" t="s">
        <v>97</v>
      </c>
      <c r="M33" s="10" t="s">
        <v>101</v>
      </c>
      <c r="N33" s="13" t="s">
        <v>97</v>
      </c>
      <c r="O33" s="10" t="s">
        <v>3049</v>
      </c>
      <c r="P33" s="15">
        <v>0</v>
      </c>
      <c r="Q33" s="15">
        <v>86709.96</v>
      </c>
      <c r="R33" s="10" t="s">
        <v>1765</v>
      </c>
      <c r="S33" s="10" t="s">
        <v>250</v>
      </c>
      <c r="T33" s="10" t="s">
        <v>336</v>
      </c>
      <c r="U33" s="10" t="s">
        <v>337</v>
      </c>
      <c r="V33" s="10" t="s">
        <v>3050</v>
      </c>
      <c r="W33" s="10" t="s">
        <v>339</v>
      </c>
    </row>
    <row r="34" ht="16.5" customHeight="1" spans="1:23">
      <c r="A34" s="6" t="s">
        <v>3046</v>
      </c>
      <c r="B34" s="6" t="s">
        <v>330</v>
      </c>
      <c r="C34" s="6" t="s">
        <v>3047</v>
      </c>
      <c r="D34" s="7">
        <v>3</v>
      </c>
      <c r="E34" s="6" t="s">
        <v>3048</v>
      </c>
      <c r="F34" s="8">
        <v>45349</v>
      </c>
      <c r="G34" s="8">
        <v>45349</v>
      </c>
      <c r="H34" s="9" t="s">
        <v>99</v>
      </c>
      <c r="I34" s="6" t="s">
        <v>100</v>
      </c>
      <c r="J34" s="9" t="s">
        <v>97</v>
      </c>
      <c r="K34" s="6" t="s">
        <v>333</v>
      </c>
      <c r="L34" s="9" t="s">
        <v>97</v>
      </c>
      <c r="M34" s="6" t="s">
        <v>101</v>
      </c>
      <c r="N34" s="9" t="s">
        <v>97</v>
      </c>
      <c r="O34" s="6" t="s">
        <v>3049</v>
      </c>
      <c r="P34" s="14">
        <v>2.8</v>
      </c>
      <c r="Q34" s="14">
        <v>0</v>
      </c>
      <c r="R34" s="6" t="s">
        <v>1765</v>
      </c>
      <c r="S34" s="6" t="s">
        <v>250</v>
      </c>
      <c r="T34" s="6" t="s">
        <v>336</v>
      </c>
      <c r="U34" s="6" t="s">
        <v>337</v>
      </c>
      <c r="V34" s="6" t="s">
        <v>3050</v>
      </c>
      <c r="W34" s="6" t="s">
        <v>339</v>
      </c>
    </row>
    <row r="35" ht="16.5" customHeight="1" spans="1:23">
      <c r="A35" s="10" t="s">
        <v>3051</v>
      </c>
      <c r="B35" s="10" t="s">
        <v>330</v>
      </c>
      <c r="C35" s="10" t="s">
        <v>3052</v>
      </c>
      <c r="D35" s="11">
        <v>1</v>
      </c>
      <c r="E35" s="10" t="s">
        <v>3053</v>
      </c>
      <c r="F35" s="12">
        <v>45349</v>
      </c>
      <c r="G35" s="12">
        <v>45349</v>
      </c>
      <c r="H35" s="13" t="s">
        <v>99</v>
      </c>
      <c r="I35" s="10" t="s">
        <v>100</v>
      </c>
      <c r="J35" s="13" t="s">
        <v>97</v>
      </c>
      <c r="K35" s="10" t="s">
        <v>333</v>
      </c>
      <c r="L35" s="13" t="s">
        <v>97</v>
      </c>
      <c r="M35" s="10" t="s">
        <v>101</v>
      </c>
      <c r="N35" s="13" t="s">
        <v>97</v>
      </c>
      <c r="O35" s="10" t="s">
        <v>3054</v>
      </c>
      <c r="P35" s="15">
        <v>0</v>
      </c>
      <c r="Q35" s="15">
        <v>252170.22</v>
      </c>
      <c r="R35" s="10" t="s">
        <v>634</v>
      </c>
      <c r="S35" s="10" t="s">
        <v>37</v>
      </c>
      <c r="T35" s="10" t="s">
        <v>336</v>
      </c>
      <c r="U35" s="10" t="s">
        <v>337</v>
      </c>
      <c r="V35" s="10" t="s">
        <v>3055</v>
      </c>
      <c r="W35" s="10" t="s">
        <v>339</v>
      </c>
    </row>
    <row r="36" ht="16.5" customHeight="1" spans="1:23">
      <c r="A36" s="6" t="s">
        <v>3051</v>
      </c>
      <c r="B36" s="6" t="s">
        <v>330</v>
      </c>
      <c r="C36" s="6" t="s">
        <v>3052</v>
      </c>
      <c r="D36" s="7">
        <v>3</v>
      </c>
      <c r="E36" s="6" t="s">
        <v>3053</v>
      </c>
      <c r="F36" s="8">
        <v>45349</v>
      </c>
      <c r="G36" s="8">
        <v>45349</v>
      </c>
      <c r="H36" s="9" t="s">
        <v>99</v>
      </c>
      <c r="I36" s="6" t="s">
        <v>100</v>
      </c>
      <c r="J36" s="9" t="s">
        <v>97</v>
      </c>
      <c r="K36" s="6" t="s">
        <v>333</v>
      </c>
      <c r="L36" s="9" t="s">
        <v>97</v>
      </c>
      <c r="M36" s="6" t="s">
        <v>101</v>
      </c>
      <c r="N36" s="9" t="s">
        <v>97</v>
      </c>
      <c r="O36" s="6" t="s">
        <v>3054</v>
      </c>
      <c r="P36" s="14">
        <v>12869.1</v>
      </c>
      <c r="Q36" s="14">
        <v>0</v>
      </c>
      <c r="R36" s="6" t="s">
        <v>634</v>
      </c>
      <c r="S36" s="6" t="s">
        <v>37</v>
      </c>
      <c r="T36" s="6" t="s">
        <v>336</v>
      </c>
      <c r="U36" s="6" t="s">
        <v>337</v>
      </c>
      <c r="V36" s="6" t="s">
        <v>3055</v>
      </c>
      <c r="W36" s="6" t="s">
        <v>339</v>
      </c>
    </row>
    <row r="37" ht="16.5" customHeight="1" spans="1:23">
      <c r="A37" s="10" t="s">
        <v>3056</v>
      </c>
      <c r="B37" s="10" t="s">
        <v>330</v>
      </c>
      <c r="C37" s="10" t="s">
        <v>3057</v>
      </c>
      <c r="D37" s="11">
        <v>1</v>
      </c>
      <c r="E37" s="10" t="s">
        <v>3058</v>
      </c>
      <c r="F37" s="12">
        <v>45349</v>
      </c>
      <c r="G37" s="12">
        <v>45349</v>
      </c>
      <c r="H37" s="13" t="s">
        <v>99</v>
      </c>
      <c r="I37" s="10" t="s">
        <v>100</v>
      </c>
      <c r="J37" s="13" t="s">
        <v>97</v>
      </c>
      <c r="K37" s="10" t="s">
        <v>333</v>
      </c>
      <c r="L37" s="13" t="s">
        <v>97</v>
      </c>
      <c r="M37" s="10" t="s">
        <v>101</v>
      </c>
      <c r="N37" s="13" t="s">
        <v>97</v>
      </c>
      <c r="O37" s="10" t="s">
        <v>3059</v>
      </c>
      <c r="P37" s="15">
        <v>0</v>
      </c>
      <c r="Q37" s="15">
        <v>78020.18</v>
      </c>
      <c r="R37" s="10" t="s">
        <v>472</v>
      </c>
      <c r="S37" s="10" t="s">
        <v>24</v>
      </c>
      <c r="T37" s="10" t="s">
        <v>336</v>
      </c>
      <c r="U37" s="10" t="s">
        <v>337</v>
      </c>
      <c r="V37" s="10" t="s">
        <v>3060</v>
      </c>
      <c r="W37" s="10" t="s">
        <v>339</v>
      </c>
    </row>
    <row r="38" ht="16.5" customHeight="1" spans="1:23">
      <c r="A38" s="6" t="s">
        <v>3061</v>
      </c>
      <c r="B38" s="6" t="s">
        <v>330</v>
      </c>
      <c r="C38" s="6" t="s">
        <v>3062</v>
      </c>
      <c r="D38" s="7">
        <v>1</v>
      </c>
      <c r="E38" s="6" t="s">
        <v>3063</v>
      </c>
      <c r="F38" s="8">
        <v>45349</v>
      </c>
      <c r="G38" s="8">
        <v>45349</v>
      </c>
      <c r="H38" s="9" t="s">
        <v>99</v>
      </c>
      <c r="I38" s="6" t="s">
        <v>100</v>
      </c>
      <c r="J38" s="9" t="s">
        <v>97</v>
      </c>
      <c r="K38" s="6" t="s">
        <v>333</v>
      </c>
      <c r="L38" s="9" t="s">
        <v>97</v>
      </c>
      <c r="M38" s="6" t="s">
        <v>101</v>
      </c>
      <c r="N38" s="9" t="s">
        <v>97</v>
      </c>
      <c r="O38" s="6" t="s">
        <v>3064</v>
      </c>
      <c r="P38" s="14">
        <v>0</v>
      </c>
      <c r="Q38" s="14">
        <v>543.98</v>
      </c>
      <c r="R38" s="6" t="s">
        <v>3065</v>
      </c>
      <c r="S38" s="6" t="s">
        <v>66</v>
      </c>
      <c r="T38" s="6" t="s">
        <v>336</v>
      </c>
      <c r="U38" s="6" t="s">
        <v>337</v>
      </c>
      <c r="V38" s="6" t="s">
        <v>3066</v>
      </c>
      <c r="W38" s="6" t="s">
        <v>339</v>
      </c>
    </row>
    <row r="39" ht="16.5" customHeight="1" spans="1:23">
      <c r="A39" s="10" t="s">
        <v>3061</v>
      </c>
      <c r="B39" s="10" t="s">
        <v>330</v>
      </c>
      <c r="C39" s="10" t="s">
        <v>3062</v>
      </c>
      <c r="D39" s="11">
        <v>3</v>
      </c>
      <c r="E39" s="10" t="s">
        <v>3063</v>
      </c>
      <c r="F39" s="12">
        <v>45349</v>
      </c>
      <c r="G39" s="12">
        <v>45349</v>
      </c>
      <c r="H39" s="13" t="s">
        <v>99</v>
      </c>
      <c r="I39" s="10" t="s">
        <v>100</v>
      </c>
      <c r="J39" s="13" t="s">
        <v>97</v>
      </c>
      <c r="K39" s="10" t="s">
        <v>333</v>
      </c>
      <c r="L39" s="13" t="s">
        <v>97</v>
      </c>
      <c r="M39" s="10" t="s">
        <v>101</v>
      </c>
      <c r="N39" s="13" t="s">
        <v>97</v>
      </c>
      <c r="O39" s="10" t="s">
        <v>3064</v>
      </c>
      <c r="P39" s="15">
        <v>4.81</v>
      </c>
      <c r="Q39" s="15">
        <v>0</v>
      </c>
      <c r="R39" s="10" t="s">
        <v>3065</v>
      </c>
      <c r="S39" s="10" t="s">
        <v>66</v>
      </c>
      <c r="T39" s="10" t="s">
        <v>336</v>
      </c>
      <c r="U39" s="10" t="s">
        <v>337</v>
      </c>
      <c r="V39" s="10" t="s">
        <v>3066</v>
      </c>
      <c r="W39" s="10" t="s">
        <v>339</v>
      </c>
    </row>
    <row r="40" ht="16.5" customHeight="1" spans="1:23">
      <c r="A40" s="6" t="s">
        <v>3067</v>
      </c>
      <c r="B40" s="6" t="s">
        <v>330</v>
      </c>
      <c r="C40" s="6" t="s">
        <v>3068</v>
      </c>
      <c r="D40" s="7">
        <v>1</v>
      </c>
      <c r="E40" s="6" t="s">
        <v>3069</v>
      </c>
      <c r="F40" s="8">
        <v>45349</v>
      </c>
      <c r="G40" s="8">
        <v>45349</v>
      </c>
      <c r="H40" s="9" t="s">
        <v>99</v>
      </c>
      <c r="I40" s="6" t="s">
        <v>100</v>
      </c>
      <c r="J40" s="9" t="s">
        <v>97</v>
      </c>
      <c r="K40" s="6" t="s">
        <v>333</v>
      </c>
      <c r="L40" s="9" t="s">
        <v>97</v>
      </c>
      <c r="M40" s="6" t="s">
        <v>101</v>
      </c>
      <c r="N40" s="9" t="s">
        <v>97</v>
      </c>
      <c r="O40" s="6" t="s">
        <v>3070</v>
      </c>
      <c r="P40" s="14">
        <v>0</v>
      </c>
      <c r="Q40" s="14">
        <v>3115.21</v>
      </c>
      <c r="R40" s="6" t="s">
        <v>361</v>
      </c>
      <c r="S40" s="6" t="s">
        <v>54</v>
      </c>
      <c r="T40" s="6" t="s">
        <v>336</v>
      </c>
      <c r="U40" s="6" t="s">
        <v>337</v>
      </c>
      <c r="V40" s="6" t="s">
        <v>3071</v>
      </c>
      <c r="W40" s="6" t="s">
        <v>339</v>
      </c>
    </row>
    <row r="41" ht="16.5" customHeight="1" spans="1:23">
      <c r="A41" s="10" t="s">
        <v>3067</v>
      </c>
      <c r="B41" s="10" t="s">
        <v>330</v>
      </c>
      <c r="C41" s="10" t="s">
        <v>3068</v>
      </c>
      <c r="D41" s="11">
        <v>3</v>
      </c>
      <c r="E41" s="10" t="s">
        <v>3069</v>
      </c>
      <c r="F41" s="12">
        <v>45349</v>
      </c>
      <c r="G41" s="12">
        <v>45349</v>
      </c>
      <c r="H41" s="13" t="s">
        <v>99</v>
      </c>
      <c r="I41" s="10" t="s">
        <v>100</v>
      </c>
      <c r="J41" s="13" t="s">
        <v>97</v>
      </c>
      <c r="K41" s="10" t="s">
        <v>333</v>
      </c>
      <c r="L41" s="13" t="s">
        <v>97</v>
      </c>
      <c r="M41" s="10" t="s">
        <v>101</v>
      </c>
      <c r="N41" s="13" t="s">
        <v>97</v>
      </c>
      <c r="O41" s="10" t="s">
        <v>3070</v>
      </c>
      <c r="P41" s="15">
        <v>27.6</v>
      </c>
      <c r="Q41" s="15">
        <v>0</v>
      </c>
      <c r="R41" s="10" t="s">
        <v>361</v>
      </c>
      <c r="S41" s="10" t="s">
        <v>54</v>
      </c>
      <c r="T41" s="10" t="s">
        <v>336</v>
      </c>
      <c r="U41" s="10" t="s">
        <v>337</v>
      </c>
      <c r="V41" s="10" t="s">
        <v>3071</v>
      </c>
      <c r="W41" s="10" t="s">
        <v>339</v>
      </c>
    </row>
    <row r="42" ht="16.5" customHeight="1" spans="1:23">
      <c r="A42" s="6" t="s">
        <v>3072</v>
      </c>
      <c r="B42" s="6" t="s">
        <v>330</v>
      </c>
      <c r="C42" s="6" t="s">
        <v>3073</v>
      </c>
      <c r="D42" s="7">
        <v>1</v>
      </c>
      <c r="E42" s="6" t="s">
        <v>3074</v>
      </c>
      <c r="F42" s="8">
        <v>45349</v>
      </c>
      <c r="G42" s="8">
        <v>45349</v>
      </c>
      <c r="H42" s="9" t="s">
        <v>99</v>
      </c>
      <c r="I42" s="6" t="s">
        <v>100</v>
      </c>
      <c r="J42" s="9" t="s">
        <v>97</v>
      </c>
      <c r="K42" s="6" t="s">
        <v>333</v>
      </c>
      <c r="L42" s="9" t="s">
        <v>97</v>
      </c>
      <c r="M42" s="6" t="s">
        <v>101</v>
      </c>
      <c r="N42" s="9" t="s">
        <v>97</v>
      </c>
      <c r="O42" s="6" t="s">
        <v>1330</v>
      </c>
      <c r="P42" s="14">
        <v>0</v>
      </c>
      <c r="Q42" s="14">
        <v>288728.71</v>
      </c>
      <c r="R42" s="6" t="s">
        <v>478</v>
      </c>
      <c r="S42" s="6" t="s">
        <v>25</v>
      </c>
      <c r="T42" s="6" t="s">
        <v>336</v>
      </c>
      <c r="U42" s="6" t="s">
        <v>337</v>
      </c>
      <c r="V42" s="6" t="s">
        <v>3075</v>
      </c>
      <c r="W42" s="6" t="s">
        <v>339</v>
      </c>
    </row>
    <row r="43" ht="16.5" customHeight="1" spans="1:23">
      <c r="A43" s="10" t="s">
        <v>3076</v>
      </c>
      <c r="B43" s="10" t="s">
        <v>330</v>
      </c>
      <c r="C43" s="10" t="s">
        <v>3077</v>
      </c>
      <c r="D43" s="11">
        <v>1</v>
      </c>
      <c r="E43" s="10" t="s">
        <v>3078</v>
      </c>
      <c r="F43" s="12">
        <v>45349</v>
      </c>
      <c r="G43" s="12">
        <v>45349</v>
      </c>
      <c r="H43" s="13" t="s">
        <v>99</v>
      </c>
      <c r="I43" s="10" t="s">
        <v>100</v>
      </c>
      <c r="J43" s="13" t="s">
        <v>97</v>
      </c>
      <c r="K43" s="10" t="s">
        <v>333</v>
      </c>
      <c r="L43" s="13" t="s">
        <v>97</v>
      </c>
      <c r="M43" s="10" t="s">
        <v>101</v>
      </c>
      <c r="N43" s="13" t="s">
        <v>97</v>
      </c>
      <c r="O43" s="10" t="s">
        <v>3079</v>
      </c>
      <c r="P43" s="15">
        <v>0</v>
      </c>
      <c r="Q43" s="15">
        <v>10973.6</v>
      </c>
      <c r="R43" s="10" t="s">
        <v>454</v>
      </c>
      <c r="S43" s="10" t="s">
        <v>72</v>
      </c>
      <c r="T43" s="10" t="s">
        <v>336</v>
      </c>
      <c r="U43" s="10" t="s">
        <v>337</v>
      </c>
      <c r="V43" s="10" t="s">
        <v>3080</v>
      </c>
      <c r="W43" s="10" t="s">
        <v>339</v>
      </c>
    </row>
    <row r="44" ht="16.5" customHeight="1" spans="1:23">
      <c r="A44" s="6" t="s">
        <v>3081</v>
      </c>
      <c r="B44" s="6" t="s">
        <v>330</v>
      </c>
      <c r="C44" s="6" t="s">
        <v>3082</v>
      </c>
      <c r="D44" s="7">
        <v>1</v>
      </c>
      <c r="E44" s="6" t="s">
        <v>3083</v>
      </c>
      <c r="F44" s="8">
        <v>45349</v>
      </c>
      <c r="G44" s="8">
        <v>45349</v>
      </c>
      <c r="H44" s="9" t="s">
        <v>99</v>
      </c>
      <c r="I44" s="6" t="s">
        <v>100</v>
      </c>
      <c r="J44" s="9" t="s">
        <v>97</v>
      </c>
      <c r="K44" s="6" t="s">
        <v>333</v>
      </c>
      <c r="L44" s="9" t="s">
        <v>97</v>
      </c>
      <c r="M44" s="6" t="s">
        <v>101</v>
      </c>
      <c r="N44" s="9" t="s">
        <v>97</v>
      </c>
      <c r="O44" s="6" t="s">
        <v>3084</v>
      </c>
      <c r="P44" s="14">
        <v>0</v>
      </c>
      <c r="Q44" s="14">
        <v>18536.25</v>
      </c>
      <c r="R44" s="6" t="s">
        <v>574</v>
      </c>
      <c r="S44" s="6" t="s">
        <v>17</v>
      </c>
      <c r="T44" s="6" t="s">
        <v>336</v>
      </c>
      <c r="U44" s="6" t="s">
        <v>337</v>
      </c>
      <c r="V44" s="6" t="s">
        <v>3085</v>
      </c>
      <c r="W44" s="6" t="s">
        <v>339</v>
      </c>
    </row>
    <row r="45" ht="16.5" customHeight="1" spans="1:23">
      <c r="A45" s="10" t="s">
        <v>3086</v>
      </c>
      <c r="B45" s="10" t="s">
        <v>330</v>
      </c>
      <c r="C45" s="10" t="s">
        <v>3087</v>
      </c>
      <c r="D45" s="11">
        <v>1</v>
      </c>
      <c r="E45" s="10" t="s">
        <v>3088</v>
      </c>
      <c r="F45" s="12">
        <v>45349</v>
      </c>
      <c r="G45" s="12">
        <v>45349</v>
      </c>
      <c r="H45" s="13" t="s">
        <v>99</v>
      </c>
      <c r="I45" s="10" t="s">
        <v>100</v>
      </c>
      <c r="J45" s="13" t="s">
        <v>97</v>
      </c>
      <c r="K45" s="10" t="s">
        <v>333</v>
      </c>
      <c r="L45" s="13" t="s">
        <v>97</v>
      </c>
      <c r="M45" s="10" t="s">
        <v>101</v>
      </c>
      <c r="N45" s="13" t="s">
        <v>97</v>
      </c>
      <c r="O45" s="10" t="s">
        <v>3089</v>
      </c>
      <c r="P45" s="15">
        <v>0</v>
      </c>
      <c r="Q45" s="15">
        <v>13525.08</v>
      </c>
      <c r="R45" s="10" t="s">
        <v>618</v>
      </c>
      <c r="S45" s="10" t="s">
        <v>18</v>
      </c>
      <c r="T45" s="10" t="s">
        <v>336</v>
      </c>
      <c r="U45" s="10" t="s">
        <v>337</v>
      </c>
      <c r="V45" s="10" t="s">
        <v>3090</v>
      </c>
      <c r="W45" s="10" t="s">
        <v>339</v>
      </c>
    </row>
    <row r="46" ht="16.5" customHeight="1" spans="1:23">
      <c r="A46" s="6" t="s">
        <v>3091</v>
      </c>
      <c r="B46" s="6" t="s">
        <v>330</v>
      </c>
      <c r="C46" s="6" t="s">
        <v>3092</v>
      </c>
      <c r="D46" s="7">
        <v>1</v>
      </c>
      <c r="E46" s="6" t="s">
        <v>3093</v>
      </c>
      <c r="F46" s="8">
        <v>45349</v>
      </c>
      <c r="G46" s="8">
        <v>45349</v>
      </c>
      <c r="H46" s="9" t="s">
        <v>99</v>
      </c>
      <c r="I46" s="6" t="s">
        <v>100</v>
      </c>
      <c r="J46" s="9" t="s">
        <v>97</v>
      </c>
      <c r="K46" s="6" t="s">
        <v>333</v>
      </c>
      <c r="L46" s="9" t="s">
        <v>97</v>
      </c>
      <c r="M46" s="6" t="s">
        <v>101</v>
      </c>
      <c r="N46" s="9" t="s">
        <v>97</v>
      </c>
      <c r="O46" s="6" t="s">
        <v>3094</v>
      </c>
      <c r="P46" s="14">
        <v>0</v>
      </c>
      <c r="Q46" s="14">
        <v>9086.08</v>
      </c>
      <c r="R46" s="6" t="s">
        <v>618</v>
      </c>
      <c r="S46" s="6" t="s">
        <v>18</v>
      </c>
      <c r="T46" s="6" t="s">
        <v>336</v>
      </c>
      <c r="U46" s="6" t="s">
        <v>337</v>
      </c>
      <c r="V46" s="6" t="s">
        <v>3095</v>
      </c>
      <c r="W46" s="6" t="s">
        <v>339</v>
      </c>
    </row>
    <row r="47" ht="16.5" customHeight="1" spans="1:23">
      <c r="A47" s="10" t="s">
        <v>3096</v>
      </c>
      <c r="B47" s="10" t="s">
        <v>330</v>
      </c>
      <c r="C47" s="10" t="s">
        <v>3097</v>
      </c>
      <c r="D47" s="11">
        <v>1</v>
      </c>
      <c r="E47" s="10" t="s">
        <v>3098</v>
      </c>
      <c r="F47" s="12">
        <v>45349</v>
      </c>
      <c r="G47" s="12">
        <v>45349</v>
      </c>
      <c r="H47" s="13" t="s">
        <v>99</v>
      </c>
      <c r="I47" s="10" t="s">
        <v>100</v>
      </c>
      <c r="J47" s="13" t="s">
        <v>97</v>
      </c>
      <c r="K47" s="10" t="s">
        <v>333</v>
      </c>
      <c r="L47" s="13" t="s">
        <v>97</v>
      </c>
      <c r="M47" s="10" t="s">
        <v>101</v>
      </c>
      <c r="N47" s="13" t="s">
        <v>97</v>
      </c>
      <c r="O47" s="10" t="s">
        <v>844</v>
      </c>
      <c r="P47" s="15">
        <v>0</v>
      </c>
      <c r="Q47" s="15">
        <v>115875.15</v>
      </c>
      <c r="R47" s="10" t="s">
        <v>718</v>
      </c>
      <c r="S47" s="10" t="s">
        <v>56</v>
      </c>
      <c r="T47" s="10" t="s">
        <v>336</v>
      </c>
      <c r="U47" s="10" t="s">
        <v>337</v>
      </c>
      <c r="V47" s="10" t="s">
        <v>3099</v>
      </c>
      <c r="W47" s="10" t="s">
        <v>339</v>
      </c>
    </row>
    <row r="48" ht="16.5" customHeight="1" spans="1:23">
      <c r="A48" s="6" t="s">
        <v>3100</v>
      </c>
      <c r="B48" s="6" t="s">
        <v>330</v>
      </c>
      <c r="C48" s="6" t="s">
        <v>3101</v>
      </c>
      <c r="D48" s="7">
        <v>1</v>
      </c>
      <c r="E48" s="6" t="s">
        <v>3102</v>
      </c>
      <c r="F48" s="8">
        <v>45349</v>
      </c>
      <c r="G48" s="8">
        <v>45349</v>
      </c>
      <c r="H48" s="9" t="s">
        <v>99</v>
      </c>
      <c r="I48" s="6" t="s">
        <v>100</v>
      </c>
      <c r="J48" s="9" t="s">
        <v>97</v>
      </c>
      <c r="K48" s="6" t="s">
        <v>333</v>
      </c>
      <c r="L48" s="9" t="s">
        <v>97</v>
      </c>
      <c r="M48" s="6" t="s">
        <v>101</v>
      </c>
      <c r="N48" s="9" t="s">
        <v>97</v>
      </c>
      <c r="O48" s="6" t="s">
        <v>3103</v>
      </c>
      <c r="P48" s="14">
        <v>0</v>
      </c>
      <c r="Q48" s="14">
        <v>0.01</v>
      </c>
      <c r="R48" s="6" t="s">
        <v>718</v>
      </c>
      <c r="S48" s="6" t="s">
        <v>56</v>
      </c>
      <c r="T48" s="6" t="s">
        <v>336</v>
      </c>
      <c r="U48" s="6" t="s">
        <v>337</v>
      </c>
      <c r="V48" s="6" t="s">
        <v>3104</v>
      </c>
      <c r="W48" s="6" t="s">
        <v>339</v>
      </c>
    </row>
    <row r="49" ht="16.5" customHeight="1" spans="1:23">
      <c r="A49" s="10" t="s">
        <v>3105</v>
      </c>
      <c r="B49" s="10" t="s">
        <v>330</v>
      </c>
      <c r="C49" s="10" t="s">
        <v>3106</v>
      </c>
      <c r="D49" s="11">
        <v>1</v>
      </c>
      <c r="E49" s="10" t="s">
        <v>3107</v>
      </c>
      <c r="F49" s="12">
        <v>45349</v>
      </c>
      <c r="G49" s="12">
        <v>45349</v>
      </c>
      <c r="H49" s="13" t="s">
        <v>99</v>
      </c>
      <c r="I49" s="10" t="s">
        <v>100</v>
      </c>
      <c r="J49" s="13" t="s">
        <v>97</v>
      </c>
      <c r="K49" s="10" t="s">
        <v>333</v>
      </c>
      <c r="L49" s="13" t="s">
        <v>97</v>
      </c>
      <c r="M49" s="10" t="s">
        <v>101</v>
      </c>
      <c r="N49" s="13" t="s">
        <v>97</v>
      </c>
      <c r="O49" s="10" t="s">
        <v>3108</v>
      </c>
      <c r="P49" s="15">
        <v>0</v>
      </c>
      <c r="Q49" s="15">
        <v>17526.59</v>
      </c>
      <c r="R49" s="10" t="s">
        <v>454</v>
      </c>
      <c r="S49" s="10" t="s">
        <v>72</v>
      </c>
      <c r="T49" s="10" t="s">
        <v>336</v>
      </c>
      <c r="U49" s="10" t="s">
        <v>337</v>
      </c>
      <c r="V49" s="10" t="s">
        <v>3109</v>
      </c>
      <c r="W49" s="10" t="s">
        <v>339</v>
      </c>
    </row>
    <row r="50" ht="16.5" customHeight="1" spans="1:23">
      <c r="A50" s="6" t="s">
        <v>3110</v>
      </c>
      <c r="B50" s="6" t="s">
        <v>330</v>
      </c>
      <c r="C50" s="6" t="s">
        <v>3111</v>
      </c>
      <c r="D50" s="7">
        <v>1</v>
      </c>
      <c r="E50" s="6" t="s">
        <v>3112</v>
      </c>
      <c r="F50" s="8">
        <v>45349</v>
      </c>
      <c r="G50" s="8">
        <v>45349</v>
      </c>
      <c r="H50" s="9" t="s">
        <v>99</v>
      </c>
      <c r="I50" s="6" t="s">
        <v>100</v>
      </c>
      <c r="J50" s="9" t="s">
        <v>97</v>
      </c>
      <c r="K50" s="6" t="s">
        <v>333</v>
      </c>
      <c r="L50" s="9" t="s">
        <v>97</v>
      </c>
      <c r="M50" s="6" t="s">
        <v>101</v>
      </c>
      <c r="N50" s="9" t="s">
        <v>97</v>
      </c>
      <c r="O50" s="6" t="s">
        <v>3113</v>
      </c>
      <c r="P50" s="14">
        <v>0</v>
      </c>
      <c r="Q50" s="14">
        <v>98102.08</v>
      </c>
      <c r="R50" s="6" t="s">
        <v>542</v>
      </c>
      <c r="S50" s="6" t="s">
        <v>34</v>
      </c>
      <c r="T50" s="6" t="s">
        <v>336</v>
      </c>
      <c r="U50" s="6" t="s">
        <v>337</v>
      </c>
      <c r="V50" s="6" t="s">
        <v>3114</v>
      </c>
      <c r="W50" s="6" t="s">
        <v>339</v>
      </c>
    </row>
    <row r="51" ht="16.5" customHeight="1" spans="1:23">
      <c r="A51" s="10" t="s">
        <v>3115</v>
      </c>
      <c r="B51" s="10" t="s">
        <v>330</v>
      </c>
      <c r="C51" s="10" t="s">
        <v>3116</v>
      </c>
      <c r="D51" s="11">
        <v>1</v>
      </c>
      <c r="E51" s="10" t="s">
        <v>3117</v>
      </c>
      <c r="F51" s="12">
        <v>45349</v>
      </c>
      <c r="G51" s="12">
        <v>45349</v>
      </c>
      <c r="H51" s="13" t="s">
        <v>99</v>
      </c>
      <c r="I51" s="10" t="s">
        <v>100</v>
      </c>
      <c r="J51" s="13" t="s">
        <v>97</v>
      </c>
      <c r="K51" s="10" t="s">
        <v>333</v>
      </c>
      <c r="L51" s="13" t="s">
        <v>97</v>
      </c>
      <c r="M51" s="10" t="s">
        <v>101</v>
      </c>
      <c r="N51" s="13" t="s">
        <v>97</v>
      </c>
      <c r="O51" s="10" t="s">
        <v>3118</v>
      </c>
      <c r="P51" s="15">
        <v>0</v>
      </c>
      <c r="Q51" s="15">
        <v>37064</v>
      </c>
      <c r="R51" s="10" t="s">
        <v>542</v>
      </c>
      <c r="S51" s="10" t="s">
        <v>34</v>
      </c>
      <c r="T51" s="10" t="s">
        <v>336</v>
      </c>
      <c r="U51" s="10" t="s">
        <v>337</v>
      </c>
      <c r="V51" s="10" t="s">
        <v>3119</v>
      </c>
      <c r="W51" s="10" t="s">
        <v>339</v>
      </c>
    </row>
    <row r="52" ht="16.5" customHeight="1" spans="1:23">
      <c r="A52" s="6" t="s">
        <v>3120</v>
      </c>
      <c r="B52" s="6" t="s">
        <v>330</v>
      </c>
      <c r="C52" s="6" t="s">
        <v>3121</v>
      </c>
      <c r="D52" s="7">
        <v>1</v>
      </c>
      <c r="E52" s="6" t="s">
        <v>3122</v>
      </c>
      <c r="F52" s="8">
        <v>45349</v>
      </c>
      <c r="G52" s="8">
        <v>45349</v>
      </c>
      <c r="H52" s="9" t="s">
        <v>99</v>
      </c>
      <c r="I52" s="6" t="s">
        <v>100</v>
      </c>
      <c r="J52" s="9" t="s">
        <v>97</v>
      </c>
      <c r="K52" s="6" t="s">
        <v>333</v>
      </c>
      <c r="L52" s="9" t="s">
        <v>97</v>
      </c>
      <c r="M52" s="6" t="s">
        <v>101</v>
      </c>
      <c r="N52" s="9" t="s">
        <v>97</v>
      </c>
      <c r="O52" s="6" t="s">
        <v>3123</v>
      </c>
      <c r="P52" s="14">
        <v>0</v>
      </c>
      <c r="Q52" s="14">
        <v>90897.2</v>
      </c>
      <c r="R52" s="6" t="s">
        <v>1392</v>
      </c>
      <c r="S52" s="6" t="s">
        <v>62</v>
      </c>
      <c r="T52" s="6" t="s">
        <v>336</v>
      </c>
      <c r="U52" s="6" t="s">
        <v>337</v>
      </c>
      <c r="V52" s="6" t="s">
        <v>3124</v>
      </c>
      <c r="W52" s="6" t="s">
        <v>339</v>
      </c>
    </row>
    <row r="53" ht="16.5" customHeight="1" spans="1:23">
      <c r="A53" s="10" t="s">
        <v>3125</v>
      </c>
      <c r="B53" s="10" t="s">
        <v>330</v>
      </c>
      <c r="C53" s="10" t="s">
        <v>3126</v>
      </c>
      <c r="D53" s="11">
        <v>1</v>
      </c>
      <c r="E53" s="10" t="s">
        <v>3127</v>
      </c>
      <c r="F53" s="12">
        <v>45349</v>
      </c>
      <c r="G53" s="12">
        <v>45349</v>
      </c>
      <c r="H53" s="13" t="s">
        <v>99</v>
      </c>
      <c r="I53" s="10" t="s">
        <v>100</v>
      </c>
      <c r="J53" s="13" t="s">
        <v>97</v>
      </c>
      <c r="K53" s="10" t="s">
        <v>333</v>
      </c>
      <c r="L53" s="13" t="s">
        <v>97</v>
      </c>
      <c r="M53" s="10" t="s">
        <v>101</v>
      </c>
      <c r="N53" s="13" t="s">
        <v>97</v>
      </c>
      <c r="O53" s="10" t="s">
        <v>3128</v>
      </c>
      <c r="P53" s="15">
        <v>0</v>
      </c>
      <c r="Q53" s="15">
        <v>101971.2</v>
      </c>
      <c r="R53" s="10" t="s">
        <v>2298</v>
      </c>
      <c r="S53" s="10" t="s">
        <v>65</v>
      </c>
      <c r="T53" s="10" t="s">
        <v>336</v>
      </c>
      <c r="U53" s="10" t="s">
        <v>337</v>
      </c>
      <c r="V53" s="10" t="s">
        <v>3129</v>
      </c>
      <c r="W53" s="10" t="s">
        <v>339</v>
      </c>
    </row>
    <row r="54" ht="16.5" customHeight="1" spans="1:23">
      <c r="A54" s="6" t="s">
        <v>3130</v>
      </c>
      <c r="B54" s="6" t="s">
        <v>330</v>
      </c>
      <c r="C54" s="6" t="s">
        <v>3131</v>
      </c>
      <c r="D54" s="7">
        <v>1</v>
      </c>
      <c r="E54" s="6" t="s">
        <v>3132</v>
      </c>
      <c r="F54" s="8">
        <v>45350</v>
      </c>
      <c r="G54" s="8">
        <v>45350</v>
      </c>
      <c r="H54" s="9" t="s">
        <v>99</v>
      </c>
      <c r="I54" s="6" t="s">
        <v>100</v>
      </c>
      <c r="J54" s="9" t="s">
        <v>97</v>
      </c>
      <c r="K54" s="6" t="s">
        <v>333</v>
      </c>
      <c r="L54" s="9" t="s">
        <v>97</v>
      </c>
      <c r="M54" s="6" t="s">
        <v>101</v>
      </c>
      <c r="N54" s="9" t="s">
        <v>97</v>
      </c>
      <c r="O54" s="6" t="s">
        <v>1034</v>
      </c>
      <c r="P54" s="14">
        <v>0</v>
      </c>
      <c r="Q54" s="14">
        <v>93289.25</v>
      </c>
      <c r="R54" s="6" t="s">
        <v>640</v>
      </c>
      <c r="S54" s="6" t="s">
        <v>53</v>
      </c>
      <c r="T54" s="6" t="s">
        <v>336</v>
      </c>
      <c r="U54" s="6" t="s">
        <v>337</v>
      </c>
      <c r="V54" s="6" t="s">
        <v>3133</v>
      </c>
      <c r="W54" s="6" t="s">
        <v>339</v>
      </c>
    </row>
    <row r="55" ht="16.5" customHeight="1" spans="1:23">
      <c r="A55" s="10" t="s">
        <v>3130</v>
      </c>
      <c r="B55" s="10" t="s">
        <v>330</v>
      </c>
      <c r="C55" s="10" t="s">
        <v>3131</v>
      </c>
      <c r="D55" s="11">
        <v>3</v>
      </c>
      <c r="E55" s="10" t="s">
        <v>3132</v>
      </c>
      <c r="F55" s="12">
        <v>45350</v>
      </c>
      <c r="G55" s="12">
        <v>45350</v>
      </c>
      <c r="H55" s="13" t="s">
        <v>99</v>
      </c>
      <c r="I55" s="10" t="s">
        <v>100</v>
      </c>
      <c r="J55" s="13" t="s">
        <v>97</v>
      </c>
      <c r="K55" s="10" t="s">
        <v>333</v>
      </c>
      <c r="L55" s="13" t="s">
        <v>97</v>
      </c>
      <c r="M55" s="10" t="s">
        <v>101</v>
      </c>
      <c r="N55" s="13" t="s">
        <v>97</v>
      </c>
      <c r="O55" s="10" t="s">
        <v>1034</v>
      </c>
      <c r="P55" s="15">
        <v>1164.98</v>
      </c>
      <c r="Q55" s="15">
        <v>0</v>
      </c>
      <c r="R55" s="10" t="s">
        <v>640</v>
      </c>
      <c r="S55" s="10" t="s">
        <v>53</v>
      </c>
      <c r="T55" s="10" t="s">
        <v>336</v>
      </c>
      <c r="U55" s="10" t="s">
        <v>337</v>
      </c>
      <c r="V55" s="10" t="s">
        <v>3133</v>
      </c>
      <c r="W55" s="10" t="s">
        <v>339</v>
      </c>
    </row>
    <row r="56" ht="16.5" customHeight="1" spans="1:23">
      <c r="A56" s="6" t="s">
        <v>3134</v>
      </c>
      <c r="B56" s="6" t="s">
        <v>330</v>
      </c>
      <c r="C56" s="6" t="s">
        <v>3135</v>
      </c>
      <c r="D56" s="7">
        <v>1</v>
      </c>
      <c r="E56" s="6" t="s">
        <v>3136</v>
      </c>
      <c r="F56" s="8">
        <v>45350</v>
      </c>
      <c r="G56" s="8">
        <v>45350</v>
      </c>
      <c r="H56" s="9" t="s">
        <v>99</v>
      </c>
      <c r="I56" s="6" t="s">
        <v>100</v>
      </c>
      <c r="J56" s="9" t="s">
        <v>97</v>
      </c>
      <c r="K56" s="6" t="s">
        <v>333</v>
      </c>
      <c r="L56" s="9" t="s">
        <v>97</v>
      </c>
      <c r="M56" s="6" t="s">
        <v>101</v>
      </c>
      <c r="N56" s="9" t="s">
        <v>97</v>
      </c>
      <c r="O56" s="6" t="s">
        <v>3137</v>
      </c>
      <c r="P56" s="14">
        <v>0.04</v>
      </c>
      <c r="Q56" s="14">
        <v>0</v>
      </c>
      <c r="R56" s="6" t="s">
        <v>640</v>
      </c>
      <c r="S56" s="6" t="s">
        <v>53</v>
      </c>
      <c r="T56" s="6" t="s">
        <v>336</v>
      </c>
      <c r="U56" s="6" t="s">
        <v>337</v>
      </c>
      <c r="V56" s="6" t="s">
        <v>3138</v>
      </c>
      <c r="W56" s="6" t="s">
        <v>339</v>
      </c>
    </row>
    <row r="57" ht="16.5" customHeight="1" spans="1:23">
      <c r="A57" s="10" t="s">
        <v>3139</v>
      </c>
      <c r="B57" s="10" t="s">
        <v>330</v>
      </c>
      <c r="C57" s="10" t="s">
        <v>3140</v>
      </c>
      <c r="D57" s="11">
        <v>1</v>
      </c>
      <c r="E57" s="10" t="s">
        <v>3141</v>
      </c>
      <c r="F57" s="12">
        <v>45350</v>
      </c>
      <c r="G57" s="12">
        <v>45350</v>
      </c>
      <c r="H57" s="13" t="s">
        <v>99</v>
      </c>
      <c r="I57" s="10" t="s">
        <v>100</v>
      </c>
      <c r="J57" s="13" t="s">
        <v>97</v>
      </c>
      <c r="K57" s="10" t="s">
        <v>333</v>
      </c>
      <c r="L57" s="13" t="s">
        <v>97</v>
      </c>
      <c r="M57" s="10" t="s">
        <v>101</v>
      </c>
      <c r="N57" s="13" t="s">
        <v>97</v>
      </c>
      <c r="O57" s="10" t="s">
        <v>1279</v>
      </c>
      <c r="P57" s="15">
        <v>0</v>
      </c>
      <c r="Q57" s="15">
        <v>79447.4</v>
      </c>
      <c r="R57" s="10" t="s">
        <v>607</v>
      </c>
      <c r="S57" s="10" t="s">
        <v>41</v>
      </c>
      <c r="T57" s="10" t="s">
        <v>336</v>
      </c>
      <c r="U57" s="10" t="s">
        <v>337</v>
      </c>
      <c r="V57" s="10" t="s">
        <v>3142</v>
      </c>
      <c r="W57" s="10" t="s">
        <v>339</v>
      </c>
    </row>
    <row r="58" ht="16.5" customHeight="1" spans="1:23">
      <c r="A58" s="6" t="s">
        <v>3143</v>
      </c>
      <c r="B58" s="6" t="s">
        <v>330</v>
      </c>
      <c r="C58" s="6" t="s">
        <v>3144</v>
      </c>
      <c r="D58" s="7">
        <v>1</v>
      </c>
      <c r="E58" s="6" t="s">
        <v>3145</v>
      </c>
      <c r="F58" s="8">
        <v>45350</v>
      </c>
      <c r="G58" s="8">
        <v>45350</v>
      </c>
      <c r="H58" s="9" t="s">
        <v>99</v>
      </c>
      <c r="I58" s="6" t="s">
        <v>100</v>
      </c>
      <c r="J58" s="9" t="s">
        <v>97</v>
      </c>
      <c r="K58" s="6" t="s">
        <v>333</v>
      </c>
      <c r="L58" s="9" t="s">
        <v>97</v>
      </c>
      <c r="M58" s="6" t="s">
        <v>101</v>
      </c>
      <c r="N58" s="9" t="s">
        <v>97</v>
      </c>
      <c r="O58" s="6" t="s">
        <v>3146</v>
      </c>
      <c r="P58" s="14">
        <v>0.15</v>
      </c>
      <c r="Q58" s="14">
        <v>0</v>
      </c>
      <c r="R58" s="6" t="s">
        <v>607</v>
      </c>
      <c r="S58" s="6" t="s">
        <v>41</v>
      </c>
      <c r="T58" s="6" t="s">
        <v>336</v>
      </c>
      <c r="U58" s="6" t="s">
        <v>337</v>
      </c>
      <c r="V58" s="6" t="s">
        <v>3147</v>
      </c>
      <c r="W58" s="6" t="s">
        <v>339</v>
      </c>
    </row>
    <row r="59" ht="16.5" customHeight="1" spans="1:23">
      <c r="A59" s="10" t="s">
        <v>3148</v>
      </c>
      <c r="B59" s="10" t="s">
        <v>330</v>
      </c>
      <c r="C59" s="10" t="s">
        <v>3149</v>
      </c>
      <c r="D59" s="11">
        <v>1</v>
      </c>
      <c r="E59" s="10" t="s">
        <v>3150</v>
      </c>
      <c r="F59" s="12">
        <v>45350</v>
      </c>
      <c r="G59" s="12">
        <v>45350</v>
      </c>
      <c r="H59" s="13" t="s">
        <v>99</v>
      </c>
      <c r="I59" s="10" t="s">
        <v>100</v>
      </c>
      <c r="J59" s="13" t="s">
        <v>97</v>
      </c>
      <c r="K59" s="10" t="s">
        <v>333</v>
      </c>
      <c r="L59" s="13" t="s">
        <v>97</v>
      </c>
      <c r="M59" s="10" t="s">
        <v>101</v>
      </c>
      <c r="N59" s="13" t="s">
        <v>97</v>
      </c>
      <c r="O59" s="10" t="s">
        <v>1903</v>
      </c>
      <c r="P59" s="15">
        <v>0</v>
      </c>
      <c r="Q59" s="15">
        <v>210419.5</v>
      </c>
      <c r="R59" s="10" t="s">
        <v>460</v>
      </c>
      <c r="S59" s="10" t="s">
        <v>26</v>
      </c>
      <c r="T59" s="10" t="s">
        <v>336</v>
      </c>
      <c r="U59" s="10" t="s">
        <v>337</v>
      </c>
      <c r="V59" s="10" t="s">
        <v>3151</v>
      </c>
      <c r="W59" s="10" t="s">
        <v>339</v>
      </c>
    </row>
    <row r="60" ht="16.5" customHeight="1" spans="1:23">
      <c r="A60" s="6" t="s">
        <v>3152</v>
      </c>
      <c r="B60" s="6" t="s">
        <v>330</v>
      </c>
      <c r="C60" s="6" t="s">
        <v>3153</v>
      </c>
      <c r="D60" s="7">
        <v>1</v>
      </c>
      <c r="E60" s="6" t="s">
        <v>3154</v>
      </c>
      <c r="F60" s="8">
        <v>45350</v>
      </c>
      <c r="G60" s="8">
        <v>45350</v>
      </c>
      <c r="H60" s="9" t="s">
        <v>99</v>
      </c>
      <c r="I60" s="6" t="s">
        <v>100</v>
      </c>
      <c r="J60" s="9" t="s">
        <v>97</v>
      </c>
      <c r="K60" s="6" t="s">
        <v>333</v>
      </c>
      <c r="L60" s="9" t="s">
        <v>97</v>
      </c>
      <c r="M60" s="6" t="s">
        <v>101</v>
      </c>
      <c r="N60" s="9" t="s">
        <v>97</v>
      </c>
      <c r="O60" s="6" t="s">
        <v>3155</v>
      </c>
      <c r="P60" s="14">
        <v>0</v>
      </c>
      <c r="Q60" s="14">
        <v>444878.75</v>
      </c>
      <c r="R60" s="6" t="s">
        <v>536</v>
      </c>
      <c r="S60" s="6" t="s">
        <v>60</v>
      </c>
      <c r="T60" s="6" t="s">
        <v>336</v>
      </c>
      <c r="U60" s="6" t="s">
        <v>337</v>
      </c>
      <c r="V60" s="6" t="s">
        <v>3156</v>
      </c>
      <c r="W60" s="6" t="s">
        <v>339</v>
      </c>
    </row>
    <row r="61" ht="16.5" customHeight="1" spans="1:23">
      <c r="A61" s="10" t="s">
        <v>3152</v>
      </c>
      <c r="B61" s="10" t="s">
        <v>330</v>
      </c>
      <c r="C61" s="10" t="s">
        <v>3153</v>
      </c>
      <c r="D61" s="11">
        <v>3</v>
      </c>
      <c r="E61" s="10" t="s">
        <v>3154</v>
      </c>
      <c r="F61" s="12">
        <v>45350</v>
      </c>
      <c r="G61" s="12">
        <v>45350</v>
      </c>
      <c r="H61" s="13" t="s">
        <v>99</v>
      </c>
      <c r="I61" s="10" t="s">
        <v>100</v>
      </c>
      <c r="J61" s="13" t="s">
        <v>97</v>
      </c>
      <c r="K61" s="10" t="s">
        <v>333</v>
      </c>
      <c r="L61" s="13" t="s">
        <v>97</v>
      </c>
      <c r="M61" s="10" t="s">
        <v>101</v>
      </c>
      <c r="N61" s="13" t="s">
        <v>97</v>
      </c>
      <c r="O61" s="10" t="s">
        <v>3155</v>
      </c>
      <c r="P61" s="15">
        <v>65148.75</v>
      </c>
      <c r="Q61" s="15">
        <v>0</v>
      </c>
      <c r="R61" s="10" t="s">
        <v>536</v>
      </c>
      <c r="S61" s="10" t="s">
        <v>60</v>
      </c>
      <c r="T61" s="10" t="s">
        <v>336</v>
      </c>
      <c r="U61" s="10" t="s">
        <v>337</v>
      </c>
      <c r="V61" s="10" t="s">
        <v>3156</v>
      </c>
      <c r="W61" s="10" t="s">
        <v>339</v>
      </c>
    </row>
    <row r="62" ht="16.5" customHeight="1" spans="1:23">
      <c r="A62" s="6" t="s">
        <v>3157</v>
      </c>
      <c r="B62" s="6" t="s">
        <v>330</v>
      </c>
      <c r="C62" s="6" t="s">
        <v>3158</v>
      </c>
      <c r="D62" s="7">
        <v>1</v>
      </c>
      <c r="E62" s="6" t="s">
        <v>3159</v>
      </c>
      <c r="F62" s="8">
        <v>45350</v>
      </c>
      <c r="G62" s="8">
        <v>45350</v>
      </c>
      <c r="H62" s="9" t="s">
        <v>99</v>
      </c>
      <c r="I62" s="6" t="s">
        <v>100</v>
      </c>
      <c r="J62" s="9" t="s">
        <v>97</v>
      </c>
      <c r="K62" s="6" t="s">
        <v>333</v>
      </c>
      <c r="L62" s="9" t="s">
        <v>97</v>
      </c>
      <c r="M62" s="6" t="s">
        <v>101</v>
      </c>
      <c r="N62" s="9" t="s">
        <v>97</v>
      </c>
      <c r="O62" s="6" t="s">
        <v>3160</v>
      </c>
      <c r="P62" s="14">
        <v>0</v>
      </c>
      <c r="Q62" s="14">
        <v>0.01</v>
      </c>
      <c r="R62" s="6" t="s">
        <v>536</v>
      </c>
      <c r="S62" s="6" t="s">
        <v>60</v>
      </c>
      <c r="T62" s="6" t="s">
        <v>336</v>
      </c>
      <c r="U62" s="6" t="s">
        <v>337</v>
      </c>
      <c r="V62" s="6" t="s">
        <v>3161</v>
      </c>
      <c r="W62" s="6" t="s">
        <v>339</v>
      </c>
    </row>
    <row r="63" ht="16.5" customHeight="1" spans="1:23">
      <c r="A63" s="10" t="s">
        <v>3157</v>
      </c>
      <c r="B63" s="10" t="s">
        <v>330</v>
      </c>
      <c r="C63" s="10" t="s">
        <v>3158</v>
      </c>
      <c r="D63" s="11">
        <v>3</v>
      </c>
      <c r="E63" s="10" t="s">
        <v>3159</v>
      </c>
      <c r="F63" s="12">
        <v>45350</v>
      </c>
      <c r="G63" s="12">
        <v>45350</v>
      </c>
      <c r="H63" s="13" t="s">
        <v>99</v>
      </c>
      <c r="I63" s="10" t="s">
        <v>100</v>
      </c>
      <c r="J63" s="13" t="s">
        <v>97</v>
      </c>
      <c r="K63" s="10" t="s">
        <v>333</v>
      </c>
      <c r="L63" s="13" t="s">
        <v>97</v>
      </c>
      <c r="M63" s="10" t="s">
        <v>101</v>
      </c>
      <c r="N63" s="13" t="s">
        <v>97</v>
      </c>
      <c r="O63" s="10" t="s">
        <v>3160</v>
      </c>
      <c r="P63" s="15">
        <v>0.01</v>
      </c>
      <c r="Q63" s="15">
        <v>0</v>
      </c>
      <c r="R63" s="10" t="s">
        <v>536</v>
      </c>
      <c r="S63" s="10" t="s">
        <v>60</v>
      </c>
      <c r="T63" s="10" t="s">
        <v>336</v>
      </c>
      <c r="U63" s="10" t="s">
        <v>337</v>
      </c>
      <c r="V63" s="10" t="s">
        <v>3161</v>
      </c>
      <c r="W63" s="10" t="s">
        <v>339</v>
      </c>
    </row>
    <row r="64" ht="16.5" customHeight="1" spans="1:23">
      <c r="A64" s="6" t="s">
        <v>3162</v>
      </c>
      <c r="B64" s="6" t="s">
        <v>330</v>
      </c>
      <c r="C64" s="6" t="s">
        <v>3163</v>
      </c>
      <c r="D64" s="7">
        <v>1</v>
      </c>
      <c r="E64" s="6" t="s">
        <v>3164</v>
      </c>
      <c r="F64" s="8">
        <v>45350</v>
      </c>
      <c r="G64" s="8">
        <v>45350</v>
      </c>
      <c r="H64" s="9" t="s">
        <v>99</v>
      </c>
      <c r="I64" s="6" t="s">
        <v>100</v>
      </c>
      <c r="J64" s="9" t="s">
        <v>97</v>
      </c>
      <c r="K64" s="6" t="s">
        <v>333</v>
      </c>
      <c r="L64" s="9" t="s">
        <v>97</v>
      </c>
      <c r="M64" s="6" t="s">
        <v>101</v>
      </c>
      <c r="N64" s="9" t="s">
        <v>97</v>
      </c>
      <c r="O64" s="6" t="s">
        <v>3165</v>
      </c>
      <c r="P64" s="14">
        <v>0</v>
      </c>
      <c r="Q64" s="14">
        <v>110740</v>
      </c>
      <c r="R64" s="6" t="s">
        <v>1029</v>
      </c>
      <c r="S64" s="6" t="s">
        <v>55</v>
      </c>
      <c r="T64" s="6" t="s">
        <v>336</v>
      </c>
      <c r="U64" s="6" t="s">
        <v>337</v>
      </c>
      <c r="V64" s="6" t="s">
        <v>3166</v>
      </c>
      <c r="W64" s="6" t="s">
        <v>339</v>
      </c>
    </row>
    <row r="65" ht="16.5" customHeight="1" spans="1:23">
      <c r="A65" s="10" t="s">
        <v>3167</v>
      </c>
      <c r="B65" s="10" t="s">
        <v>330</v>
      </c>
      <c r="C65" s="10" t="s">
        <v>3168</v>
      </c>
      <c r="D65" s="11">
        <v>1</v>
      </c>
      <c r="E65" s="10" t="s">
        <v>3169</v>
      </c>
      <c r="F65" s="12">
        <v>45350</v>
      </c>
      <c r="G65" s="12">
        <v>45350</v>
      </c>
      <c r="H65" s="13" t="s">
        <v>99</v>
      </c>
      <c r="I65" s="10" t="s">
        <v>100</v>
      </c>
      <c r="J65" s="13" t="s">
        <v>97</v>
      </c>
      <c r="K65" s="10" t="s">
        <v>333</v>
      </c>
      <c r="L65" s="13" t="s">
        <v>97</v>
      </c>
      <c r="M65" s="10" t="s">
        <v>101</v>
      </c>
      <c r="N65" s="13" t="s">
        <v>97</v>
      </c>
      <c r="O65" s="10" t="s">
        <v>1335</v>
      </c>
      <c r="P65" s="15">
        <v>0</v>
      </c>
      <c r="Q65" s="15">
        <v>74635.69</v>
      </c>
      <c r="R65" s="10" t="s">
        <v>1045</v>
      </c>
      <c r="S65" s="10" t="s">
        <v>116</v>
      </c>
      <c r="T65" s="10" t="s">
        <v>336</v>
      </c>
      <c r="U65" s="10" t="s">
        <v>337</v>
      </c>
      <c r="V65" s="10" t="s">
        <v>3170</v>
      </c>
      <c r="W65" s="10" t="s">
        <v>339</v>
      </c>
    </row>
    <row r="66" ht="16.5" customHeight="1" spans="1:23">
      <c r="A66" s="6" t="s">
        <v>3171</v>
      </c>
      <c r="B66" s="6" t="s">
        <v>330</v>
      </c>
      <c r="C66" s="6" t="s">
        <v>3172</v>
      </c>
      <c r="D66" s="7">
        <v>1</v>
      </c>
      <c r="E66" s="6" t="s">
        <v>3173</v>
      </c>
      <c r="F66" s="8">
        <v>45350</v>
      </c>
      <c r="G66" s="8">
        <v>45350</v>
      </c>
      <c r="H66" s="9" t="s">
        <v>99</v>
      </c>
      <c r="I66" s="6" t="s">
        <v>100</v>
      </c>
      <c r="J66" s="9" t="s">
        <v>97</v>
      </c>
      <c r="K66" s="6" t="s">
        <v>333</v>
      </c>
      <c r="L66" s="9" t="s">
        <v>97</v>
      </c>
      <c r="M66" s="6" t="s">
        <v>101</v>
      </c>
      <c r="N66" s="9" t="s">
        <v>97</v>
      </c>
      <c r="O66" s="6" t="s">
        <v>3174</v>
      </c>
      <c r="P66" s="14">
        <v>0</v>
      </c>
      <c r="Q66" s="14">
        <v>166203.51</v>
      </c>
      <c r="R66" s="6" t="s">
        <v>396</v>
      </c>
      <c r="S66" s="6" t="s">
        <v>28</v>
      </c>
      <c r="T66" s="6" t="s">
        <v>336</v>
      </c>
      <c r="U66" s="6" t="s">
        <v>337</v>
      </c>
      <c r="V66" s="6" t="s">
        <v>3175</v>
      </c>
      <c r="W66" s="6" t="s">
        <v>339</v>
      </c>
    </row>
    <row r="67" ht="16.5" customHeight="1" spans="1:23">
      <c r="A67" s="10" t="s">
        <v>3171</v>
      </c>
      <c r="B67" s="10" t="s">
        <v>330</v>
      </c>
      <c r="C67" s="10" t="s">
        <v>3172</v>
      </c>
      <c r="D67" s="11">
        <v>3</v>
      </c>
      <c r="E67" s="10" t="s">
        <v>3173</v>
      </c>
      <c r="F67" s="12">
        <v>45350</v>
      </c>
      <c r="G67" s="12">
        <v>45350</v>
      </c>
      <c r="H67" s="13" t="s">
        <v>99</v>
      </c>
      <c r="I67" s="10" t="s">
        <v>100</v>
      </c>
      <c r="J67" s="13" t="s">
        <v>97</v>
      </c>
      <c r="K67" s="10" t="s">
        <v>333</v>
      </c>
      <c r="L67" s="13" t="s">
        <v>97</v>
      </c>
      <c r="M67" s="10" t="s">
        <v>101</v>
      </c>
      <c r="N67" s="13" t="s">
        <v>97</v>
      </c>
      <c r="O67" s="10" t="s">
        <v>3174</v>
      </c>
      <c r="P67" s="15">
        <v>2024</v>
      </c>
      <c r="Q67" s="15">
        <v>0</v>
      </c>
      <c r="R67" s="10" t="s">
        <v>396</v>
      </c>
      <c r="S67" s="10" t="s">
        <v>28</v>
      </c>
      <c r="T67" s="10" t="s">
        <v>336</v>
      </c>
      <c r="U67" s="10" t="s">
        <v>337</v>
      </c>
      <c r="V67" s="10" t="s">
        <v>3175</v>
      </c>
      <c r="W67" s="10" t="s">
        <v>339</v>
      </c>
    </row>
    <row r="68" ht="16.5" customHeight="1" spans="1:23">
      <c r="A68" s="6" t="s">
        <v>3176</v>
      </c>
      <c r="B68" s="6" t="s">
        <v>330</v>
      </c>
      <c r="C68" s="6" t="s">
        <v>3177</v>
      </c>
      <c r="D68" s="7">
        <v>1</v>
      </c>
      <c r="E68" s="6" t="s">
        <v>3178</v>
      </c>
      <c r="F68" s="8">
        <v>45350</v>
      </c>
      <c r="G68" s="8">
        <v>45350</v>
      </c>
      <c r="H68" s="9" t="s">
        <v>99</v>
      </c>
      <c r="I68" s="6" t="s">
        <v>100</v>
      </c>
      <c r="J68" s="9" t="s">
        <v>97</v>
      </c>
      <c r="K68" s="6" t="s">
        <v>333</v>
      </c>
      <c r="L68" s="9" t="s">
        <v>97</v>
      </c>
      <c r="M68" s="6" t="s">
        <v>101</v>
      </c>
      <c r="N68" s="9" t="s">
        <v>97</v>
      </c>
      <c r="O68" s="6" t="s">
        <v>3179</v>
      </c>
      <c r="P68" s="14">
        <v>0</v>
      </c>
      <c r="Q68" s="14">
        <v>40257.45</v>
      </c>
      <c r="R68" s="6" t="s">
        <v>2193</v>
      </c>
      <c r="S68" s="6" t="s">
        <v>252</v>
      </c>
      <c r="T68" s="6" t="s">
        <v>336</v>
      </c>
      <c r="U68" s="6" t="s">
        <v>337</v>
      </c>
      <c r="V68" s="6" t="s">
        <v>3180</v>
      </c>
      <c r="W68" s="6" t="s">
        <v>339</v>
      </c>
    </row>
    <row r="69" ht="16.5" customHeight="1" spans="1:23">
      <c r="A69" s="10" t="s">
        <v>3176</v>
      </c>
      <c r="B69" s="10" t="s">
        <v>330</v>
      </c>
      <c r="C69" s="10" t="s">
        <v>3177</v>
      </c>
      <c r="D69" s="11">
        <v>3</v>
      </c>
      <c r="E69" s="10" t="s">
        <v>3178</v>
      </c>
      <c r="F69" s="12">
        <v>45350</v>
      </c>
      <c r="G69" s="12">
        <v>45350</v>
      </c>
      <c r="H69" s="13" t="s">
        <v>99</v>
      </c>
      <c r="I69" s="10" t="s">
        <v>100</v>
      </c>
      <c r="J69" s="13" t="s">
        <v>97</v>
      </c>
      <c r="K69" s="10" t="s">
        <v>333</v>
      </c>
      <c r="L69" s="13" t="s">
        <v>97</v>
      </c>
      <c r="M69" s="10" t="s">
        <v>101</v>
      </c>
      <c r="N69" s="13" t="s">
        <v>97</v>
      </c>
      <c r="O69" s="10" t="s">
        <v>3179</v>
      </c>
      <c r="P69" s="15">
        <v>4815</v>
      </c>
      <c r="Q69" s="15">
        <v>0</v>
      </c>
      <c r="R69" s="10" t="s">
        <v>2193</v>
      </c>
      <c r="S69" s="10" t="s">
        <v>252</v>
      </c>
      <c r="T69" s="10" t="s">
        <v>336</v>
      </c>
      <c r="U69" s="10" t="s">
        <v>337</v>
      </c>
      <c r="V69" s="10" t="s">
        <v>3180</v>
      </c>
      <c r="W69" s="10" t="s">
        <v>339</v>
      </c>
    </row>
    <row r="70" ht="16.5" customHeight="1" spans="1:23">
      <c r="A70" s="6" t="s">
        <v>3181</v>
      </c>
      <c r="B70" s="6" t="s">
        <v>330</v>
      </c>
      <c r="C70" s="6" t="s">
        <v>3182</v>
      </c>
      <c r="D70" s="7">
        <v>1</v>
      </c>
      <c r="E70" s="6" t="s">
        <v>3183</v>
      </c>
      <c r="F70" s="8">
        <v>45350</v>
      </c>
      <c r="G70" s="8">
        <v>45350</v>
      </c>
      <c r="H70" s="9" t="s">
        <v>99</v>
      </c>
      <c r="I70" s="6" t="s">
        <v>100</v>
      </c>
      <c r="J70" s="9" t="s">
        <v>97</v>
      </c>
      <c r="K70" s="6" t="s">
        <v>333</v>
      </c>
      <c r="L70" s="9" t="s">
        <v>97</v>
      </c>
      <c r="M70" s="6" t="s">
        <v>101</v>
      </c>
      <c r="N70" s="9" t="s">
        <v>97</v>
      </c>
      <c r="O70" s="6" t="s">
        <v>1014</v>
      </c>
      <c r="P70" s="14">
        <v>0</v>
      </c>
      <c r="Q70" s="14">
        <v>667625.01</v>
      </c>
      <c r="R70" s="6" t="s">
        <v>697</v>
      </c>
      <c r="S70" s="6" t="s">
        <v>42</v>
      </c>
      <c r="T70" s="6" t="s">
        <v>336</v>
      </c>
      <c r="U70" s="6" t="s">
        <v>337</v>
      </c>
      <c r="V70" s="6" t="s">
        <v>3184</v>
      </c>
      <c r="W70" s="6" t="s">
        <v>339</v>
      </c>
    </row>
    <row r="71" ht="16.5" customHeight="1" spans="1:23">
      <c r="A71" s="10" t="s">
        <v>3181</v>
      </c>
      <c r="B71" s="10" t="s">
        <v>330</v>
      </c>
      <c r="C71" s="10" t="s">
        <v>3182</v>
      </c>
      <c r="D71" s="11">
        <v>3</v>
      </c>
      <c r="E71" s="10" t="s">
        <v>3183</v>
      </c>
      <c r="F71" s="12">
        <v>45350</v>
      </c>
      <c r="G71" s="12">
        <v>45350</v>
      </c>
      <c r="H71" s="13" t="s">
        <v>99</v>
      </c>
      <c r="I71" s="10" t="s">
        <v>100</v>
      </c>
      <c r="J71" s="13" t="s">
        <v>97</v>
      </c>
      <c r="K71" s="10" t="s">
        <v>333</v>
      </c>
      <c r="L71" s="13" t="s">
        <v>97</v>
      </c>
      <c r="M71" s="10" t="s">
        <v>101</v>
      </c>
      <c r="N71" s="13" t="s">
        <v>97</v>
      </c>
      <c r="O71" s="10" t="s">
        <v>1014</v>
      </c>
      <c r="P71" s="15">
        <v>13.77</v>
      </c>
      <c r="Q71" s="15">
        <v>0</v>
      </c>
      <c r="R71" s="10" t="s">
        <v>697</v>
      </c>
      <c r="S71" s="10" t="s">
        <v>42</v>
      </c>
      <c r="T71" s="10" t="s">
        <v>336</v>
      </c>
      <c r="U71" s="10" t="s">
        <v>337</v>
      </c>
      <c r="V71" s="10" t="s">
        <v>3184</v>
      </c>
      <c r="W71" s="10" t="s">
        <v>339</v>
      </c>
    </row>
    <row r="72" ht="16.5" customHeight="1" spans="1:23">
      <c r="A72" s="6" t="s">
        <v>3185</v>
      </c>
      <c r="B72" s="6" t="s">
        <v>330</v>
      </c>
      <c r="C72" s="6" t="s">
        <v>3186</v>
      </c>
      <c r="D72" s="7">
        <v>1</v>
      </c>
      <c r="E72" s="6" t="s">
        <v>3187</v>
      </c>
      <c r="F72" s="8">
        <v>45350</v>
      </c>
      <c r="G72" s="8">
        <v>45350</v>
      </c>
      <c r="H72" s="9" t="s">
        <v>99</v>
      </c>
      <c r="I72" s="6" t="s">
        <v>100</v>
      </c>
      <c r="J72" s="9" t="s">
        <v>97</v>
      </c>
      <c r="K72" s="6" t="s">
        <v>333</v>
      </c>
      <c r="L72" s="9" t="s">
        <v>97</v>
      </c>
      <c r="M72" s="6" t="s">
        <v>101</v>
      </c>
      <c r="N72" s="9" t="s">
        <v>97</v>
      </c>
      <c r="O72" s="6" t="s">
        <v>3188</v>
      </c>
      <c r="P72" s="14">
        <v>0</v>
      </c>
      <c r="Q72" s="14">
        <v>0.01</v>
      </c>
      <c r="R72" s="6" t="s">
        <v>697</v>
      </c>
      <c r="S72" s="6" t="s">
        <v>42</v>
      </c>
      <c r="T72" s="6" t="s">
        <v>336</v>
      </c>
      <c r="U72" s="6" t="s">
        <v>337</v>
      </c>
      <c r="V72" s="6" t="s">
        <v>3189</v>
      </c>
      <c r="W72" s="6" t="s">
        <v>339</v>
      </c>
    </row>
    <row r="73" ht="16.5" customHeight="1" spans="1:23">
      <c r="A73" s="10" t="s">
        <v>3190</v>
      </c>
      <c r="B73" s="10" t="s">
        <v>330</v>
      </c>
      <c r="C73" s="10" t="s">
        <v>3191</v>
      </c>
      <c r="D73" s="11">
        <v>1</v>
      </c>
      <c r="E73" s="10" t="s">
        <v>3192</v>
      </c>
      <c r="F73" s="12">
        <v>45351</v>
      </c>
      <c r="G73" s="12">
        <v>45351</v>
      </c>
      <c r="H73" s="13" t="s">
        <v>99</v>
      </c>
      <c r="I73" s="10" t="s">
        <v>100</v>
      </c>
      <c r="J73" s="13" t="s">
        <v>97</v>
      </c>
      <c r="K73" s="10" t="s">
        <v>333</v>
      </c>
      <c r="L73" s="13" t="s">
        <v>97</v>
      </c>
      <c r="M73" s="10" t="s">
        <v>101</v>
      </c>
      <c r="N73" s="13" t="s">
        <v>97</v>
      </c>
      <c r="O73" s="10" t="s">
        <v>3193</v>
      </c>
      <c r="P73" s="15">
        <v>0</v>
      </c>
      <c r="Q73" s="15">
        <v>93625.98</v>
      </c>
      <c r="R73" s="10" t="s">
        <v>2271</v>
      </c>
      <c r="S73" s="10" t="s">
        <v>58</v>
      </c>
      <c r="T73" s="10" t="s">
        <v>336</v>
      </c>
      <c r="U73" s="10" t="s">
        <v>337</v>
      </c>
      <c r="V73" s="10" t="s">
        <v>3194</v>
      </c>
      <c r="W73" s="10" t="s">
        <v>339</v>
      </c>
    </row>
    <row r="74" ht="16.5" customHeight="1" spans="1:23">
      <c r="A74" s="6" t="s">
        <v>3195</v>
      </c>
      <c r="B74" s="6" t="s">
        <v>330</v>
      </c>
      <c r="C74" s="6" t="s">
        <v>3196</v>
      </c>
      <c r="D74" s="7">
        <v>1</v>
      </c>
      <c r="E74" s="6" t="s">
        <v>3197</v>
      </c>
      <c r="F74" s="8">
        <v>45351</v>
      </c>
      <c r="G74" s="8">
        <v>45351</v>
      </c>
      <c r="H74" s="9" t="s">
        <v>99</v>
      </c>
      <c r="I74" s="6" t="s">
        <v>100</v>
      </c>
      <c r="J74" s="9" t="s">
        <v>97</v>
      </c>
      <c r="K74" s="6" t="s">
        <v>333</v>
      </c>
      <c r="L74" s="9" t="s">
        <v>97</v>
      </c>
      <c r="M74" s="6" t="s">
        <v>101</v>
      </c>
      <c r="N74" s="9" t="s">
        <v>97</v>
      </c>
      <c r="O74" s="6" t="s">
        <v>3198</v>
      </c>
      <c r="P74" s="14">
        <v>0</v>
      </c>
      <c r="Q74" s="14">
        <v>62595.82</v>
      </c>
      <c r="R74" s="6" t="s">
        <v>2271</v>
      </c>
      <c r="S74" s="6" t="s">
        <v>58</v>
      </c>
      <c r="T74" s="6" t="s">
        <v>336</v>
      </c>
      <c r="U74" s="6" t="s">
        <v>337</v>
      </c>
      <c r="V74" s="6" t="s">
        <v>3199</v>
      </c>
      <c r="W74" s="6" t="s">
        <v>339</v>
      </c>
    </row>
    <row r="75" ht="16.5" customHeight="1" spans="1:23">
      <c r="A75" s="10" t="s">
        <v>3200</v>
      </c>
      <c r="B75" s="10" t="s">
        <v>330</v>
      </c>
      <c r="C75" s="10" t="s">
        <v>3201</v>
      </c>
      <c r="D75" s="11">
        <v>1</v>
      </c>
      <c r="E75" s="10" t="s">
        <v>3202</v>
      </c>
      <c r="F75" s="12">
        <v>45351</v>
      </c>
      <c r="G75" s="12">
        <v>45351</v>
      </c>
      <c r="H75" s="13" t="s">
        <v>99</v>
      </c>
      <c r="I75" s="10" t="s">
        <v>100</v>
      </c>
      <c r="J75" s="13" t="s">
        <v>97</v>
      </c>
      <c r="K75" s="10" t="s">
        <v>333</v>
      </c>
      <c r="L75" s="13" t="s">
        <v>97</v>
      </c>
      <c r="M75" s="10" t="s">
        <v>101</v>
      </c>
      <c r="N75" s="13" t="s">
        <v>97</v>
      </c>
      <c r="O75" s="10" t="s">
        <v>3203</v>
      </c>
      <c r="P75" s="15">
        <v>0</v>
      </c>
      <c r="Q75" s="15">
        <v>71094.07</v>
      </c>
      <c r="R75" s="10" t="s">
        <v>513</v>
      </c>
      <c r="S75" s="10" t="s">
        <v>30</v>
      </c>
      <c r="T75" s="10" t="s">
        <v>336</v>
      </c>
      <c r="U75" s="10" t="s">
        <v>337</v>
      </c>
      <c r="V75" s="10" t="s">
        <v>3204</v>
      </c>
      <c r="W75" s="10" t="s">
        <v>339</v>
      </c>
    </row>
    <row r="76" ht="16.5" customHeight="1" spans="1:23">
      <c r="A76" s="6" t="s">
        <v>3200</v>
      </c>
      <c r="B76" s="6" t="s">
        <v>330</v>
      </c>
      <c r="C76" s="6" t="s">
        <v>3201</v>
      </c>
      <c r="D76" s="7">
        <v>3</v>
      </c>
      <c r="E76" s="6" t="s">
        <v>3202</v>
      </c>
      <c r="F76" s="8">
        <v>45351</v>
      </c>
      <c r="G76" s="8">
        <v>45351</v>
      </c>
      <c r="H76" s="9" t="s">
        <v>99</v>
      </c>
      <c r="I76" s="6" t="s">
        <v>100</v>
      </c>
      <c r="J76" s="9" t="s">
        <v>97</v>
      </c>
      <c r="K76" s="6" t="s">
        <v>333</v>
      </c>
      <c r="L76" s="9" t="s">
        <v>97</v>
      </c>
      <c r="M76" s="6" t="s">
        <v>101</v>
      </c>
      <c r="N76" s="9" t="s">
        <v>97</v>
      </c>
      <c r="O76" s="6" t="s">
        <v>3203</v>
      </c>
      <c r="P76" s="14">
        <v>2044.07</v>
      </c>
      <c r="Q76" s="14">
        <v>0</v>
      </c>
      <c r="R76" s="6" t="s">
        <v>513</v>
      </c>
      <c r="S76" s="6" t="s">
        <v>30</v>
      </c>
      <c r="T76" s="6" t="s">
        <v>336</v>
      </c>
      <c r="U76" s="6" t="s">
        <v>337</v>
      </c>
      <c r="V76" s="6" t="s">
        <v>3204</v>
      </c>
      <c r="W76" s="6" t="s">
        <v>339</v>
      </c>
    </row>
    <row r="77" ht="16.5" customHeight="1" spans="1:23">
      <c r="A77" s="10" t="s">
        <v>3205</v>
      </c>
      <c r="B77" s="10" t="s">
        <v>330</v>
      </c>
      <c r="C77" s="10" t="s">
        <v>3206</v>
      </c>
      <c r="D77" s="11">
        <v>1</v>
      </c>
      <c r="E77" s="10" t="s">
        <v>3207</v>
      </c>
      <c r="F77" s="12">
        <v>45351</v>
      </c>
      <c r="G77" s="12">
        <v>45351</v>
      </c>
      <c r="H77" s="13" t="s">
        <v>99</v>
      </c>
      <c r="I77" s="10" t="s">
        <v>100</v>
      </c>
      <c r="J77" s="13" t="s">
        <v>97</v>
      </c>
      <c r="K77" s="10" t="s">
        <v>333</v>
      </c>
      <c r="L77" s="13" t="s">
        <v>97</v>
      </c>
      <c r="M77" s="10" t="s">
        <v>101</v>
      </c>
      <c r="N77" s="13" t="s">
        <v>97</v>
      </c>
      <c r="O77" s="10" t="s">
        <v>3208</v>
      </c>
      <c r="P77" s="15">
        <v>0.03</v>
      </c>
      <c r="Q77" s="15">
        <v>0</v>
      </c>
      <c r="R77" s="10" t="s">
        <v>513</v>
      </c>
      <c r="S77" s="10" t="s">
        <v>30</v>
      </c>
      <c r="T77" s="10" t="s">
        <v>336</v>
      </c>
      <c r="U77" s="10" t="s">
        <v>337</v>
      </c>
      <c r="V77" s="10" t="s">
        <v>3209</v>
      </c>
      <c r="W77" s="10" t="s">
        <v>339</v>
      </c>
    </row>
    <row r="78" ht="16.5" customHeight="1" spans="1:23">
      <c r="A78" s="6" t="s">
        <v>3205</v>
      </c>
      <c r="B78" s="6" t="s">
        <v>330</v>
      </c>
      <c r="C78" s="6" t="s">
        <v>3206</v>
      </c>
      <c r="D78" s="7">
        <v>3</v>
      </c>
      <c r="E78" s="6" t="s">
        <v>3207</v>
      </c>
      <c r="F78" s="8">
        <v>45351</v>
      </c>
      <c r="G78" s="8">
        <v>45351</v>
      </c>
      <c r="H78" s="9" t="s">
        <v>99</v>
      </c>
      <c r="I78" s="6" t="s">
        <v>100</v>
      </c>
      <c r="J78" s="9" t="s">
        <v>97</v>
      </c>
      <c r="K78" s="6" t="s">
        <v>333</v>
      </c>
      <c r="L78" s="9" t="s">
        <v>97</v>
      </c>
      <c r="M78" s="6" t="s">
        <v>101</v>
      </c>
      <c r="N78" s="9" t="s">
        <v>97</v>
      </c>
      <c r="O78" s="6" t="s">
        <v>3208</v>
      </c>
      <c r="P78" s="14">
        <v>0</v>
      </c>
      <c r="Q78" s="14">
        <v>0.02</v>
      </c>
      <c r="R78" s="6" t="s">
        <v>513</v>
      </c>
      <c r="S78" s="6" t="s">
        <v>30</v>
      </c>
      <c r="T78" s="6" t="s">
        <v>336</v>
      </c>
      <c r="U78" s="6" t="s">
        <v>337</v>
      </c>
      <c r="V78" s="6" t="s">
        <v>3209</v>
      </c>
      <c r="W78" s="6" t="s">
        <v>339</v>
      </c>
    </row>
    <row r="79" ht="16.5" customHeight="1" spans="1:23">
      <c r="A79" s="10" t="s">
        <v>3210</v>
      </c>
      <c r="B79" s="10" t="s">
        <v>330</v>
      </c>
      <c r="C79" s="10" t="s">
        <v>3211</v>
      </c>
      <c r="D79" s="11">
        <v>1</v>
      </c>
      <c r="E79" s="10" t="s">
        <v>3212</v>
      </c>
      <c r="F79" s="12">
        <v>45351</v>
      </c>
      <c r="G79" s="12">
        <v>45351</v>
      </c>
      <c r="H79" s="13" t="s">
        <v>99</v>
      </c>
      <c r="I79" s="10" t="s">
        <v>100</v>
      </c>
      <c r="J79" s="13" t="s">
        <v>97</v>
      </c>
      <c r="K79" s="10" t="s">
        <v>333</v>
      </c>
      <c r="L79" s="13" t="s">
        <v>97</v>
      </c>
      <c r="M79" s="10" t="s">
        <v>101</v>
      </c>
      <c r="N79" s="13" t="s">
        <v>97</v>
      </c>
      <c r="O79" s="10" t="s">
        <v>1576</v>
      </c>
      <c r="P79" s="15">
        <v>0</v>
      </c>
      <c r="Q79" s="15">
        <v>106066.02</v>
      </c>
      <c r="R79" s="10" t="s">
        <v>586</v>
      </c>
      <c r="S79" s="10" t="s">
        <v>23</v>
      </c>
      <c r="T79" s="10" t="s">
        <v>336</v>
      </c>
      <c r="U79" s="10" t="s">
        <v>337</v>
      </c>
      <c r="V79" s="10" t="s">
        <v>3213</v>
      </c>
      <c r="W79" s="10" t="s">
        <v>339</v>
      </c>
    </row>
    <row r="80" ht="16.5" customHeight="1" spans="1:23">
      <c r="A80" s="6" t="s">
        <v>3210</v>
      </c>
      <c r="B80" s="6" t="s">
        <v>330</v>
      </c>
      <c r="C80" s="6" t="s">
        <v>3211</v>
      </c>
      <c r="D80" s="7">
        <v>4</v>
      </c>
      <c r="E80" s="6" t="s">
        <v>3212</v>
      </c>
      <c r="F80" s="8">
        <v>45351</v>
      </c>
      <c r="G80" s="8">
        <v>45351</v>
      </c>
      <c r="H80" s="9" t="s">
        <v>99</v>
      </c>
      <c r="I80" s="6" t="s">
        <v>100</v>
      </c>
      <c r="J80" s="9" t="s">
        <v>97</v>
      </c>
      <c r="K80" s="6" t="s">
        <v>333</v>
      </c>
      <c r="L80" s="9" t="s">
        <v>97</v>
      </c>
      <c r="M80" s="6" t="s">
        <v>101</v>
      </c>
      <c r="N80" s="9" t="s">
        <v>97</v>
      </c>
      <c r="O80" s="6" t="s">
        <v>1576</v>
      </c>
      <c r="P80" s="14">
        <v>5668.01</v>
      </c>
      <c r="Q80" s="14">
        <v>0</v>
      </c>
      <c r="R80" s="6" t="s">
        <v>586</v>
      </c>
      <c r="S80" s="6" t="s">
        <v>23</v>
      </c>
      <c r="T80" s="6" t="s">
        <v>336</v>
      </c>
      <c r="U80" s="6" t="s">
        <v>337</v>
      </c>
      <c r="V80" s="6" t="s">
        <v>3213</v>
      </c>
      <c r="W80" s="6" t="s">
        <v>339</v>
      </c>
    </row>
    <row r="81" ht="16.5" customHeight="1" spans="1:23">
      <c r="A81" s="10" t="s">
        <v>3214</v>
      </c>
      <c r="B81" s="10" t="s">
        <v>330</v>
      </c>
      <c r="C81" s="10" t="s">
        <v>3215</v>
      </c>
      <c r="D81" s="11">
        <v>1</v>
      </c>
      <c r="E81" s="10" t="s">
        <v>3216</v>
      </c>
      <c r="F81" s="12">
        <v>45351</v>
      </c>
      <c r="G81" s="12">
        <v>45351</v>
      </c>
      <c r="H81" s="13" t="s">
        <v>99</v>
      </c>
      <c r="I81" s="10" t="s">
        <v>100</v>
      </c>
      <c r="J81" s="13" t="s">
        <v>97</v>
      </c>
      <c r="K81" s="10" t="s">
        <v>333</v>
      </c>
      <c r="L81" s="13" t="s">
        <v>97</v>
      </c>
      <c r="M81" s="10" t="s">
        <v>101</v>
      </c>
      <c r="N81" s="13" t="s">
        <v>97</v>
      </c>
      <c r="O81" s="10" t="s">
        <v>3217</v>
      </c>
      <c r="P81" s="15">
        <v>0</v>
      </c>
      <c r="Q81" s="15">
        <v>0.06</v>
      </c>
      <c r="R81" s="10" t="s">
        <v>586</v>
      </c>
      <c r="S81" s="10" t="s">
        <v>23</v>
      </c>
      <c r="T81" s="10" t="s">
        <v>336</v>
      </c>
      <c r="U81" s="10" t="s">
        <v>337</v>
      </c>
      <c r="V81" s="10" t="s">
        <v>3218</v>
      </c>
      <c r="W81" s="10" t="s">
        <v>339</v>
      </c>
    </row>
    <row r="82" ht="16.5" customHeight="1" spans="1:23">
      <c r="A82" s="6" t="s">
        <v>3219</v>
      </c>
      <c r="B82" s="6" t="s">
        <v>330</v>
      </c>
      <c r="C82" s="6" t="s">
        <v>3220</v>
      </c>
      <c r="D82" s="7">
        <v>1</v>
      </c>
      <c r="E82" s="6" t="s">
        <v>3221</v>
      </c>
      <c r="F82" s="8">
        <v>45351</v>
      </c>
      <c r="G82" s="8">
        <v>45351</v>
      </c>
      <c r="H82" s="9" t="s">
        <v>99</v>
      </c>
      <c r="I82" s="6" t="s">
        <v>100</v>
      </c>
      <c r="J82" s="9" t="s">
        <v>97</v>
      </c>
      <c r="K82" s="6" t="s">
        <v>333</v>
      </c>
      <c r="L82" s="9" t="s">
        <v>97</v>
      </c>
      <c r="M82" s="6" t="s">
        <v>101</v>
      </c>
      <c r="N82" s="9" t="s">
        <v>97</v>
      </c>
      <c r="O82" s="6" t="s">
        <v>1576</v>
      </c>
      <c r="P82" s="14">
        <v>0</v>
      </c>
      <c r="Q82" s="14">
        <v>22710.32</v>
      </c>
      <c r="R82" s="6" t="s">
        <v>586</v>
      </c>
      <c r="S82" s="6" t="s">
        <v>23</v>
      </c>
      <c r="T82" s="6" t="s">
        <v>336</v>
      </c>
      <c r="U82" s="6" t="s">
        <v>337</v>
      </c>
      <c r="V82" s="6" t="s">
        <v>3222</v>
      </c>
      <c r="W82" s="6" t="s">
        <v>339</v>
      </c>
    </row>
    <row r="83" ht="16.5" customHeight="1" spans="1:23">
      <c r="A83" s="10" t="s">
        <v>3223</v>
      </c>
      <c r="B83" s="10" t="s">
        <v>330</v>
      </c>
      <c r="C83" s="10" t="s">
        <v>3224</v>
      </c>
      <c r="D83" s="11">
        <v>1</v>
      </c>
      <c r="E83" s="10" t="s">
        <v>3225</v>
      </c>
      <c r="F83" s="12">
        <v>45351</v>
      </c>
      <c r="G83" s="12">
        <v>45351</v>
      </c>
      <c r="H83" s="13" t="s">
        <v>99</v>
      </c>
      <c r="I83" s="10" t="s">
        <v>100</v>
      </c>
      <c r="J83" s="13" t="s">
        <v>97</v>
      </c>
      <c r="K83" s="10" t="s">
        <v>333</v>
      </c>
      <c r="L83" s="13" t="s">
        <v>97</v>
      </c>
      <c r="M83" s="10" t="s">
        <v>101</v>
      </c>
      <c r="N83" s="13" t="s">
        <v>97</v>
      </c>
      <c r="O83" s="10" t="s">
        <v>3226</v>
      </c>
      <c r="P83" s="15">
        <v>0.01</v>
      </c>
      <c r="Q83" s="15">
        <v>0</v>
      </c>
      <c r="R83" s="10" t="s">
        <v>586</v>
      </c>
      <c r="S83" s="10" t="s">
        <v>23</v>
      </c>
      <c r="T83" s="10" t="s">
        <v>336</v>
      </c>
      <c r="U83" s="10" t="s">
        <v>337</v>
      </c>
      <c r="V83" s="10" t="s">
        <v>3227</v>
      </c>
      <c r="W83" s="10" t="s">
        <v>339</v>
      </c>
    </row>
    <row r="84" ht="16.5" customHeight="1" spans="1:23">
      <c r="A84" s="6" t="s">
        <v>3228</v>
      </c>
      <c r="B84" s="6" t="s">
        <v>330</v>
      </c>
      <c r="C84" s="6" t="s">
        <v>3229</v>
      </c>
      <c r="D84" s="7">
        <v>1</v>
      </c>
      <c r="E84" s="6" t="s">
        <v>3230</v>
      </c>
      <c r="F84" s="8">
        <v>45352</v>
      </c>
      <c r="G84" s="8">
        <v>45351</v>
      </c>
      <c r="H84" s="9" t="s">
        <v>99</v>
      </c>
      <c r="I84" s="6" t="s">
        <v>100</v>
      </c>
      <c r="J84" s="9" t="s">
        <v>97</v>
      </c>
      <c r="K84" s="6" t="s">
        <v>333</v>
      </c>
      <c r="L84" s="9" t="s">
        <v>97</v>
      </c>
      <c r="M84" s="6" t="s">
        <v>101</v>
      </c>
      <c r="N84" s="9" t="s">
        <v>97</v>
      </c>
      <c r="O84" s="6" t="s">
        <v>1377</v>
      </c>
      <c r="P84" s="14">
        <v>0</v>
      </c>
      <c r="Q84" s="14">
        <v>17637.31</v>
      </c>
      <c r="R84" s="6" t="s">
        <v>618</v>
      </c>
      <c r="S84" s="6" t="s">
        <v>18</v>
      </c>
      <c r="T84" s="6" t="s">
        <v>336</v>
      </c>
      <c r="U84" s="6" t="s">
        <v>337</v>
      </c>
      <c r="V84" s="6" t="s">
        <v>3231</v>
      </c>
      <c r="W84" s="6" t="s">
        <v>339</v>
      </c>
    </row>
    <row r="85" ht="16.5" customHeight="1" spans="1:23">
      <c r="A85" s="10" t="s">
        <v>3232</v>
      </c>
      <c r="B85" s="10" t="s">
        <v>330</v>
      </c>
      <c r="C85" s="10" t="s">
        <v>3233</v>
      </c>
      <c r="D85" s="11">
        <v>1</v>
      </c>
      <c r="E85" s="10" t="s">
        <v>3234</v>
      </c>
      <c r="F85" s="12">
        <v>45352</v>
      </c>
      <c r="G85" s="12">
        <v>45351</v>
      </c>
      <c r="H85" s="13" t="s">
        <v>99</v>
      </c>
      <c r="I85" s="10" t="s">
        <v>100</v>
      </c>
      <c r="J85" s="13" t="s">
        <v>97</v>
      </c>
      <c r="K85" s="10" t="s">
        <v>333</v>
      </c>
      <c r="L85" s="13" t="s">
        <v>97</v>
      </c>
      <c r="M85" s="10" t="s">
        <v>101</v>
      </c>
      <c r="N85" s="13" t="s">
        <v>97</v>
      </c>
      <c r="O85" s="10" t="s">
        <v>3235</v>
      </c>
      <c r="P85" s="15">
        <v>0</v>
      </c>
      <c r="Q85" s="15">
        <v>0.01</v>
      </c>
      <c r="R85" s="10" t="s">
        <v>618</v>
      </c>
      <c r="S85" s="10" t="s">
        <v>18</v>
      </c>
      <c r="T85" s="10" t="s">
        <v>336</v>
      </c>
      <c r="U85" s="10" t="s">
        <v>337</v>
      </c>
      <c r="V85" s="10" t="s">
        <v>3236</v>
      </c>
      <c r="W85" s="10" t="s">
        <v>339</v>
      </c>
    </row>
    <row r="86" ht="16.5" customHeight="1" spans="1:23">
      <c r="A86" s="6" t="s">
        <v>3237</v>
      </c>
      <c r="B86" s="6" t="s">
        <v>330</v>
      </c>
      <c r="C86" s="6" t="s">
        <v>3238</v>
      </c>
      <c r="D86" s="7">
        <v>1</v>
      </c>
      <c r="E86" s="6" t="s">
        <v>3239</v>
      </c>
      <c r="F86" s="8">
        <v>45352</v>
      </c>
      <c r="G86" s="8">
        <v>45351</v>
      </c>
      <c r="H86" s="9" t="s">
        <v>99</v>
      </c>
      <c r="I86" s="6" t="s">
        <v>100</v>
      </c>
      <c r="J86" s="9" t="s">
        <v>97</v>
      </c>
      <c r="K86" s="6" t="s">
        <v>333</v>
      </c>
      <c r="L86" s="9" t="s">
        <v>97</v>
      </c>
      <c r="M86" s="6" t="s">
        <v>101</v>
      </c>
      <c r="N86" s="9" t="s">
        <v>97</v>
      </c>
      <c r="O86" s="6" t="s">
        <v>3240</v>
      </c>
      <c r="P86" s="14">
        <v>0</v>
      </c>
      <c r="Q86" s="14">
        <v>33225.45</v>
      </c>
      <c r="R86" s="6" t="s">
        <v>402</v>
      </c>
      <c r="S86" s="6" t="s">
        <v>22</v>
      </c>
      <c r="T86" s="6" t="s">
        <v>336</v>
      </c>
      <c r="U86" s="6" t="s">
        <v>337</v>
      </c>
      <c r="V86" s="6" t="s">
        <v>3241</v>
      </c>
      <c r="W86" s="6" t="s">
        <v>339</v>
      </c>
    </row>
    <row r="87" ht="16.5" customHeight="1" spans="1:23">
      <c r="A87" s="10" t="s">
        <v>3242</v>
      </c>
      <c r="B87" s="10" t="s">
        <v>330</v>
      </c>
      <c r="C87" s="10" t="s">
        <v>3243</v>
      </c>
      <c r="D87" s="11">
        <v>1</v>
      </c>
      <c r="E87" s="10" t="s">
        <v>3244</v>
      </c>
      <c r="F87" s="12">
        <v>45352</v>
      </c>
      <c r="G87" s="12">
        <v>45351</v>
      </c>
      <c r="H87" s="13" t="s">
        <v>99</v>
      </c>
      <c r="I87" s="10" t="s">
        <v>100</v>
      </c>
      <c r="J87" s="13" t="s">
        <v>97</v>
      </c>
      <c r="K87" s="10" t="s">
        <v>333</v>
      </c>
      <c r="L87" s="13" t="s">
        <v>97</v>
      </c>
      <c r="M87" s="10" t="s">
        <v>101</v>
      </c>
      <c r="N87" s="13" t="s">
        <v>97</v>
      </c>
      <c r="O87" s="10" t="s">
        <v>3245</v>
      </c>
      <c r="P87" s="15">
        <v>0</v>
      </c>
      <c r="Q87" s="15">
        <v>367626.47</v>
      </c>
      <c r="R87" s="10" t="s">
        <v>373</v>
      </c>
      <c r="S87" s="10" t="s">
        <v>31</v>
      </c>
      <c r="T87" s="10" t="s">
        <v>336</v>
      </c>
      <c r="U87" s="10" t="s">
        <v>337</v>
      </c>
      <c r="V87" s="10" t="s">
        <v>3246</v>
      </c>
      <c r="W87" s="10" t="s">
        <v>339</v>
      </c>
    </row>
    <row r="88" ht="16.5" customHeight="1" spans="1:23">
      <c r="A88" s="6" t="s">
        <v>3247</v>
      </c>
      <c r="B88" s="6" t="s">
        <v>330</v>
      </c>
      <c r="C88" s="6" t="s">
        <v>3248</v>
      </c>
      <c r="D88" s="7">
        <v>1</v>
      </c>
      <c r="E88" s="6" t="s">
        <v>3249</v>
      </c>
      <c r="F88" s="8">
        <v>45352</v>
      </c>
      <c r="G88" s="8">
        <v>45351</v>
      </c>
      <c r="H88" s="9" t="s">
        <v>99</v>
      </c>
      <c r="I88" s="6" t="s">
        <v>100</v>
      </c>
      <c r="J88" s="9" t="s">
        <v>97</v>
      </c>
      <c r="K88" s="6" t="s">
        <v>333</v>
      </c>
      <c r="L88" s="9" t="s">
        <v>97</v>
      </c>
      <c r="M88" s="6" t="s">
        <v>101</v>
      </c>
      <c r="N88" s="9" t="s">
        <v>97</v>
      </c>
      <c r="O88" s="6" t="s">
        <v>3250</v>
      </c>
      <c r="P88" s="14">
        <v>0.01</v>
      </c>
      <c r="Q88" s="14">
        <v>0</v>
      </c>
      <c r="R88" s="6" t="s">
        <v>373</v>
      </c>
      <c r="S88" s="6" t="s">
        <v>31</v>
      </c>
      <c r="T88" s="6" t="s">
        <v>336</v>
      </c>
      <c r="U88" s="6" t="s">
        <v>337</v>
      </c>
      <c r="V88" s="6" t="s">
        <v>3251</v>
      </c>
      <c r="W88" s="6" t="s">
        <v>339</v>
      </c>
    </row>
    <row r="89" ht="16.5" customHeight="1" spans="1:23">
      <c r="A89" s="10" t="s">
        <v>3252</v>
      </c>
      <c r="B89" s="10" t="s">
        <v>330</v>
      </c>
      <c r="C89" s="10" t="s">
        <v>3253</v>
      </c>
      <c r="D89" s="11">
        <v>1</v>
      </c>
      <c r="E89" s="10" t="s">
        <v>3254</v>
      </c>
      <c r="F89" s="12">
        <v>45352</v>
      </c>
      <c r="G89" s="12">
        <v>45351</v>
      </c>
      <c r="H89" s="13" t="s">
        <v>99</v>
      </c>
      <c r="I89" s="10" t="s">
        <v>100</v>
      </c>
      <c r="J89" s="13" t="s">
        <v>97</v>
      </c>
      <c r="K89" s="10" t="s">
        <v>333</v>
      </c>
      <c r="L89" s="13" t="s">
        <v>97</v>
      </c>
      <c r="M89" s="10" t="s">
        <v>101</v>
      </c>
      <c r="N89" s="13" t="s">
        <v>97</v>
      </c>
      <c r="O89" s="10" t="s">
        <v>1335</v>
      </c>
      <c r="P89" s="15">
        <v>0</v>
      </c>
      <c r="Q89" s="15">
        <v>1698446.69</v>
      </c>
      <c r="R89" s="10" t="s">
        <v>1045</v>
      </c>
      <c r="S89" s="10" t="s">
        <v>116</v>
      </c>
      <c r="T89" s="10" t="s">
        <v>336</v>
      </c>
      <c r="U89" s="10" t="s">
        <v>337</v>
      </c>
      <c r="V89" s="10" t="s">
        <v>3255</v>
      </c>
      <c r="W89" s="10" t="s">
        <v>339</v>
      </c>
    </row>
    <row r="90" ht="16.5" customHeight="1" spans="1:23">
      <c r="A90" s="6" t="s">
        <v>3256</v>
      </c>
      <c r="B90" s="6" t="s">
        <v>330</v>
      </c>
      <c r="C90" s="6" t="s">
        <v>3257</v>
      </c>
      <c r="D90" s="7">
        <v>1</v>
      </c>
      <c r="E90" s="6" t="s">
        <v>3258</v>
      </c>
      <c r="F90" s="8">
        <v>45352</v>
      </c>
      <c r="G90" s="8">
        <v>45351</v>
      </c>
      <c r="H90" s="9" t="s">
        <v>99</v>
      </c>
      <c r="I90" s="6" t="s">
        <v>100</v>
      </c>
      <c r="J90" s="9" t="s">
        <v>97</v>
      </c>
      <c r="K90" s="6" t="s">
        <v>333</v>
      </c>
      <c r="L90" s="9" t="s">
        <v>97</v>
      </c>
      <c r="M90" s="6" t="s">
        <v>101</v>
      </c>
      <c r="N90" s="9" t="s">
        <v>97</v>
      </c>
      <c r="O90" s="6" t="s">
        <v>3259</v>
      </c>
      <c r="P90" s="14">
        <v>0.02</v>
      </c>
      <c r="Q90" s="14">
        <v>0</v>
      </c>
      <c r="R90" s="6" t="s">
        <v>1045</v>
      </c>
      <c r="S90" s="6" t="s">
        <v>116</v>
      </c>
      <c r="T90" s="6" t="s">
        <v>336</v>
      </c>
      <c r="U90" s="6" t="s">
        <v>337</v>
      </c>
      <c r="V90" s="6" t="s">
        <v>3260</v>
      </c>
      <c r="W90" s="6" t="s">
        <v>339</v>
      </c>
    </row>
    <row r="91" ht="16.5" customHeight="1" spans="1:23">
      <c r="A91" s="10" t="s">
        <v>3261</v>
      </c>
      <c r="B91" s="10" t="s">
        <v>330</v>
      </c>
      <c r="C91" s="10" t="s">
        <v>3262</v>
      </c>
      <c r="D91" s="11">
        <v>1</v>
      </c>
      <c r="E91" s="10" t="s">
        <v>3263</v>
      </c>
      <c r="F91" s="12">
        <v>45352</v>
      </c>
      <c r="G91" s="12">
        <v>45351</v>
      </c>
      <c r="H91" s="13" t="s">
        <v>99</v>
      </c>
      <c r="I91" s="10" t="s">
        <v>100</v>
      </c>
      <c r="J91" s="13" t="s">
        <v>97</v>
      </c>
      <c r="K91" s="10" t="s">
        <v>333</v>
      </c>
      <c r="L91" s="13" t="s">
        <v>97</v>
      </c>
      <c r="M91" s="10" t="s">
        <v>101</v>
      </c>
      <c r="N91" s="13" t="s">
        <v>97</v>
      </c>
      <c r="O91" s="10" t="s">
        <v>3264</v>
      </c>
      <c r="P91" s="15">
        <v>0</v>
      </c>
      <c r="Q91" s="15">
        <v>41852.57</v>
      </c>
      <c r="R91" s="10" t="s">
        <v>432</v>
      </c>
      <c r="S91" s="10" t="s">
        <v>32</v>
      </c>
      <c r="T91" s="10" t="s">
        <v>336</v>
      </c>
      <c r="U91" s="10" t="s">
        <v>337</v>
      </c>
      <c r="V91" s="10" t="s">
        <v>3265</v>
      </c>
      <c r="W91" s="10" t="s">
        <v>339</v>
      </c>
    </row>
    <row r="92" ht="16.5" customHeight="1" spans="1:23">
      <c r="A92" s="6" t="s">
        <v>3266</v>
      </c>
      <c r="B92" s="6" t="s">
        <v>330</v>
      </c>
      <c r="C92" s="6" t="s">
        <v>3267</v>
      </c>
      <c r="D92" s="7">
        <v>1</v>
      </c>
      <c r="E92" s="6" t="s">
        <v>3268</v>
      </c>
      <c r="F92" s="8">
        <v>45352</v>
      </c>
      <c r="G92" s="8">
        <v>45351</v>
      </c>
      <c r="H92" s="9" t="s">
        <v>99</v>
      </c>
      <c r="I92" s="6" t="s">
        <v>100</v>
      </c>
      <c r="J92" s="9" t="s">
        <v>97</v>
      </c>
      <c r="K92" s="6" t="s">
        <v>333</v>
      </c>
      <c r="L92" s="9" t="s">
        <v>97</v>
      </c>
      <c r="M92" s="6" t="s">
        <v>101</v>
      </c>
      <c r="N92" s="9" t="s">
        <v>97</v>
      </c>
      <c r="O92" s="6" t="s">
        <v>3269</v>
      </c>
      <c r="P92" s="14">
        <v>0.01</v>
      </c>
      <c r="Q92" s="14">
        <v>0</v>
      </c>
      <c r="R92" s="6" t="s">
        <v>432</v>
      </c>
      <c r="S92" s="6" t="s">
        <v>32</v>
      </c>
      <c r="T92" s="6" t="s">
        <v>336</v>
      </c>
      <c r="U92" s="6" t="s">
        <v>337</v>
      </c>
      <c r="V92" s="6" t="s">
        <v>3270</v>
      </c>
      <c r="W92" s="6" t="s">
        <v>339</v>
      </c>
    </row>
    <row r="93" ht="16.5" customHeight="1" spans="1:23">
      <c r="A93" s="10" t="s">
        <v>3271</v>
      </c>
      <c r="B93" s="10" t="s">
        <v>330</v>
      </c>
      <c r="C93" s="10" t="s">
        <v>3272</v>
      </c>
      <c r="D93" s="11">
        <v>1</v>
      </c>
      <c r="E93" s="10" t="s">
        <v>3273</v>
      </c>
      <c r="F93" s="12">
        <v>45352</v>
      </c>
      <c r="G93" s="12">
        <v>45351</v>
      </c>
      <c r="H93" s="13" t="s">
        <v>99</v>
      </c>
      <c r="I93" s="10" t="s">
        <v>100</v>
      </c>
      <c r="J93" s="13" t="s">
        <v>97</v>
      </c>
      <c r="K93" s="10" t="s">
        <v>333</v>
      </c>
      <c r="L93" s="13" t="s">
        <v>97</v>
      </c>
      <c r="M93" s="10" t="s">
        <v>101</v>
      </c>
      <c r="N93" s="13" t="s">
        <v>97</v>
      </c>
      <c r="O93" s="10" t="s">
        <v>3274</v>
      </c>
      <c r="P93" s="15">
        <v>0</v>
      </c>
      <c r="Q93" s="15">
        <v>533649.13</v>
      </c>
      <c r="R93" s="10" t="s">
        <v>507</v>
      </c>
      <c r="S93" s="10" t="s">
        <v>61</v>
      </c>
      <c r="T93" s="10" t="s">
        <v>336</v>
      </c>
      <c r="U93" s="10" t="s">
        <v>337</v>
      </c>
      <c r="V93" s="10" t="s">
        <v>3275</v>
      </c>
      <c r="W93" s="10" t="s">
        <v>339</v>
      </c>
    </row>
    <row r="94" ht="16.5" customHeight="1" spans="1:23">
      <c r="A94" s="6" t="s">
        <v>3271</v>
      </c>
      <c r="B94" s="6" t="s">
        <v>330</v>
      </c>
      <c r="C94" s="6" t="s">
        <v>3272</v>
      </c>
      <c r="D94" s="7">
        <v>3</v>
      </c>
      <c r="E94" s="6" t="s">
        <v>3273</v>
      </c>
      <c r="F94" s="8">
        <v>45352</v>
      </c>
      <c r="G94" s="8">
        <v>45351</v>
      </c>
      <c r="H94" s="9" t="s">
        <v>99</v>
      </c>
      <c r="I94" s="6" t="s">
        <v>100</v>
      </c>
      <c r="J94" s="9" t="s">
        <v>97</v>
      </c>
      <c r="K94" s="6" t="s">
        <v>333</v>
      </c>
      <c r="L94" s="9" t="s">
        <v>97</v>
      </c>
      <c r="M94" s="6" t="s">
        <v>101</v>
      </c>
      <c r="N94" s="9" t="s">
        <v>97</v>
      </c>
      <c r="O94" s="6" t="s">
        <v>3274</v>
      </c>
      <c r="P94" s="14">
        <v>37065.13</v>
      </c>
      <c r="Q94" s="14">
        <v>0</v>
      </c>
      <c r="R94" s="6" t="s">
        <v>507</v>
      </c>
      <c r="S94" s="6" t="s">
        <v>61</v>
      </c>
      <c r="T94" s="6" t="s">
        <v>336</v>
      </c>
      <c r="U94" s="6" t="s">
        <v>337</v>
      </c>
      <c r="V94" s="6" t="s">
        <v>3275</v>
      </c>
      <c r="W94" s="6" t="s">
        <v>339</v>
      </c>
    </row>
    <row r="95" ht="16.5" customHeight="1" spans="1:23">
      <c r="A95" s="10" t="s">
        <v>3276</v>
      </c>
      <c r="B95" s="10" t="s">
        <v>330</v>
      </c>
      <c r="C95" s="10" t="s">
        <v>3277</v>
      </c>
      <c r="D95" s="11">
        <v>1</v>
      </c>
      <c r="E95" s="10" t="s">
        <v>3278</v>
      </c>
      <c r="F95" s="12">
        <v>45355</v>
      </c>
      <c r="G95" s="12">
        <v>45351</v>
      </c>
      <c r="H95" s="13" t="s">
        <v>99</v>
      </c>
      <c r="I95" s="10" t="s">
        <v>100</v>
      </c>
      <c r="J95" s="13" t="s">
        <v>97</v>
      </c>
      <c r="K95" s="10" t="s">
        <v>333</v>
      </c>
      <c r="L95" s="13" t="s">
        <v>97</v>
      </c>
      <c r="M95" s="10" t="s">
        <v>101</v>
      </c>
      <c r="N95" s="13" t="s">
        <v>97</v>
      </c>
      <c r="O95" s="10" t="s">
        <v>1742</v>
      </c>
      <c r="P95" s="15">
        <v>0</v>
      </c>
      <c r="Q95" s="15">
        <v>1626528.01</v>
      </c>
      <c r="R95" s="10" t="s">
        <v>651</v>
      </c>
      <c r="S95" s="10" t="s">
        <v>33</v>
      </c>
      <c r="T95" s="10" t="s">
        <v>336</v>
      </c>
      <c r="U95" s="10" t="s">
        <v>337</v>
      </c>
      <c r="V95" s="10" t="s">
        <v>3279</v>
      </c>
      <c r="W95" s="10" t="s">
        <v>339</v>
      </c>
    </row>
    <row r="96" ht="16.5" customHeight="1" spans="1:23">
      <c r="A96" s="6" t="s">
        <v>3276</v>
      </c>
      <c r="B96" s="6" t="s">
        <v>330</v>
      </c>
      <c r="C96" s="6" t="s">
        <v>3277</v>
      </c>
      <c r="D96" s="7">
        <v>3</v>
      </c>
      <c r="E96" s="6" t="s">
        <v>3278</v>
      </c>
      <c r="F96" s="8">
        <v>45355</v>
      </c>
      <c r="G96" s="8">
        <v>45351</v>
      </c>
      <c r="H96" s="9" t="s">
        <v>99</v>
      </c>
      <c r="I96" s="6" t="s">
        <v>100</v>
      </c>
      <c r="J96" s="9" t="s">
        <v>97</v>
      </c>
      <c r="K96" s="6" t="s">
        <v>333</v>
      </c>
      <c r="L96" s="9" t="s">
        <v>97</v>
      </c>
      <c r="M96" s="6" t="s">
        <v>101</v>
      </c>
      <c r="N96" s="9" t="s">
        <v>97</v>
      </c>
      <c r="O96" s="6" t="s">
        <v>1742</v>
      </c>
      <c r="P96" s="14">
        <v>38270.33</v>
      </c>
      <c r="Q96" s="14">
        <v>0</v>
      </c>
      <c r="R96" s="6" t="s">
        <v>651</v>
      </c>
      <c r="S96" s="6" t="s">
        <v>33</v>
      </c>
      <c r="T96" s="6" t="s">
        <v>336</v>
      </c>
      <c r="U96" s="6" t="s">
        <v>337</v>
      </c>
      <c r="V96" s="6" t="s">
        <v>3279</v>
      </c>
      <c r="W96" s="6" t="s">
        <v>339</v>
      </c>
    </row>
    <row r="97" ht="16.5" customHeight="1" spans="1:23">
      <c r="A97" s="10" t="s">
        <v>3280</v>
      </c>
      <c r="B97" s="10" t="s">
        <v>330</v>
      </c>
      <c r="C97" s="10" t="s">
        <v>3281</v>
      </c>
      <c r="D97" s="11">
        <v>1</v>
      </c>
      <c r="E97" s="10" t="s">
        <v>3282</v>
      </c>
      <c r="F97" s="12">
        <v>45355</v>
      </c>
      <c r="G97" s="12">
        <v>45351</v>
      </c>
      <c r="H97" s="13" t="s">
        <v>99</v>
      </c>
      <c r="I97" s="10" t="s">
        <v>100</v>
      </c>
      <c r="J97" s="13" t="s">
        <v>97</v>
      </c>
      <c r="K97" s="10" t="s">
        <v>333</v>
      </c>
      <c r="L97" s="13" t="s">
        <v>97</v>
      </c>
      <c r="M97" s="10" t="s">
        <v>101</v>
      </c>
      <c r="N97" s="13" t="s">
        <v>97</v>
      </c>
      <c r="O97" s="10" t="s">
        <v>3283</v>
      </c>
      <c r="P97" s="15">
        <v>0.1</v>
      </c>
      <c r="Q97" s="15">
        <v>0</v>
      </c>
      <c r="R97" s="10" t="s">
        <v>651</v>
      </c>
      <c r="S97" s="10" t="s">
        <v>33</v>
      </c>
      <c r="T97" s="10" t="s">
        <v>336</v>
      </c>
      <c r="U97" s="10" t="s">
        <v>337</v>
      </c>
      <c r="V97" s="10" t="s">
        <v>3284</v>
      </c>
      <c r="W97" s="10" t="s">
        <v>339</v>
      </c>
    </row>
  </sheetData>
  <pageMargins left="0.7" right="0.7" top="0.75" bottom="0.75" header="0.3" footer="0.3"/>
  <pageSetup paperSize="9" orientation="portrait" horizontalDpi="600" verticalDpi="600"/>
  <headerFooter alignWithMargins="0" scaleWithDoc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L2:S22"/>
  <sheetViews>
    <sheetView workbookViewId="0">
      <selection activeCell="N4" sqref="N4:N8"/>
    </sheetView>
  </sheetViews>
  <sheetFormatPr defaultColWidth="9.14285714285714" defaultRowHeight="19" customHeight="1"/>
  <cols>
    <col min="1" max="11" width="9.14285714285714" style="2"/>
    <col min="12" max="12" width="31.5714285714286" style="2" customWidth="1"/>
    <col min="13" max="13" width="10" style="2" customWidth="1"/>
    <col min="14" max="14" width="10" style="2"/>
    <col min="15" max="15" width="13.4285714285714" style="2" customWidth="1"/>
    <col min="16" max="16" width="21.1428571428571" style="2" customWidth="1"/>
    <col min="17" max="16384" width="9.14285714285714" style="2"/>
  </cols>
  <sheetData>
    <row r="2" customHeight="1" spans="12:16">
      <c r="L2" s="1" t="s">
        <v>3285</v>
      </c>
      <c r="M2" s="1"/>
      <c r="N2" s="1"/>
      <c r="O2" s="1"/>
      <c r="P2" s="1"/>
    </row>
    <row r="3" s="1" customFormat="1" customHeight="1" spans="12:16">
      <c r="L3" s="1" t="s">
        <v>3286</v>
      </c>
      <c r="M3" s="1" t="s">
        <v>3287</v>
      </c>
      <c r="N3" s="3">
        <v>45658</v>
      </c>
      <c r="O3" s="1" t="s">
        <v>3288</v>
      </c>
      <c r="P3" s="1" t="s">
        <v>3289</v>
      </c>
    </row>
    <row r="4" customHeight="1" spans="12:19">
      <c r="L4" s="2" t="s">
        <v>3290</v>
      </c>
      <c r="M4" s="2">
        <v>290</v>
      </c>
      <c r="N4" s="2">
        <v>490</v>
      </c>
      <c r="O4" s="2">
        <f>M4+N4</f>
        <v>780</v>
      </c>
      <c r="P4" s="2" t="s">
        <v>3291</v>
      </c>
      <c r="S4" s="2">
        <v>500</v>
      </c>
    </row>
    <row r="5" customHeight="1" spans="12:16">
      <c r="L5" s="2" t="s">
        <v>3292</v>
      </c>
      <c r="M5" s="2">
        <v>357</v>
      </c>
      <c r="N5" s="2">
        <v>300</v>
      </c>
      <c r="O5" s="2">
        <f>M5+N5</f>
        <v>657</v>
      </c>
      <c r="P5" s="2" t="s">
        <v>3291</v>
      </c>
    </row>
    <row r="6" customHeight="1" spans="12:16">
      <c r="L6" s="2" t="s">
        <v>3293</v>
      </c>
      <c r="M6" s="2">
        <v>180</v>
      </c>
      <c r="N6" s="2">
        <v>200</v>
      </c>
      <c r="O6" s="2">
        <f>M6+N6</f>
        <v>380</v>
      </c>
      <c r="P6" s="2" t="s">
        <v>3291</v>
      </c>
    </row>
    <row r="7" customHeight="1" spans="12:15">
      <c r="L7" s="2" t="s">
        <v>3294</v>
      </c>
      <c r="M7" s="2">
        <v>88</v>
      </c>
      <c r="N7" s="2">
        <v>60</v>
      </c>
      <c r="O7" s="2">
        <f>M7+N7</f>
        <v>148</v>
      </c>
    </row>
    <row r="8" customHeight="1" spans="12:16">
      <c r="L8" s="2" t="s">
        <v>3295</v>
      </c>
      <c r="M8" s="2">
        <v>110</v>
      </c>
      <c r="N8" s="2">
        <v>60</v>
      </c>
      <c r="O8" s="2">
        <f>M8+N8</f>
        <v>170</v>
      </c>
      <c r="P8" s="2" t="s">
        <v>3296</v>
      </c>
    </row>
    <row r="9" customHeight="1" spans="12:15">
      <c r="L9" s="2" t="s">
        <v>3297</v>
      </c>
      <c r="M9" s="2">
        <v>200</v>
      </c>
      <c r="O9" s="2">
        <v>200</v>
      </c>
    </row>
    <row r="10" customHeight="1" spans="12:12">
      <c r="L10" s="2" t="s">
        <v>3298</v>
      </c>
    </row>
    <row r="11" customHeight="1" spans="12:13">
      <c r="L11" s="2" t="s">
        <v>3299</v>
      </c>
      <c r="M11" s="2">
        <v>600</v>
      </c>
    </row>
    <row r="12" customHeight="1" spans="12:14">
      <c r="L12" s="2" t="s">
        <v>82</v>
      </c>
      <c r="M12" s="2">
        <f>SUM(M4:M11)</f>
        <v>1825</v>
      </c>
      <c r="N12" s="2">
        <f>SUM(N4:N11)</f>
        <v>1110</v>
      </c>
    </row>
    <row r="13" customHeight="1" spans="12:12">
      <c r="L13" s="1" t="s">
        <v>3300</v>
      </c>
    </row>
    <row r="14" customHeight="1" spans="12:16">
      <c r="L14" s="2" t="s">
        <v>3301</v>
      </c>
      <c r="M14" s="2">
        <f>'11.30应付账款余额'!L70/10000</f>
        <v>1981.726202</v>
      </c>
      <c r="P14" s="2" t="s">
        <v>3302</v>
      </c>
    </row>
    <row r="15" customHeight="1" spans="12:16">
      <c r="L15" s="2" t="s">
        <v>3303</v>
      </c>
      <c r="M15" s="2">
        <v>50</v>
      </c>
      <c r="P15" s="2" t="s">
        <v>3304</v>
      </c>
    </row>
    <row r="16" customHeight="1" spans="12:16">
      <c r="L16" s="2" t="s">
        <v>3305</v>
      </c>
      <c r="M16" s="2">
        <v>150</v>
      </c>
      <c r="P16" s="2" t="s">
        <v>3306</v>
      </c>
    </row>
    <row r="17" customHeight="1" spans="12:13">
      <c r="L17" s="2" t="s">
        <v>3307</v>
      </c>
      <c r="M17" s="2">
        <v>40</v>
      </c>
    </row>
    <row r="18" customHeight="1" spans="12:13">
      <c r="L18" s="2" t="s">
        <v>3308</v>
      </c>
      <c r="M18" s="2">
        <v>140</v>
      </c>
    </row>
    <row r="19" customHeight="1" spans="12:12">
      <c r="L19" s="2" t="s">
        <v>3309</v>
      </c>
    </row>
    <row r="21" customHeight="1" spans="12:13">
      <c r="L21" s="2" t="s">
        <v>82</v>
      </c>
      <c r="M21" s="2">
        <f>SUM(M14:M20)</f>
        <v>2361.726202</v>
      </c>
    </row>
    <row r="22" customHeight="1" spans="12:13">
      <c r="L22" s="2" t="s">
        <v>3310</v>
      </c>
      <c r="M22" s="2">
        <f>M21-M12</f>
        <v>536.726202000001</v>
      </c>
    </row>
  </sheetData>
  <mergeCells count="1">
    <mergeCell ref="L2:P2"/>
  </mergeCells>
  <pageMargins left="0.75" right="0.75" top="1" bottom="1" header="0.5" footer="0.5"/>
  <headerFooter/>
  <ignoredErrors>
    <ignoredError sqref="N12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7"/>
  <sheetViews>
    <sheetView topLeftCell="A34" workbookViewId="0">
      <selection activeCell="E59" sqref="E59"/>
    </sheetView>
  </sheetViews>
  <sheetFormatPr defaultColWidth="9.14285714285714" defaultRowHeight="19" customHeight="1"/>
  <cols>
    <col min="1" max="1" width="32.8571428571429" style="95" customWidth="1"/>
    <col min="2" max="2" width="11.8571428571429" style="95" customWidth="1"/>
    <col min="3" max="5" width="15" style="95" customWidth="1"/>
    <col min="6" max="6" width="11.8571428571429" style="95" customWidth="1"/>
    <col min="7" max="8" width="14.5714285714286" style="95" customWidth="1"/>
    <col min="9" max="9" width="15.8571428571429" style="95" customWidth="1"/>
    <col min="10" max="10" width="19.8571428571429" style="95" customWidth="1"/>
    <col min="11" max="16384" width="9.14285714285714" style="95"/>
  </cols>
  <sheetData>
    <row r="1" s="95" customFormat="1" ht="27" customHeight="1" spans="1:10">
      <c r="A1" s="97" t="s">
        <v>260</v>
      </c>
      <c r="B1" s="97"/>
      <c r="C1" s="97"/>
      <c r="D1" s="97"/>
      <c r="E1" s="97"/>
      <c r="F1" s="97"/>
      <c r="G1" s="97"/>
      <c r="H1" s="97"/>
      <c r="I1" s="97"/>
      <c r="J1" s="97"/>
    </row>
    <row r="2" s="96" customFormat="1" ht="37" customHeight="1" spans="1:10">
      <c r="A2" s="98" t="s">
        <v>2</v>
      </c>
      <c r="B2" s="99" t="s">
        <v>3</v>
      </c>
      <c r="C2" s="97" t="s">
        <v>261</v>
      </c>
      <c r="D2" s="97" t="s">
        <v>5</v>
      </c>
      <c r="E2" s="97" t="s">
        <v>262</v>
      </c>
      <c r="F2" s="97" t="s">
        <v>263</v>
      </c>
      <c r="G2" s="99" t="s">
        <v>8</v>
      </c>
      <c r="H2" s="99" t="s">
        <v>9</v>
      </c>
      <c r="I2" s="97" t="s">
        <v>264</v>
      </c>
      <c r="J2" s="97" t="s">
        <v>82</v>
      </c>
    </row>
    <row r="3" s="95" customFormat="1" customHeight="1" spans="1:8">
      <c r="A3" s="100" t="s">
        <v>15</v>
      </c>
      <c r="B3" s="101"/>
      <c r="C3" s="95">
        <f>SUMIFS('9月应付账款科目余额'!O:O,'9月应付账款科目余额'!D:D,A3)</f>
        <v>63456.05</v>
      </c>
      <c r="D3" s="95">
        <f>SUMIFS('9月份挂账 '!Q:Q,'9月份挂账 '!S:S,A3)-SUMIFS('9月份挂账 '!P:P,'9月份挂账 '!S:S,A3)</f>
        <v>14260.6</v>
      </c>
      <c r="E3" s="95">
        <f>SUMIFS('8月份挂账'!Q:Q,'8月份挂账'!S:S,A3)-SUMIFS('8月份挂账'!P:P,'8月份挂账'!S:S,A3)</f>
        <v>1001.18</v>
      </c>
      <c r="F3" s="95">
        <f>SUMIFS('7月份挂账'!P:P,'7月份挂账'!R:R,A3)-SUMIFS('7月份挂账'!O:O,'7月份挂账'!R:R,A3)</f>
        <v>0</v>
      </c>
      <c r="G3" s="95">
        <f>C3-D3-E3</f>
        <v>48194.27</v>
      </c>
      <c r="H3" s="95">
        <f>C3-D3-E3-F3</f>
        <v>48194.27</v>
      </c>
    </row>
    <row r="4" s="95" customFormat="1" customHeight="1" spans="1:8">
      <c r="A4" s="100" t="s">
        <v>112</v>
      </c>
      <c r="B4" s="101"/>
      <c r="C4" s="95">
        <f>SUMIFS('9月应付账款科目余额'!O:O,'9月应付账款科目余额'!D:D,A4)</f>
        <v>9685.4</v>
      </c>
      <c r="D4" s="95">
        <f>SUMIFS('9月份挂账 '!Q:Q,'9月份挂账 '!S:S,A4)-SUMIFS('9月份挂账 '!P:P,'9月份挂账 '!S:S,A4)</f>
        <v>0</v>
      </c>
      <c r="E4" s="95">
        <f>SUMIFS('8月份挂账'!Q:Q,'8月份挂账'!S:S,A4)-SUMIFS('8月份挂账'!P:P,'8月份挂账'!S:S,A4)</f>
        <v>0</v>
      </c>
      <c r="F4" s="95">
        <f>SUMIFS('7月份挂账'!P:P,'7月份挂账'!R:R,A4)-SUMIFS('7月份挂账'!O:O,'7月份挂账'!R:R,A4)</f>
        <v>0</v>
      </c>
      <c r="G4" s="95">
        <f t="shared" ref="G4:G35" si="0">C4-D4-E4</f>
        <v>9685.4</v>
      </c>
      <c r="H4" s="95">
        <f t="shared" ref="H4:H35" si="1">C4-D4-E4-F4</f>
        <v>9685.4</v>
      </c>
    </row>
    <row r="5" s="95" customFormat="1" customHeight="1" spans="1:8">
      <c r="A5" s="100" t="s">
        <v>16</v>
      </c>
      <c r="B5" s="101"/>
      <c r="C5" s="95">
        <f>SUMIFS('9月应付账款科目余额'!O:O,'9月应付账款科目余额'!D:D,A5)</f>
        <v>117942.46</v>
      </c>
      <c r="D5" s="95">
        <f>SUMIFS('9月份挂账 '!Q:Q,'9月份挂账 '!S:S,A5)-SUMIFS('9月份挂账 '!P:P,'9月份挂账 '!S:S,A5)</f>
        <v>37742.94</v>
      </c>
      <c r="E5" s="95">
        <f>SUMIFS('8月份挂账'!Q:Q,'8月份挂账'!S:S,A5)-SUMIFS('8月份挂账'!P:P,'8月份挂账'!S:S,A5)</f>
        <v>10093.66</v>
      </c>
      <c r="F5" s="95">
        <f>SUMIFS('7月份挂账'!P:P,'7月份挂账'!R:R,A5)-SUMIFS('7月份挂账'!O:O,'7月份挂账'!R:R,A5)</f>
        <v>35544.34</v>
      </c>
      <c r="G5" s="95">
        <f t="shared" si="0"/>
        <v>70105.86</v>
      </c>
      <c r="H5" s="95">
        <f t="shared" si="1"/>
        <v>34561.52</v>
      </c>
    </row>
    <row r="6" s="95" customFormat="1" customHeight="1" spans="1:8">
      <c r="A6" s="100" t="s">
        <v>17</v>
      </c>
      <c r="B6" s="101"/>
      <c r="C6" s="95">
        <f>SUMIFS('9月应付账款科目余额'!O:O,'9月应付账款科目余额'!D:D,A6)</f>
        <v>58125.96</v>
      </c>
      <c r="D6" s="95">
        <f>SUMIFS('9月份挂账 '!Q:Q,'9月份挂账 '!S:S,A6)-SUMIFS('9月份挂账 '!P:P,'9月份挂账 '!S:S,A6)</f>
        <v>14899.02</v>
      </c>
      <c r="E6" s="95">
        <f>SUMIFS('8月份挂账'!Q:Q,'8月份挂账'!S:S,A6)-SUMIFS('8月份挂账'!P:P,'8月份挂账'!S:S,A6)</f>
        <v>17382.97</v>
      </c>
      <c r="F6" s="95">
        <f>SUMIFS('7月份挂账'!P:P,'7月份挂账'!R:R,A6)-SUMIFS('7月份挂账'!O:O,'7月份挂账'!R:R,A6)</f>
        <v>0</v>
      </c>
      <c r="G6" s="95">
        <f t="shared" si="0"/>
        <v>25843.97</v>
      </c>
      <c r="H6" s="95">
        <f t="shared" si="1"/>
        <v>25843.97</v>
      </c>
    </row>
    <row r="7" s="95" customFormat="1" customHeight="1" spans="1:8">
      <c r="A7" s="100" t="s">
        <v>18</v>
      </c>
      <c r="B7" s="101"/>
      <c r="C7" s="95">
        <f>SUMIFS('9月应付账款科目余额'!O:O,'9月应付账款科目余额'!D:D,A7)</f>
        <v>51233.89</v>
      </c>
      <c r="D7" s="95">
        <f>SUMIFS('9月份挂账 '!Q:Q,'9月份挂账 '!S:S,A7)-SUMIFS('9月份挂账 '!P:P,'9月份挂账 '!S:S,A7)</f>
        <v>16011.93</v>
      </c>
      <c r="E7" s="95">
        <f>SUMIFS('8月份挂账'!Q:Q,'8月份挂账'!S:S,A7)-SUMIFS('8月份挂账'!P:P,'8月份挂账'!S:S,A7)</f>
        <v>24915.55</v>
      </c>
      <c r="F7" s="95">
        <f>SUMIFS('7月份挂账'!P:P,'7月份挂账'!R:R,A7)-SUMIFS('7月份挂账'!O:O,'7月份挂账'!R:R,A7)</f>
        <v>0</v>
      </c>
      <c r="G7" s="95">
        <f t="shared" si="0"/>
        <v>10306.41</v>
      </c>
      <c r="H7" s="95">
        <f t="shared" si="1"/>
        <v>10306.41</v>
      </c>
    </row>
    <row r="8" s="95" customFormat="1" customHeight="1" spans="1:8">
      <c r="A8" s="100" t="s">
        <v>19</v>
      </c>
      <c r="B8" s="101"/>
      <c r="C8" s="95">
        <f>SUMIFS('9月应付账款科目余额'!O:O,'9月应付账款科目余额'!D:D,A8)</f>
        <v>27381.84</v>
      </c>
      <c r="D8" s="95">
        <f>SUMIFS('9月份挂账 '!Q:Q,'9月份挂账 '!S:S,A8)-SUMIFS('9月份挂账 '!P:P,'9月份挂账 '!S:S,A8)</f>
        <v>5409.72</v>
      </c>
      <c r="E8" s="95">
        <f>SUMIFS('8月份挂账'!Q:Q,'8月份挂账'!S:S,A8)-SUMIFS('8月份挂账'!P:P,'8月份挂账'!S:S,A8)</f>
        <v>0</v>
      </c>
      <c r="F8" s="95">
        <f>SUMIFS('7月份挂账'!P:P,'7月份挂账'!R:R,A8)-SUMIFS('7月份挂账'!O:O,'7月份挂账'!R:R,A8)</f>
        <v>0</v>
      </c>
      <c r="G8" s="95">
        <f t="shared" si="0"/>
        <v>21972.12</v>
      </c>
      <c r="H8" s="95">
        <f t="shared" si="1"/>
        <v>21972.12</v>
      </c>
    </row>
    <row r="9" s="95" customFormat="1" customHeight="1" spans="1:8">
      <c r="A9" s="100" t="s">
        <v>20</v>
      </c>
      <c r="B9" s="101"/>
      <c r="C9" s="95">
        <f>SUMIFS('9月应付账款科目余额'!O:O,'9月应付账款科目余额'!D:D,A9)</f>
        <v>114998.09</v>
      </c>
      <c r="D9" s="95">
        <f>SUMIFS('9月份挂账 '!Q:Q,'9月份挂账 '!S:S,A9)-SUMIFS('9月份挂账 '!P:P,'9月份挂账 '!S:S,A9)</f>
        <v>25474.16</v>
      </c>
      <c r="E9" s="95">
        <f>SUMIFS('8月份挂账'!Q:Q,'8月份挂账'!S:S,A9)-SUMIFS('8月份挂账'!P:P,'8月份挂账'!S:S,A9)</f>
        <v>0</v>
      </c>
      <c r="F9" s="95">
        <f>SUMIFS('7月份挂账'!P:P,'7月份挂账'!R:R,A9)-SUMIFS('7月份挂账'!O:O,'7月份挂账'!R:R,A9)</f>
        <v>18786.25</v>
      </c>
      <c r="G9" s="95">
        <f t="shared" si="0"/>
        <v>89523.93</v>
      </c>
      <c r="H9" s="95">
        <f t="shared" si="1"/>
        <v>70737.68</v>
      </c>
    </row>
    <row r="10" s="95" customFormat="1" customHeight="1" spans="1:8">
      <c r="A10" s="100" t="s">
        <v>21</v>
      </c>
      <c r="B10" s="101"/>
      <c r="C10" s="95">
        <f>SUMIFS('9月应付账款科目余额'!O:O,'9月应付账款科目余额'!D:D,A10)</f>
        <v>84707.79</v>
      </c>
      <c r="D10" s="95">
        <f>SUMIFS('9月份挂账 '!Q:Q,'9月份挂账 '!S:S,A10)-SUMIFS('9月份挂账 '!P:P,'9月份挂账 '!S:S,A10)</f>
        <v>30476.63</v>
      </c>
      <c r="E10" s="95">
        <f>SUMIFS('8月份挂账'!Q:Q,'8月份挂账'!S:S,A10)-SUMIFS('8月份挂账'!P:P,'8月份挂账'!S:S,A10)</f>
        <v>27782.17</v>
      </c>
      <c r="F10" s="95">
        <f>SUMIFS('7月份挂账'!P:P,'7月份挂账'!R:R,A10)-SUMIFS('7月份挂账'!O:O,'7月份挂账'!R:R,A10)</f>
        <v>0</v>
      </c>
      <c r="G10" s="95">
        <f t="shared" si="0"/>
        <v>26448.99</v>
      </c>
      <c r="H10" s="95">
        <f t="shared" si="1"/>
        <v>26448.99</v>
      </c>
    </row>
    <row r="11" s="95" customFormat="1" customHeight="1" spans="1:8">
      <c r="A11" s="100" t="s">
        <v>22</v>
      </c>
      <c r="B11" s="101"/>
      <c r="C11" s="95">
        <f>SUMIFS('9月应付账款科目余额'!O:O,'9月应付账款科目余额'!D:D,A11)</f>
        <v>130489.65</v>
      </c>
      <c r="D11" s="95">
        <f>SUMIFS('9月份挂账 '!Q:Q,'9月份挂账 '!S:S,A11)-SUMIFS('9月份挂账 '!P:P,'9月份挂账 '!S:S,A11)</f>
        <v>26356.49</v>
      </c>
      <c r="E11" s="95">
        <f>SUMIFS('8月份挂账'!Q:Q,'8月份挂账'!S:S,A11)-SUMIFS('8月份挂账'!P:P,'8月份挂账'!S:S,A11)</f>
        <v>31164.04</v>
      </c>
      <c r="F11" s="95">
        <f>SUMIFS('7月份挂账'!P:P,'7月份挂账'!R:R,A11)-SUMIFS('7月份挂账'!O:O,'7月份挂账'!R:R,A11)</f>
        <v>59155.45</v>
      </c>
      <c r="G11" s="95">
        <f t="shared" si="0"/>
        <v>72969.12</v>
      </c>
      <c r="H11" s="95">
        <f t="shared" si="1"/>
        <v>13813.67</v>
      </c>
    </row>
    <row r="12" s="95" customFormat="1" customHeight="1" spans="1:8">
      <c r="A12" s="100" t="s">
        <v>23</v>
      </c>
      <c r="B12" s="101"/>
      <c r="C12" s="95">
        <f>SUMIFS('9月应付账款科目余额'!O:O,'9月应付账款科目余额'!D:D,A12)</f>
        <v>14744.64</v>
      </c>
      <c r="D12" s="95">
        <f>SUMIFS('9月份挂账 '!Q:Q,'9月份挂账 '!S:S,A12)-SUMIFS('9月份挂账 '!P:P,'9月份挂账 '!S:S,A12)</f>
        <v>0</v>
      </c>
      <c r="E12" s="95">
        <f>SUMIFS('8月份挂账'!Q:Q,'8月份挂账'!S:S,A12)-SUMIFS('8月份挂账'!P:P,'8月份挂账'!S:S,A12)</f>
        <v>41636.61</v>
      </c>
      <c r="F12" s="95">
        <f>SUMIFS('7月份挂账'!P:P,'7月份挂账'!R:R,A12)-SUMIFS('7月份挂账'!O:O,'7月份挂账'!R:R,A12)</f>
        <v>0</v>
      </c>
      <c r="G12" s="95">
        <f t="shared" si="0"/>
        <v>-26891.97</v>
      </c>
      <c r="H12" s="95">
        <f t="shared" si="1"/>
        <v>-26891.97</v>
      </c>
    </row>
    <row r="13" s="95" customFormat="1" customHeight="1" spans="1:8">
      <c r="A13" s="100" t="s">
        <v>24</v>
      </c>
      <c r="B13" s="101"/>
      <c r="C13" s="95">
        <f>SUMIFS('9月应付账款科目余额'!O:O,'9月应付账款科目余额'!D:D,A13)</f>
        <v>572147.92</v>
      </c>
      <c r="D13" s="95">
        <f>SUMIFS('9月份挂账 '!Q:Q,'9月份挂账 '!S:S,A13)-SUMIFS('9月份挂账 '!P:P,'9月份挂账 '!S:S,A13)</f>
        <v>52013.44</v>
      </c>
      <c r="E13" s="95">
        <f>SUMIFS('8月份挂账'!Q:Q,'8月份挂账'!S:S,A13)-SUMIFS('8月份挂账'!P:P,'8月份挂账'!S:S,A13)</f>
        <v>234060.52</v>
      </c>
      <c r="F13" s="95">
        <f>SUMIFS('7月份挂账'!P:P,'7月份挂账'!R:R,A13)-SUMIFS('7月份挂账'!O:O,'7月份挂账'!R:R,A13)</f>
        <v>286073.96</v>
      </c>
      <c r="G13" s="95">
        <f t="shared" si="0"/>
        <v>286073.96</v>
      </c>
      <c r="H13" s="95">
        <f t="shared" si="1"/>
        <v>0</v>
      </c>
    </row>
    <row r="14" s="95" customFormat="1" customHeight="1" spans="1:8">
      <c r="A14" s="100" t="s">
        <v>25</v>
      </c>
      <c r="B14" s="101"/>
      <c r="C14" s="95">
        <f>SUMIFS('9月应付账款科目余额'!O:O,'9月应付账款科目余额'!D:D,A14)</f>
        <v>568726.17</v>
      </c>
      <c r="D14" s="95">
        <f>SUMIFS('9月份挂账 '!Q:Q,'9月份挂账 '!S:S,A14)-SUMIFS('9月份挂账 '!P:P,'9月份挂账 '!S:S,A14)</f>
        <v>126624.86</v>
      </c>
      <c r="E14" s="95">
        <f>SUMIFS('8月份挂账'!Q:Q,'8月份挂账'!S:S,A14)-SUMIFS('8月份挂账'!P:P,'8月份挂账'!S:S,A14)</f>
        <v>234761.01</v>
      </c>
      <c r="F14" s="95">
        <f>SUMIFS('7月份挂账'!P:P,'7月份挂账'!R:R,A14)-SUMIFS('7月份挂账'!O:O,'7月份挂账'!R:R,A14)</f>
        <v>0</v>
      </c>
      <c r="G14" s="95">
        <f t="shared" si="0"/>
        <v>207340.3</v>
      </c>
      <c r="H14" s="95">
        <f t="shared" si="1"/>
        <v>207340.3</v>
      </c>
    </row>
    <row r="15" s="95" customFormat="1" customHeight="1" spans="1:8">
      <c r="A15" s="100" t="s">
        <v>26</v>
      </c>
      <c r="B15" s="101"/>
      <c r="C15" s="95">
        <f>SUMIFS('9月应付账款科目余额'!O:O,'9月应付账款科目余额'!D:D,A15)</f>
        <v>421496.98</v>
      </c>
      <c r="D15" s="95">
        <f>SUMIFS('9月份挂账 '!Q:Q,'9月份挂账 '!S:S,A15)-SUMIFS('9月份挂账 '!P:P,'9月份挂账 '!S:S,A15)</f>
        <v>125826.79</v>
      </c>
      <c r="E15" s="95">
        <f>SUMIFS('8月份挂账'!Q:Q,'8月份挂账'!S:S,A15)-SUMIFS('8月份挂账'!P:P,'8月份挂账'!S:S,A15)</f>
        <v>101507.13</v>
      </c>
      <c r="F15" s="95">
        <f>SUMIFS('7月份挂账'!P:P,'7月份挂账'!R:R,A15)-SUMIFS('7月份挂账'!O:O,'7月份挂账'!R:R,A15)</f>
        <v>195647.56</v>
      </c>
      <c r="G15" s="95">
        <f t="shared" si="0"/>
        <v>194163.06</v>
      </c>
      <c r="H15" s="95">
        <f t="shared" si="1"/>
        <v>-1484.5</v>
      </c>
    </row>
    <row r="16" s="95" customFormat="1" customHeight="1" spans="1:8">
      <c r="A16" s="100" t="s">
        <v>27</v>
      </c>
      <c r="B16" s="101"/>
      <c r="C16" s="102">
        <f>SUMIFS('9月应付账款科目余额'!O:O,'9月应付账款科目余额'!D:D,A16)</f>
        <v>39501.26</v>
      </c>
      <c r="D16" s="95">
        <f>SUMIFS('9月份挂账 '!Q:Q,'9月份挂账 '!S:S,A16)-SUMIFS('9月份挂账 '!P:P,'9月份挂账 '!S:S,A16)</f>
        <v>0</v>
      </c>
      <c r="E16" s="95">
        <f>SUMIFS('8月份挂账'!Q:Q,'8月份挂账'!S:S,A16)-SUMIFS('8月份挂账'!P:P,'8月份挂账'!S:S,A16)</f>
        <v>0</v>
      </c>
      <c r="F16" s="95">
        <f>SUMIFS('7月份挂账'!P:P,'7月份挂账'!R:R,A16)-SUMIFS('7月份挂账'!O:O,'7月份挂账'!R:R,A16)</f>
        <v>0</v>
      </c>
      <c r="G16" s="95">
        <f t="shared" si="0"/>
        <v>39501.26</v>
      </c>
      <c r="H16" s="95">
        <f t="shared" si="1"/>
        <v>39501.26</v>
      </c>
    </row>
    <row r="17" s="95" customFormat="1" customHeight="1" spans="1:8">
      <c r="A17" s="100" t="s">
        <v>28</v>
      </c>
      <c r="B17" s="101"/>
      <c r="C17" s="95">
        <f>SUMIFS('9月应付账款科目余额'!O:O,'9月应付账款科目余额'!D:D,A17)</f>
        <v>746764.36</v>
      </c>
      <c r="D17" s="95">
        <f>SUMIFS('9月份挂账 '!Q:Q,'9月份挂账 '!S:S,A17)-SUMIFS('9月份挂账 '!P:P,'9月份挂账 '!S:S,A17)</f>
        <v>49866.45</v>
      </c>
      <c r="E17" s="95">
        <f>SUMIFS('8月份挂账'!Q:Q,'8月份挂账'!S:S,A17)-SUMIFS('8月份挂账'!P:P,'8月份挂账'!S:S,A17)</f>
        <v>374377.91</v>
      </c>
      <c r="F17" s="95">
        <f>SUMIFS('7月份挂账'!P:P,'7月份挂账'!R:R,A17)-SUMIFS('7月份挂账'!O:O,'7月份挂账'!R:R,A17)</f>
        <v>322520</v>
      </c>
      <c r="G17" s="95">
        <f t="shared" si="0"/>
        <v>322520</v>
      </c>
      <c r="H17" s="95">
        <f t="shared" si="1"/>
        <v>0</v>
      </c>
    </row>
    <row r="18" s="95" customFormat="1" customHeight="1" spans="1:8">
      <c r="A18" s="100" t="s">
        <v>29</v>
      </c>
      <c r="B18" s="101"/>
      <c r="C18" s="95">
        <f>SUMIFS('9月应付账款科目余额'!O:O,'9月应付账款科目余额'!D:D,A18)</f>
        <v>136347.07</v>
      </c>
      <c r="D18" s="95">
        <f>SUMIFS('9月份挂账 '!Q:Q,'9月份挂账 '!S:S,A18)-SUMIFS('9月份挂账 '!P:P,'9月份挂账 '!S:S,A18)</f>
        <v>49974.47</v>
      </c>
      <c r="E18" s="95">
        <f>SUMIFS('8月份挂账'!Q:Q,'8月份挂账'!S:S,A18)-SUMIFS('8月份挂账'!P:P,'8月份挂账'!S:S,A18)</f>
        <v>0</v>
      </c>
      <c r="F18" s="95">
        <f>SUMIFS('7月份挂账'!P:P,'7月份挂账'!R:R,A18)-SUMIFS('7月份挂账'!O:O,'7月份挂账'!R:R,A18)</f>
        <v>0</v>
      </c>
      <c r="G18" s="95">
        <f t="shared" si="0"/>
        <v>86372.6</v>
      </c>
      <c r="H18" s="95">
        <f t="shared" si="1"/>
        <v>86372.6</v>
      </c>
    </row>
    <row r="19" s="95" customFormat="1" customHeight="1" spans="1:8">
      <c r="A19" s="100" t="s">
        <v>30</v>
      </c>
      <c r="B19" s="101"/>
      <c r="C19" s="95">
        <f>SUMIFS('9月应付账款科目余额'!O:O,'9月应付账款科目余额'!D:D,A19)</f>
        <v>228327.09</v>
      </c>
      <c r="D19" s="95">
        <f>SUMIFS('9月份挂账 '!Q:Q,'9月份挂账 '!S:S,A19)-SUMIFS('9月份挂账 '!P:P,'9月份挂账 '!S:S,A19)</f>
        <v>56324.04</v>
      </c>
      <c r="E19" s="95">
        <f>SUMIFS('8月份挂账'!Q:Q,'8月份挂账'!S:S,A19)-SUMIFS('8月份挂账'!P:P,'8月份挂账'!S:S,A19)</f>
        <v>58161.24</v>
      </c>
      <c r="F19" s="95">
        <f>SUMIFS('7月份挂账'!P:P,'7月份挂账'!R:R,A19)-SUMIFS('7月份挂账'!O:O,'7月份挂账'!R:R,A19)</f>
        <v>93725.52</v>
      </c>
      <c r="G19" s="95">
        <f t="shared" si="0"/>
        <v>113841.81</v>
      </c>
      <c r="H19" s="95">
        <f t="shared" si="1"/>
        <v>20116.29</v>
      </c>
    </row>
    <row r="20" s="95" customFormat="1" customHeight="1" spans="1:8">
      <c r="A20" s="100" t="s">
        <v>31</v>
      </c>
      <c r="B20" s="101"/>
      <c r="C20" s="95">
        <f>SUMIFS('9月应付账款科目余额'!O:O,'9月应付账款科目余额'!D:D,A20)</f>
        <v>406504.33</v>
      </c>
      <c r="D20" s="95">
        <f>SUMIFS('9月份挂账 '!Q:Q,'9月份挂账 '!S:S,A20)-SUMIFS('9月份挂账 '!P:P,'9月份挂账 '!S:S,A20)</f>
        <v>191002.19</v>
      </c>
      <c r="E20" s="95">
        <f>SUMIFS('8月份挂账'!Q:Q,'8月份挂账'!S:S,A20)-SUMIFS('8月份挂账'!P:P,'8月份挂账'!S:S,A20)</f>
        <v>175900.35</v>
      </c>
      <c r="F20" s="95">
        <f>SUMIFS('7月份挂账'!P:P,'7月份挂账'!R:R,A20)-SUMIFS('7月份挂账'!O:O,'7月份挂账'!R:R,A20)</f>
        <v>174253.75</v>
      </c>
      <c r="G20" s="95">
        <f t="shared" si="0"/>
        <v>39601.79</v>
      </c>
      <c r="H20" s="95">
        <f t="shared" si="1"/>
        <v>-134651.96</v>
      </c>
    </row>
    <row r="21" s="95" customFormat="1" customHeight="1" spans="1:8">
      <c r="A21" s="100" t="s">
        <v>32</v>
      </c>
      <c r="B21" s="101"/>
      <c r="C21" s="95">
        <f>SUMIFS('9月应付账款科目余额'!O:O,'9月应付账款科目余额'!D:D,A21)</f>
        <v>248473.98</v>
      </c>
      <c r="D21" s="95">
        <f>SUMIFS('9月份挂账 '!Q:Q,'9月份挂账 '!S:S,A21)-SUMIFS('9月份挂账 '!P:P,'9月份挂账 '!S:S,A21)</f>
        <v>47751.31</v>
      </c>
      <c r="E21" s="95">
        <f>SUMIFS('8月份挂账'!Q:Q,'8月份挂账'!S:S,A21)-SUMIFS('8月份挂账'!P:P,'8月份挂账'!S:S,A21)</f>
        <v>26710.66</v>
      </c>
      <c r="F21" s="95">
        <f>SUMIFS('7月份挂账'!P:P,'7月份挂账'!R:R,A21)-SUMIFS('7月份挂账'!O:O,'7月份挂账'!R:R,A21)</f>
        <v>174012.01</v>
      </c>
      <c r="G21" s="95">
        <f t="shared" si="0"/>
        <v>174012.01</v>
      </c>
      <c r="H21" s="95">
        <f t="shared" si="1"/>
        <v>0</v>
      </c>
    </row>
    <row r="22" s="95" customFormat="1" customHeight="1" spans="1:8">
      <c r="A22" s="100" t="s">
        <v>33</v>
      </c>
      <c r="B22" s="101"/>
      <c r="C22" s="95">
        <f>SUMIFS('9月应付账款科目余额'!O:O,'9月应付账款科目余额'!D:D,A22)</f>
        <v>3755918.12</v>
      </c>
      <c r="D22" s="95">
        <f>SUMIFS('9月份挂账 '!Q:Q,'9月份挂账 '!S:S,A22)-SUMIFS('9月份挂账 '!P:P,'9月份挂账 '!S:S,A22)</f>
        <v>1194397.79</v>
      </c>
      <c r="E22" s="95">
        <f>SUMIFS('8月份挂账'!Q:Q,'8月份挂账'!S:S,A22)-SUMIFS('8月份挂账'!P:P,'8月份挂账'!S:S,A22)</f>
        <v>0</v>
      </c>
      <c r="F22" s="95">
        <f>SUMIFS('7月份挂账'!P:P,'7月份挂账'!R:R,A22)-SUMIFS('7月份挂账'!O:O,'7月份挂账'!R:R,A22)</f>
        <v>782332.28</v>
      </c>
      <c r="G22" s="95">
        <f t="shared" si="0"/>
        <v>2561520.33</v>
      </c>
      <c r="H22" s="95">
        <f t="shared" si="1"/>
        <v>1779188.05</v>
      </c>
    </row>
    <row r="23" s="95" customFormat="1" customHeight="1" spans="1:8">
      <c r="A23" s="100" t="s">
        <v>156</v>
      </c>
      <c r="B23" s="101"/>
      <c r="C23" s="95">
        <f>SUMIFS('9月应付账款科目余额'!O:O,'9月应付账款科目余额'!D:D,A23)</f>
        <v>241042</v>
      </c>
      <c r="D23" s="95">
        <f>SUMIFS('9月份挂账 '!Q:Q,'9月份挂账 '!S:S,A23)-SUMIFS('9月份挂账 '!P:P,'9月份挂账 '!S:S,A23)</f>
        <v>0</v>
      </c>
      <c r="E23" s="95">
        <f>SUMIFS('8月份挂账'!Q:Q,'8月份挂账'!S:S,A23)-SUMIFS('8月份挂账'!P:P,'8月份挂账'!S:S,A23)</f>
        <v>0</v>
      </c>
      <c r="F23" s="95">
        <f>SUMIFS('7月份挂账'!P:P,'7月份挂账'!R:R,A23)-SUMIFS('7月份挂账'!O:O,'7月份挂账'!R:R,A23)</f>
        <v>0</v>
      </c>
      <c r="G23" s="95">
        <f t="shared" si="0"/>
        <v>241042</v>
      </c>
      <c r="H23" s="95">
        <f t="shared" si="1"/>
        <v>241042</v>
      </c>
    </row>
    <row r="24" s="95" customFormat="1" customHeight="1" spans="1:8">
      <c r="A24" s="100" t="s">
        <v>157</v>
      </c>
      <c r="B24" s="101"/>
      <c r="C24" s="95">
        <f>SUMIFS('9月应付账款科目余额'!O:O,'9月应付账款科目余额'!D:D,A24)</f>
        <v>315723.23</v>
      </c>
      <c r="D24" s="95">
        <f>SUMIFS('9月份挂账 '!Q:Q,'9月份挂账 '!S:S,A24)-SUMIFS('9月份挂账 '!P:P,'9月份挂账 '!S:S,A24)</f>
        <v>0</v>
      </c>
      <c r="E24" s="95">
        <f>SUMIFS('8月份挂账'!Q:Q,'8月份挂账'!S:S,A24)-SUMIFS('8月份挂账'!P:P,'8月份挂账'!S:S,A24)</f>
        <v>0</v>
      </c>
      <c r="F24" s="95">
        <f>SUMIFS('7月份挂账'!P:P,'7月份挂账'!R:R,A24)-SUMIFS('7月份挂账'!O:O,'7月份挂账'!R:R,A24)</f>
        <v>0</v>
      </c>
      <c r="G24" s="95">
        <f t="shared" si="0"/>
        <v>315723.23</v>
      </c>
      <c r="H24" s="95">
        <f t="shared" si="1"/>
        <v>315723.23</v>
      </c>
    </row>
    <row r="25" s="95" customFormat="1" customHeight="1" spans="1:8">
      <c r="A25" s="100" t="s">
        <v>34</v>
      </c>
      <c r="B25" s="101"/>
      <c r="C25" s="95">
        <f>SUMIFS('9月应付账款科目余额'!O:O,'9月应付账款科目余额'!D:D,A25)</f>
        <v>-716758.32</v>
      </c>
      <c r="D25" s="95">
        <f>SUMIFS('9月份挂账 '!Q:Q,'9月份挂账 '!S:S,A25)-SUMIFS('9月份挂账 '!P:P,'9月份挂账 '!S:S,A25)</f>
        <v>138203.52</v>
      </c>
      <c r="E25" s="95">
        <f>SUMIFS('8月份挂账'!Q:Q,'8月份挂账'!S:S,A25)-SUMIFS('8月份挂账'!P:P,'8月份挂账'!S:S,A25)</f>
        <v>226813.6</v>
      </c>
      <c r="F25" s="95">
        <f>SUMIFS('7月份挂账'!P:P,'7月份挂账'!R:R,A25)-SUMIFS('7月份挂账'!O:O,'7月份挂账'!R:R,A25)</f>
        <v>0</v>
      </c>
      <c r="G25" s="95">
        <f t="shared" si="0"/>
        <v>-1081775.44</v>
      </c>
      <c r="H25" s="95">
        <f t="shared" si="1"/>
        <v>-1081775.44</v>
      </c>
    </row>
    <row r="26" s="95" customFormat="1" customHeight="1" spans="1:8">
      <c r="A26" s="100" t="s">
        <v>35</v>
      </c>
      <c r="B26" s="101"/>
      <c r="C26" s="95">
        <f>SUMIFS('9月应付账款科目余额'!O:O,'9月应付账款科目余额'!D:D,A26)</f>
        <v>317313.62</v>
      </c>
      <c r="D26" s="95">
        <f>SUMIFS('9月份挂账 '!Q:Q,'9月份挂账 '!S:S,A26)-SUMIFS('9月份挂账 '!P:P,'9月份挂账 '!S:S,A26)</f>
        <v>213828.95</v>
      </c>
      <c r="E26" s="95">
        <f>SUMIFS('8月份挂账'!Q:Q,'8月份挂账'!S:S,A26)-SUMIFS('8月份挂账'!P:P,'8月份挂账'!S:S,A26)</f>
        <v>70385</v>
      </c>
      <c r="F26" s="95">
        <f>SUMIFS('7月份挂账'!P:P,'7月份挂账'!R:R,A26)-SUMIFS('7月份挂账'!O:O,'7月份挂账'!R:R,A26)</f>
        <v>33099.67</v>
      </c>
      <c r="G26" s="95">
        <f t="shared" si="0"/>
        <v>33099.67</v>
      </c>
      <c r="H26" s="95">
        <f t="shared" si="1"/>
        <v>0</v>
      </c>
    </row>
    <row r="27" s="95" customFormat="1" customHeight="1" spans="1:8">
      <c r="A27" s="100" t="s">
        <v>36</v>
      </c>
      <c r="B27" s="101"/>
      <c r="C27" s="95">
        <f>SUMIFS('9月应付账款科目余额'!O:O,'9月应付账款科目余额'!D:D,A27)</f>
        <v>442338.52</v>
      </c>
      <c r="D27" s="95">
        <f>SUMIFS('9月份挂账 '!Q:Q,'9月份挂账 '!S:S,A27)-SUMIFS('9月份挂账 '!P:P,'9月份挂账 '!S:S,A27)</f>
        <v>51369.58</v>
      </c>
      <c r="E27" s="95">
        <f>SUMIFS('8月份挂账'!Q:Q,'8月份挂账'!S:S,A27)-SUMIFS('8月份挂账'!P:P,'8月份挂账'!S:S,A27)</f>
        <v>239328.8</v>
      </c>
      <c r="F27" s="95">
        <f>SUMIFS('7月份挂账'!P:P,'7月份挂账'!R:R,A27)-SUMIFS('7月份挂账'!O:O,'7月份挂账'!R:R,A27)</f>
        <v>13110.83</v>
      </c>
      <c r="G27" s="95">
        <f t="shared" si="0"/>
        <v>151640.14</v>
      </c>
      <c r="H27" s="95">
        <f t="shared" si="1"/>
        <v>138529.31</v>
      </c>
    </row>
    <row r="28" s="95" customFormat="1" customHeight="1" spans="1:8">
      <c r="A28" s="100" t="s">
        <v>37</v>
      </c>
      <c r="B28" s="101"/>
      <c r="C28" s="95">
        <f>SUMIFS('9月应付账款科目余额'!O:O,'9月应付账款科目余额'!D:D,A28)</f>
        <v>295445.28</v>
      </c>
      <c r="D28" s="95">
        <f>SUMIFS('9月份挂账 '!Q:Q,'9月份挂账 '!S:S,A28)-SUMIFS('9月份挂账 '!P:P,'9月份挂账 '!S:S,A28)</f>
        <v>212176.71</v>
      </c>
      <c r="E28" s="95">
        <f>SUMIFS('8月份挂账'!Q:Q,'8月份挂账'!S:S,A28)-SUMIFS('8月份挂账'!P:P,'8月份挂账'!S:S,A28)</f>
        <v>83268.57</v>
      </c>
      <c r="F28" s="95">
        <f>SUMIFS('7月份挂账'!P:P,'7月份挂账'!R:R,A28)-SUMIFS('7月份挂账'!O:O,'7月份挂账'!R:R,A28)</f>
        <v>0</v>
      </c>
      <c r="G28" s="95">
        <f t="shared" si="0"/>
        <v>0</v>
      </c>
      <c r="H28" s="95">
        <f t="shared" si="1"/>
        <v>0</v>
      </c>
    </row>
    <row r="29" s="95" customFormat="1" customHeight="1" spans="1:8">
      <c r="A29" s="100" t="s">
        <v>38</v>
      </c>
      <c r="B29" s="101"/>
      <c r="C29" s="95">
        <f>SUMIFS('9月应付账款科目余额'!O:O,'9月应付账款科目余额'!D:D,A29)</f>
        <v>296089.15</v>
      </c>
      <c r="D29" s="95">
        <f>SUMIFS('9月份挂账 '!Q:Q,'9月份挂账 '!S:S,A29)-SUMIFS('9月份挂账 '!P:P,'9月份挂账 '!S:S,A29)</f>
        <v>66856.88</v>
      </c>
      <c r="E29" s="95">
        <f>SUMIFS('8月份挂账'!Q:Q,'8月份挂账'!S:S,A29)-SUMIFS('8月份挂账'!P:P,'8月份挂账'!S:S,A29)</f>
        <v>57122.94</v>
      </c>
      <c r="F29" s="95">
        <f>SUMIFS('7月份挂账'!P:P,'7月份挂账'!R:R,A29)-SUMIFS('7月份挂账'!O:O,'7月份挂账'!R:R,A29)</f>
        <v>90511.99</v>
      </c>
      <c r="G29" s="95">
        <f t="shared" si="0"/>
        <v>172109.33</v>
      </c>
      <c r="H29" s="95">
        <f t="shared" si="1"/>
        <v>81597.34</v>
      </c>
    </row>
    <row r="30" s="95" customFormat="1" customHeight="1" spans="1:8">
      <c r="A30" s="100" t="s">
        <v>187</v>
      </c>
      <c r="B30" s="101"/>
      <c r="C30" s="95">
        <f>SUMIFS('9月应付账款科目余额'!O:O,'9月应付账款科目余额'!D:D,A30)</f>
        <v>65450</v>
      </c>
      <c r="D30" s="95">
        <f>SUMIFS('9月份挂账 '!Q:Q,'9月份挂账 '!S:S,A30)-SUMIFS('9月份挂账 '!P:P,'9月份挂账 '!S:S,A30)</f>
        <v>0</v>
      </c>
      <c r="E30" s="95">
        <f>SUMIFS('8月份挂账'!Q:Q,'8月份挂账'!S:S,A30)-SUMIFS('8月份挂账'!P:P,'8月份挂账'!S:S,A30)</f>
        <v>0</v>
      </c>
      <c r="F30" s="95">
        <f>SUMIFS('7月份挂账'!P:P,'7月份挂账'!R:R,A30)-SUMIFS('7月份挂账'!O:O,'7月份挂账'!R:R,A30)</f>
        <v>0</v>
      </c>
      <c r="G30" s="95">
        <f t="shared" si="0"/>
        <v>65450</v>
      </c>
      <c r="H30" s="95">
        <f t="shared" si="1"/>
        <v>65450</v>
      </c>
    </row>
    <row r="31" s="95" customFormat="1" customHeight="1" spans="1:8">
      <c r="A31" s="100" t="s">
        <v>39</v>
      </c>
      <c r="B31" s="101"/>
      <c r="C31" s="95">
        <f>SUMIFS('9月应付账款科目余额'!O:O,'9月应付账款科目余额'!D:D,A31)</f>
        <v>647879.11</v>
      </c>
      <c r="D31" s="95">
        <f>SUMIFS('9月份挂账 '!Q:Q,'9月份挂账 '!S:S,A31)-SUMIFS('9月份挂账 '!P:P,'9月份挂账 '!S:S,A31)</f>
        <v>0</v>
      </c>
      <c r="E31" s="95">
        <f>SUMIFS('8月份挂账'!Q:Q,'8月份挂账'!S:S,A31)-SUMIFS('8月份挂账'!P:P,'8月份挂账'!S:S,A31)</f>
        <v>0</v>
      </c>
      <c r="F31" s="95">
        <f>SUMIFS('7月份挂账'!P:P,'7月份挂账'!R:R,A31)-SUMIFS('7月份挂账'!O:O,'7月份挂账'!R:R,A31)</f>
        <v>0</v>
      </c>
      <c r="G31" s="95">
        <f t="shared" si="0"/>
        <v>647879.11</v>
      </c>
      <c r="H31" s="95">
        <f t="shared" si="1"/>
        <v>647879.11</v>
      </c>
    </row>
    <row r="32" s="95" customFormat="1" customHeight="1" spans="1:8">
      <c r="A32" s="100" t="s">
        <v>40</v>
      </c>
      <c r="B32" s="101"/>
      <c r="C32" s="95">
        <f>SUMIFS('9月应付账款科目余额'!O:O,'9月应付账款科目余额'!D:D,A32)</f>
        <v>852451.19</v>
      </c>
      <c r="D32" s="95">
        <f>SUMIFS('9月份挂账 '!Q:Q,'9月份挂账 '!S:S,A32)-SUMIFS('9月份挂账 '!P:P,'9月份挂账 '!S:S,A32)</f>
        <v>119007.64</v>
      </c>
      <c r="E32" s="95">
        <f>SUMIFS('8月份挂账'!Q:Q,'8月份挂账'!S:S,A32)-SUMIFS('8月份挂账'!P:P,'8月份挂账'!S:S,A32)</f>
        <v>154728.57</v>
      </c>
      <c r="F32" s="95">
        <f>SUMIFS('7月份挂账'!P:P,'7月份挂账'!R:R,A32)-SUMIFS('7月份挂账'!O:O,'7月份挂账'!R:R,A32)</f>
        <v>0</v>
      </c>
      <c r="G32" s="95">
        <f t="shared" si="0"/>
        <v>578714.98</v>
      </c>
      <c r="H32" s="95">
        <f t="shared" si="1"/>
        <v>578714.98</v>
      </c>
    </row>
    <row r="33" s="95" customFormat="1" customHeight="1" spans="1:8">
      <c r="A33" s="100" t="s">
        <v>41</v>
      </c>
      <c r="B33" s="101"/>
      <c r="C33" s="95">
        <f>SUMIFS('9月应付账款科目余额'!O:O,'9月应付账款科目余额'!D:D,A33)</f>
        <v>143682.5</v>
      </c>
      <c r="D33" s="95">
        <f>SUMIFS('9月份挂账 '!Q:Q,'9月份挂账 '!S:S,A33)-SUMIFS('9月份挂账 '!P:P,'9月份挂账 '!S:S,A33)</f>
        <v>36477.3</v>
      </c>
      <c r="E33" s="95">
        <f>SUMIFS('8月份挂账'!Q:Q,'8月份挂账'!S:S,A33)-SUMIFS('8月份挂账'!P:P,'8月份挂账'!S:S,A33)</f>
        <v>50405.17</v>
      </c>
      <c r="F33" s="95">
        <f>SUMIFS('7月份挂账'!P:P,'7月份挂账'!R:R,A33)-SUMIFS('7月份挂账'!O:O,'7月份挂账'!R:R,A33)</f>
        <v>56021.1</v>
      </c>
      <c r="G33" s="95">
        <f t="shared" si="0"/>
        <v>56800.03</v>
      </c>
      <c r="H33" s="95">
        <f t="shared" si="1"/>
        <v>778.93</v>
      </c>
    </row>
    <row r="34" s="95" customFormat="1" customHeight="1" spans="1:8">
      <c r="A34" s="100" t="s">
        <v>42</v>
      </c>
      <c r="B34" s="101"/>
      <c r="C34" s="95">
        <f>SUMIFS('9月应付账款科目余额'!O:O,'9月应付账款科目余额'!D:D,A34)</f>
        <v>2370541.01</v>
      </c>
      <c r="D34" s="95">
        <f>SUMIFS('9月份挂账 '!Q:Q,'9月份挂账 '!S:S,A34)-SUMIFS('9月份挂账 '!P:P,'9月份挂账 '!S:S,A34)</f>
        <v>469750.49</v>
      </c>
      <c r="E34" s="95">
        <f>SUMIFS('8月份挂账'!Q:Q,'8月份挂账'!S:S,A34)-SUMIFS('8月份挂账'!P:P,'8月份挂账'!S:S,A34)</f>
        <v>540698.64</v>
      </c>
      <c r="F34" s="95">
        <f>SUMIFS('7月份挂账'!P:P,'7月份挂账'!R:R,A34)-SUMIFS('7月份挂账'!O:O,'7月份挂账'!R:R,A34)</f>
        <v>796880.33</v>
      </c>
      <c r="G34" s="95">
        <f t="shared" si="0"/>
        <v>1360091.88</v>
      </c>
      <c r="H34" s="95">
        <f t="shared" si="1"/>
        <v>563211.55</v>
      </c>
    </row>
    <row r="35" s="95" customFormat="1" customHeight="1" spans="1:8">
      <c r="A35" s="100" t="s">
        <v>43</v>
      </c>
      <c r="B35" s="101"/>
      <c r="C35" s="95">
        <f>SUMIFS('9月应付账款科目余额'!O:O,'9月应付账款科目余额'!D:D,A35)</f>
        <v>1046568.7</v>
      </c>
      <c r="D35" s="95">
        <f>SUMIFS('9月份挂账 '!Q:Q,'9月份挂账 '!S:S,A35)-SUMIFS('9月份挂账 '!P:P,'9月份挂账 '!S:S,A35)</f>
        <v>429418.24</v>
      </c>
      <c r="E35" s="95">
        <f>SUMIFS('8月份挂账'!Q:Q,'8月份挂账'!S:S,A35)-SUMIFS('8月份挂账'!P:P,'8月份挂账'!S:S,A35)</f>
        <v>363429.12</v>
      </c>
      <c r="F35" s="95">
        <f>SUMIFS('7月份挂账'!P:P,'7月份挂账'!R:R,A35)-SUMIFS('7月份挂账'!O:O,'7月份挂账'!R:R,A35)</f>
        <v>443835.24</v>
      </c>
      <c r="G35" s="95">
        <f t="shared" si="0"/>
        <v>253721.34</v>
      </c>
      <c r="H35" s="95">
        <f t="shared" si="1"/>
        <v>-190113.9</v>
      </c>
    </row>
    <row r="36" s="95" customFormat="1" customHeight="1" spans="1:8">
      <c r="A36" s="100" t="s">
        <v>44</v>
      </c>
      <c r="B36" s="101"/>
      <c r="C36" s="95">
        <f>SUMIFS('9月应付账款科目余额'!O:O,'9月应付账款科目余额'!D:D,A36)</f>
        <v>4151.22</v>
      </c>
      <c r="D36" s="95">
        <f>SUMIFS('9月份挂账 '!Q:Q,'9月份挂账 '!S:S,A36)-SUMIFS('9月份挂账 '!P:P,'9月份挂账 '!S:S,A36)</f>
        <v>0</v>
      </c>
      <c r="E36" s="95">
        <f>SUMIFS('8月份挂账'!Q:Q,'8月份挂账'!S:S,A36)-SUMIFS('8月份挂账'!P:P,'8月份挂账'!S:S,A36)</f>
        <v>3450.17</v>
      </c>
      <c r="F36" s="95">
        <f>SUMIFS('7月份挂账'!P:P,'7月份挂账'!R:R,A36)-SUMIFS('7月份挂账'!O:O,'7月份挂账'!R:R,A36)</f>
        <v>14400.73</v>
      </c>
      <c r="G36" s="95">
        <f t="shared" ref="G36:G75" si="2">C36-D36-E36</f>
        <v>701.05</v>
      </c>
      <c r="H36" s="95">
        <f t="shared" ref="H36:H75" si="3">C36-D36-E36-F36</f>
        <v>-13699.68</v>
      </c>
    </row>
    <row r="37" s="95" customFormat="1" customHeight="1" spans="1:8">
      <c r="A37" s="100" t="s">
        <v>45</v>
      </c>
      <c r="B37" s="101"/>
      <c r="C37" s="95">
        <f>SUMIFS('9月应付账款科目余额'!O:O,'9月应付账款科目余额'!D:D,A37)</f>
        <v>-4605.94</v>
      </c>
      <c r="D37" s="95">
        <f>SUMIFS('9月份挂账 '!Q:Q,'9月份挂账 '!S:S,A37)-SUMIFS('9月份挂账 '!P:P,'9月份挂账 '!S:S,A37)</f>
        <v>0</v>
      </c>
      <c r="E37" s="95">
        <f>SUMIFS('8月份挂账'!Q:Q,'8月份挂账'!S:S,A37)-SUMIFS('8月份挂账'!P:P,'8月份挂账'!S:S,A37)</f>
        <v>12531.25</v>
      </c>
      <c r="F37" s="95">
        <f>SUMIFS('7月份挂账'!P:P,'7月份挂账'!R:R,A37)-SUMIFS('7月份挂账'!O:O,'7月份挂账'!R:R,A37)</f>
        <v>0</v>
      </c>
      <c r="G37" s="95">
        <f t="shared" si="2"/>
        <v>-17137.19</v>
      </c>
      <c r="H37" s="95">
        <f t="shared" si="3"/>
        <v>-17137.19</v>
      </c>
    </row>
    <row r="38" s="95" customFormat="1" customHeight="1" spans="1:8">
      <c r="A38" s="100" t="s">
        <v>209</v>
      </c>
      <c r="B38" s="101"/>
      <c r="C38" s="95">
        <f>SUMIFS('9月应付账款科目余额'!O:O,'9月应付账款科目余额'!D:D,A38)</f>
        <v>10660</v>
      </c>
      <c r="D38" s="95">
        <f>SUMIFS('9月份挂账 '!Q:Q,'9月份挂账 '!S:S,A38)-SUMIFS('9月份挂账 '!P:P,'9月份挂账 '!S:S,A38)</f>
        <v>0</v>
      </c>
      <c r="E38" s="95">
        <f>SUMIFS('8月份挂账'!Q:Q,'8月份挂账'!S:S,A38)-SUMIFS('8月份挂账'!P:P,'8月份挂账'!S:S,A38)</f>
        <v>0</v>
      </c>
      <c r="F38" s="95">
        <f>SUMIFS('7月份挂账'!P:P,'7月份挂账'!R:R,A38)-SUMIFS('7月份挂账'!O:O,'7月份挂账'!R:R,A38)</f>
        <v>0</v>
      </c>
      <c r="G38" s="95">
        <f t="shared" si="2"/>
        <v>10660</v>
      </c>
      <c r="H38" s="95">
        <f t="shared" si="3"/>
        <v>10660</v>
      </c>
    </row>
    <row r="39" s="95" customFormat="1" customHeight="1" spans="1:8">
      <c r="A39" s="100" t="s">
        <v>46</v>
      </c>
      <c r="B39" s="101"/>
      <c r="C39" s="95">
        <f>SUMIFS('9月应付账款科目余额'!O:O,'9月应付账款科目余额'!D:D,A39)</f>
        <v>2621.52</v>
      </c>
      <c r="D39" s="95">
        <f>SUMIFS('9月份挂账 '!Q:Q,'9月份挂账 '!S:S,A39)-SUMIFS('9月份挂账 '!P:P,'9月份挂账 '!S:S,A39)</f>
        <v>0</v>
      </c>
      <c r="E39" s="95">
        <f>SUMIFS('8月份挂账'!Q:Q,'8月份挂账'!S:S,A39)-SUMIFS('8月份挂账'!P:P,'8月份挂账'!S:S,A39)</f>
        <v>0</v>
      </c>
      <c r="F39" s="95">
        <f>SUMIFS('7月份挂账'!P:P,'7月份挂账'!R:R,A39)-SUMIFS('7月份挂账'!O:O,'7月份挂账'!R:R,A39)</f>
        <v>0</v>
      </c>
      <c r="G39" s="95">
        <f t="shared" si="2"/>
        <v>2621.52</v>
      </c>
      <c r="H39" s="95">
        <f t="shared" si="3"/>
        <v>2621.52</v>
      </c>
    </row>
    <row r="40" s="95" customFormat="1" customHeight="1" spans="1:8">
      <c r="A40" s="100" t="s">
        <v>47</v>
      </c>
      <c r="B40" s="101"/>
      <c r="C40" s="95">
        <f>SUMIFS('9月应付账款科目余额'!O:O,'9月应付账款科目余额'!D:D,A40)</f>
        <v>54943.1</v>
      </c>
      <c r="D40" s="95">
        <f>SUMIFS('9月份挂账 '!Q:Q,'9月份挂账 '!S:S,A40)-SUMIFS('9月份挂账 '!P:P,'9月份挂账 '!S:S,A40)</f>
        <v>0</v>
      </c>
      <c r="E40" s="95">
        <f>SUMIFS('8月份挂账'!Q:Q,'8月份挂账'!S:S,A40)-SUMIFS('8月份挂账'!P:P,'8月份挂账'!S:S,A40)</f>
        <v>0</v>
      </c>
      <c r="F40" s="95">
        <f>SUMIFS('7月份挂账'!P:P,'7月份挂账'!R:R,A40)-SUMIFS('7月份挂账'!O:O,'7月份挂账'!R:R,A40)</f>
        <v>0</v>
      </c>
      <c r="G40" s="95">
        <f t="shared" si="2"/>
        <v>54943.1</v>
      </c>
      <c r="H40" s="95">
        <f t="shared" si="3"/>
        <v>54943.1</v>
      </c>
    </row>
    <row r="41" s="95" customFormat="1" customHeight="1" spans="1:8">
      <c r="A41" s="100" t="s">
        <v>48</v>
      </c>
      <c r="B41" s="101"/>
      <c r="C41" s="95">
        <f>SUMIFS('9月应付账款科目余额'!O:O,'9月应付账款科目余额'!D:D,A41)</f>
        <v>155778.76</v>
      </c>
      <c r="D41" s="95">
        <f>SUMIFS('9月份挂账 '!Q:Q,'9月份挂账 '!S:S,A41)-SUMIFS('9月份挂账 '!P:P,'9月份挂账 '!S:S,A41)</f>
        <v>89457.02</v>
      </c>
      <c r="E41" s="95">
        <f>SUMIFS('8月份挂账'!Q:Q,'8月份挂账'!S:S,A41)-SUMIFS('8月份挂账'!P:P,'8月份挂账'!S:S,A41)</f>
        <v>55053.38</v>
      </c>
      <c r="F41" s="95">
        <f>SUMIFS('7月份挂账'!P:P,'7月份挂账'!R:R,A41)-SUMIFS('7月份挂账'!O:O,'7月份挂账'!R:R,A41)</f>
        <v>11268.36</v>
      </c>
      <c r="G41" s="95">
        <f t="shared" si="2"/>
        <v>11268.36</v>
      </c>
      <c r="H41" s="95">
        <f t="shared" si="3"/>
        <v>0</v>
      </c>
    </row>
    <row r="42" s="95" customFormat="1" customHeight="1" spans="1:8">
      <c r="A42" s="100" t="s">
        <v>49</v>
      </c>
      <c r="B42" s="101"/>
      <c r="C42" s="95">
        <f>SUMIFS('9月应付账款科目余额'!O:O,'9月应付账款科目余额'!D:D,A42)</f>
        <v>255226.04</v>
      </c>
      <c r="D42" s="95">
        <f>SUMIFS('9月份挂账 '!Q:Q,'9月份挂账 '!S:S,A42)-SUMIFS('9月份挂账 '!P:P,'9月份挂账 '!S:S,A42)</f>
        <v>74535.27</v>
      </c>
      <c r="E42" s="95">
        <f>SUMIFS('8月份挂账'!Q:Q,'8月份挂账'!S:S,A42)-SUMIFS('8月份挂账'!P:P,'8月份挂账'!S:S,A42)</f>
        <v>0</v>
      </c>
      <c r="F42" s="95">
        <f>SUMIFS('7月份挂账'!P:P,'7月份挂账'!R:R,A42)-SUMIFS('7月份挂账'!O:O,'7月份挂账'!R:R,A42)</f>
        <v>0</v>
      </c>
      <c r="G42" s="95">
        <f t="shared" si="2"/>
        <v>180690.77</v>
      </c>
      <c r="H42" s="95">
        <f t="shared" si="3"/>
        <v>180690.77</v>
      </c>
    </row>
    <row r="43" s="95" customFormat="1" customHeight="1" spans="1:8">
      <c r="A43" s="100" t="s">
        <v>50</v>
      </c>
      <c r="B43" s="101"/>
      <c r="C43" s="95">
        <f>SUMIFS('9月应付账款科目余额'!O:O,'9月应付账款科目余额'!D:D,A43)</f>
        <v>-10623.91</v>
      </c>
      <c r="D43" s="95">
        <f>SUMIFS('9月份挂账 '!Q:Q,'9月份挂账 '!S:S,A43)-SUMIFS('9月份挂账 '!P:P,'9月份挂账 '!S:S,A43)</f>
        <v>48719</v>
      </c>
      <c r="E43" s="95">
        <f>SUMIFS('8月份挂账'!Q:Q,'8月份挂账'!S:S,A43)-SUMIFS('8月份挂账'!P:P,'8月份挂账'!S:S,A43)</f>
        <v>0</v>
      </c>
      <c r="F43" s="95">
        <f>SUMIFS('7月份挂账'!P:P,'7月份挂账'!R:R,A43)-SUMIFS('7月份挂账'!O:O,'7月份挂账'!R:R,A43)</f>
        <v>0</v>
      </c>
      <c r="G43" s="95">
        <f t="shared" si="2"/>
        <v>-59342.91</v>
      </c>
      <c r="H43" s="95">
        <f t="shared" si="3"/>
        <v>-59342.91</v>
      </c>
    </row>
    <row r="44" s="95" customFormat="1" customHeight="1" spans="1:8">
      <c r="A44" s="100" t="s">
        <v>51</v>
      </c>
      <c r="B44" s="101"/>
      <c r="C44" s="95">
        <f>SUMIFS('9月应付账款科目余额'!O:O,'9月应付账款科目余额'!D:D,A44)</f>
        <v>-2463.38</v>
      </c>
      <c r="D44" s="95">
        <f>SUMIFS('9月份挂账 '!Q:Q,'9月份挂账 '!S:S,A44)-SUMIFS('9月份挂账 '!P:P,'9月份挂账 '!S:S,A44)</f>
        <v>3306.38</v>
      </c>
      <c r="E44" s="95">
        <f>SUMIFS('8月份挂账'!Q:Q,'8月份挂账'!S:S,A44)-SUMIFS('8月份挂账'!P:P,'8月份挂账'!S:S,A44)</f>
        <v>3953.31</v>
      </c>
      <c r="F44" s="95">
        <f>SUMIFS('7月份挂账'!P:P,'7月份挂账'!R:R,A44)-SUMIFS('7月份挂账'!O:O,'7月份挂账'!R:R,A44)</f>
        <v>3368.26</v>
      </c>
      <c r="G44" s="95">
        <f t="shared" si="2"/>
        <v>-9723.07</v>
      </c>
      <c r="H44" s="95">
        <f t="shared" si="3"/>
        <v>-13091.33</v>
      </c>
    </row>
    <row r="45" s="95" customFormat="1" customHeight="1" spans="1:8">
      <c r="A45" s="100" t="s">
        <v>52</v>
      </c>
      <c r="B45" s="101"/>
      <c r="C45" s="95">
        <f>SUMIFS('9月应付账款科目余额'!O:O,'9月应付账款科目余额'!D:D,A45)</f>
        <v>22774.59</v>
      </c>
      <c r="D45" s="95">
        <f>SUMIFS('9月份挂账 '!Q:Q,'9月份挂账 '!S:S,A45)-SUMIFS('9月份挂账 '!P:P,'9月份挂账 '!S:S,A45)</f>
        <v>0</v>
      </c>
      <c r="E45" s="95">
        <f>SUMIFS('8月份挂账'!Q:Q,'8月份挂账'!S:S,A45)-SUMIFS('8月份挂账'!P:P,'8月份挂账'!S:S,A45)</f>
        <v>0</v>
      </c>
      <c r="F45" s="95">
        <f>SUMIFS('7月份挂账'!P:P,'7月份挂账'!R:R,A45)-SUMIFS('7月份挂账'!O:O,'7月份挂账'!R:R,A45)</f>
        <v>0</v>
      </c>
      <c r="G45" s="95">
        <f t="shared" si="2"/>
        <v>22774.59</v>
      </c>
      <c r="H45" s="95">
        <f t="shared" si="3"/>
        <v>22774.59</v>
      </c>
    </row>
    <row r="46" s="95" customFormat="1" customHeight="1" spans="1:8">
      <c r="A46" s="100" t="s">
        <v>53</v>
      </c>
      <c r="B46" s="101"/>
      <c r="C46" s="95">
        <f>SUMIFS('9月应付账款科目余额'!O:O,'9月应付账款科目余额'!D:D,A46)</f>
        <v>275660.74</v>
      </c>
      <c r="D46" s="95">
        <f>SUMIFS('9月份挂账 '!Q:Q,'9月份挂账 '!S:S,A46)-SUMIFS('9月份挂账 '!P:P,'9月份挂账 '!S:S,A46)</f>
        <v>72657.78</v>
      </c>
      <c r="E46" s="95">
        <f>SUMIFS('8月份挂账'!Q:Q,'8月份挂账'!S:S,A46)-SUMIFS('8月份挂账'!P:P,'8月份挂账'!S:S,A46)</f>
        <v>74291.82</v>
      </c>
      <c r="F46" s="95">
        <f>SUMIFS('7月份挂账'!P:P,'7月份挂账'!R:R,A46)-SUMIFS('7月份挂账'!O:O,'7月份挂账'!R:R,A46)</f>
        <v>119506.15</v>
      </c>
      <c r="G46" s="95">
        <f t="shared" si="2"/>
        <v>128711.14</v>
      </c>
      <c r="H46" s="95">
        <f t="shared" si="3"/>
        <v>9204.98999999996</v>
      </c>
    </row>
    <row r="47" s="95" customFormat="1" customHeight="1" spans="1:8">
      <c r="A47" s="100" t="s">
        <v>54</v>
      </c>
      <c r="B47" s="101"/>
      <c r="C47" s="95">
        <f>SUMIFS('9月应付账款科目余额'!O:O,'9月应付账款科目余额'!D:D,A47)</f>
        <v>45209.04</v>
      </c>
      <c r="D47" s="95">
        <f>SUMIFS('9月份挂账 '!Q:Q,'9月份挂账 '!S:S,A47)-SUMIFS('9月份挂账 '!P:P,'9月份挂账 '!S:S,A47)</f>
        <v>0</v>
      </c>
      <c r="E47" s="95">
        <f>SUMIFS('8月份挂账'!Q:Q,'8月份挂账'!S:S,A47)-SUMIFS('8月份挂账'!P:P,'8月份挂账'!S:S,A47)</f>
        <v>18151.41</v>
      </c>
      <c r="F47" s="95">
        <f>SUMIFS('7月份挂账'!P:P,'7月份挂账'!R:R,A47)-SUMIFS('7月份挂账'!O:O,'7月份挂账'!R:R,A47)</f>
        <v>0</v>
      </c>
      <c r="G47" s="95">
        <f t="shared" si="2"/>
        <v>27057.63</v>
      </c>
      <c r="H47" s="95">
        <f t="shared" si="3"/>
        <v>27057.63</v>
      </c>
    </row>
    <row r="48" s="95" customFormat="1" customHeight="1" spans="1:8">
      <c r="A48" s="100" t="s">
        <v>229</v>
      </c>
      <c r="B48" s="101"/>
      <c r="C48" s="95">
        <f>SUMIFS('9月应付账款科目余额'!O:O,'9月应付账款科目余额'!D:D,A48)</f>
        <v>0</v>
      </c>
      <c r="D48" s="95">
        <f>SUMIFS('9月份挂账 '!Q:Q,'9月份挂账 '!S:S,A48)-SUMIFS('9月份挂账 '!P:P,'9月份挂账 '!S:S,A48)</f>
        <v>0</v>
      </c>
      <c r="E48" s="95">
        <f>SUMIFS('8月份挂账'!Q:Q,'8月份挂账'!S:S,A48)-SUMIFS('8月份挂账'!P:P,'8月份挂账'!S:S,A48)</f>
        <v>0</v>
      </c>
      <c r="F48" s="95">
        <f>SUMIFS('7月份挂账'!P:P,'7月份挂账'!R:R,A48)-SUMIFS('7月份挂账'!O:O,'7月份挂账'!R:R,A48)</f>
        <v>0</v>
      </c>
      <c r="G48" s="95">
        <f t="shared" si="2"/>
        <v>0</v>
      </c>
      <c r="H48" s="95">
        <f t="shared" si="3"/>
        <v>0</v>
      </c>
    </row>
    <row r="49" s="95" customFormat="1" customHeight="1" spans="1:8">
      <c r="A49" s="100" t="s">
        <v>55</v>
      </c>
      <c r="B49" s="101"/>
      <c r="C49" s="95">
        <f>SUMIFS('9月应付账款科目余额'!O:O,'9月应付账款科目余额'!D:D,A49)</f>
        <v>442543.7</v>
      </c>
      <c r="D49" s="95">
        <f>SUMIFS('9月份挂账 '!Q:Q,'9月份挂账 '!S:S,A49)-SUMIFS('9月份挂账 '!P:P,'9月份挂账 '!S:S,A49)</f>
        <v>0</v>
      </c>
      <c r="E49" s="95">
        <f>SUMIFS('8月份挂账'!Q:Q,'8月份挂账'!S:S,A49)-SUMIFS('8月份挂账'!P:P,'8月份挂账'!S:S,A49)</f>
        <v>79642.4</v>
      </c>
      <c r="F49" s="95">
        <f>SUMIFS('7月份挂账'!P:P,'7月份挂账'!R:R,A49)-SUMIFS('7月份挂账'!O:O,'7月份挂账'!R:R,A49)</f>
        <v>0</v>
      </c>
      <c r="G49" s="95">
        <f t="shared" si="2"/>
        <v>362901.3</v>
      </c>
      <c r="H49" s="95">
        <f t="shared" si="3"/>
        <v>362901.3</v>
      </c>
    </row>
    <row r="50" s="95" customFormat="1" customHeight="1" spans="1:8">
      <c r="A50" s="100" t="s">
        <v>230</v>
      </c>
      <c r="B50" s="101"/>
      <c r="C50" s="95">
        <f>SUMIFS('9月应付账款科目余额'!O:O,'9月应付账款科目余额'!D:D,A50)</f>
        <v>74217.27</v>
      </c>
      <c r="D50" s="95">
        <f>SUMIFS('9月份挂账 '!Q:Q,'9月份挂账 '!S:S,A50)-SUMIFS('9月份挂账 '!P:P,'9月份挂账 '!S:S,A50)</f>
        <v>0</v>
      </c>
      <c r="E50" s="95">
        <f>SUMIFS('8月份挂账'!Q:Q,'8月份挂账'!S:S,A50)-SUMIFS('8月份挂账'!P:P,'8月份挂账'!S:S,A50)</f>
        <v>0</v>
      </c>
      <c r="F50" s="95">
        <f>SUMIFS('7月份挂账'!P:P,'7月份挂账'!R:R,A50)-SUMIFS('7月份挂账'!O:O,'7月份挂账'!R:R,A50)</f>
        <v>0</v>
      </c>
      <c r="G50" s="95">
        <f t="shared" si="2"/>
        <v>74217.27</v>
      </c>
      <c r="H50" s="95">
        <f t="shared" si="3"/>
        <v>74217.27</v>
      </c>
    </row>
    <row r="51" s="95" customFormat="1" customHeight="1" spans="1:8">
      <c r="A51" s="100" t="s">
        <v>56</v>
      </c>
      <c r="B51" s="101"/>
      <c r="C51" s="95">
        <f>SUMIFS('9月应付账款科目余额'!O:O,'9月应付账款科目余额'!D:D,A51)</f>
        <v>383961.89</v>
      </c>
      <c r="D51" s="95">
        <f>SUMIFS('9月份挂账 '!Q:Q,'9月份挂账 '!S:S,A51)-SUMIFS('9月份挂账 '!P:P,'9月份挂账 '!S:S,A51)</f>
        <v>32206.37</v>
      </c>
      <c r="E51" s="95">
        <f>SUMIFS('8月份挂账'!Q:Q,'8月份挂账'!S:S,A51)-SUMIFS('8月份挂账'!P:P,'8月份挂账'!S:S,A51)</f>
        <v>96557.93</v>
      </c>
      <c r="F51" s="95">
        <f>SUMIFS('7月份挂账'!P:P,'7月份挂账'!R:R,A51)-SUMIFS('7月份挂账'!O:O,'7月份挂账'!R:R,A51)</f>
        <v>47052.33</v>
      </c>
      <c r="G51" s="95">
        <f t="shared" si="2"/>
        <v>255197.59</v>
      </c>
      <c r="H51" s="95">
        <f t="shared" si="3"/>
        <v>208145.26</v>
      </c>
    </row>
    <row r="52" s="95" customFormat="1" customHeight="1" spans="1:8">
      <c r="A52" s="100" t="s">
        <v>232</v>
      </c>
      <c r="B52" s="101"/>
      <c r="C52" s="95">
        <f>SUMIFS('9月应付账款科目余额'!O:O,'9月应付账款科目余额'!D:D,A52)</f>
        <v>-27216</v>
      </c>
      <c r="D52" s="95">
        <f>SUMIFS('9月份挂账 '!Q:Q,'9月份挂账 '!S:S,A52)-SUMIFS('9月份挂账 '!P:P,'9月份挂账 '!S:S,A52)</f>
        <v>0</v>
      </c>
      <c r="E52" s="95">
        <f>SUMIFS('8月份挂账'!Q:Q,'8月份挂账'!S:S,A52)-SUMIFS('8月份挂账'!P:P,'8月份挂账'!S:S,A52)</f>
        <v>0</v>
      </c>
      <c r="F52" s="95">
        <f>SUMIFS('7月份挂账'!P:P,'7月份挂账'!R:R,A52)-SUMIFS('7月份挂账'!O:O,'7月份挂账'!R:R,A52)</f>
        <v>0</v>
      </c>
      <c r="G52" s="95">
        <f t="shared" si="2"/>
        <v>-27216</v>
      </c>
      <c r="H52" s="95">
        <f t="shared" si="3"/>
        <v>-27216</v>
      </c>
    </row>
    <row r="53" s="95" customFormat="1" customHeight="1" spans="1:8">
      <c r="A53" s="100" t="s">
        <v>57</v>
      </c>
      <c r="B53" s="101"/>
      <c r="C53" s="95">
        <f>SUMIFS('9月应付账款科目余额'!O:O,'9月应付账款科目余额'!D:D,A53)</f>
        <v>26976.96</v>
      </c>
      <c r="D53" s="95">
        <f>SUMIFS('9月份挂账 '!Q:Q,'9月份挂账 '!S:S,A53)-SUMIFS('9月份挂账 '!P:P,'9月份挂账 '!S:S,A53)</f>
        <v>0</v>
      </c>
      <c r="E53" s="95">
        <f>SUMIFS('8月份挂账'!Q:Q,'8月份挂账'!S:S,A53)-SUMIFS('8月份挂账'!P:P,'8月份挂账'!S:S,A53)</f>
        <v>9511.21</v>
      </c>
      <c r="F53" s="95">
        <f>SUMIFS('7月份挂账'!P:P,'7月份挂账'!R:R,A53)-SUMIFS('7月份挂账'!O:O,'7月份挂账'!R:R,A53)</f>
        <v>0</v>
      </c>
      <c r="G53" s="95">
        <f t="shared" si="2"/>
        <v>17465.75</v>
      </c>
      <c r="H53" s="95">
        <f t="shared" si="3"/>
        <v>17465.75</v>
      </c>
    </row>
    <row r="54" s="95" customFormat="1" customHeight="1" spans="1:8">
      <c r="A54" s="100" t="s">
        <v>58</v>
      </c>
      <c r="B54" s="101"/>
      <c r="C54" s="95">
        <f>SUMIFS('9月应付账款科目余额'!O:O,'9月应付账款科目余额'!D:D,A54)</f>
        <v>64278.43</v>
      </c>
      <c r="D54" s="95">
        <f>SUMIFS('9月份挂账 '!Q:Q,'9月份挂账 '!S:S,A54)-SUMIFS('9月份挂账 '!P:P,'9月份挂账 '!S:S,A54)</f>
        <v>0</v>
      </c>
      <c r="E54" s="95">
        <f>SUMIFS('8月份挂账'!Q:Q,'8月份挂账'!S:S,A54)-SUMIFS('8月份挂账'!P:P,'8月份挂账'!S:S,A54)</f>
        <v>0</v>
      </c>
      <c r="F54" s="95">
        <f>SUMIFS('7月份挂账'!P:P,'7月份挂账'!R:R,A54)-SUMIFS('7月份挂账'!O:O,'7月份挂账'!R:R,A54)</f>
        <v>0</v>
      </c>
      <c r="G54" s="95">
        <f t="shared" si="2"/>
        <v>64278.43</v>
      </c>
      <c r="H54" s="95">
        <f t="shared" si="3"/>
        <v>64278.43</v>
      </c>
    </row>
    <row r="55" s="95" customFormat="1" customHeight="1" spans="1:8">
      <c r="A55" s="100" t="s">
        <v>59</v>
      </c>
      <c r="B55" s="101"/>
      <c r="C55" s="95">
        <f>SUMIFS('9月应付账款科目余额'!O:O,'9月应付账款科目余额'!D:D,A55)</f>
        <v>38188.24</v>
      </c>
      <c r="D55" s="95">
        <f>SUMIFS('9月份挂账 '!Q:Q,'9月份挂账 '!S:S,A55)-SUMIFS('9月份挂账 '!P:P,'9月份挂账 '!S:S,A55)</f>
        <v>0</v>
      </c>
      <c r="E55" s="95">
        <f>SUMIFS('8月份挂账'!Q:Q,'8月份挂账'!S:S,A55)-SUMIFS('8月份挂账'!P:P,'8月份挂账'!S:S,A55)</f>
        <v>0</v>
      </c>
      <c r="F55" s="95">
        <f>SUMIFS('7月份挂账'!P:P,'7月份挂账'!R:R,A55)-SUMIFS('7月份挂账'!O:O,'7月份挂账'!R:R,A55)</f>
        <v>0</v>
      </c>
      <c r="G55" s="95">
        <f t="shared" si="2"/>
        <v>38188.24</v>
      </c>
      <c r="H55" s="95">
        <f t="shared" si="3"/>
        <v>38188.24</v>
      </c>
    </row>
    <row r="56" s="95" customFormat="1" customHeight="1" spans="1:8">
      <c r="A56" s="100" t="s">
        <v>243</v>
      </c>
      <c r="B56" s="101"/>
      <c r="C56" s="95">
        <f>SUMIFS('9月应付账款科目余额'!O:O,'9月应付账款科目余额'!D:D,A56)</f>
        <v>6639.41</v>
      </c>
      <c r="D56" s="95">
        <f>SUMIFS('9月份挂账 '!Q:Q,'9月份挂账 '!S:S,A56)-SUMIFS('9月份挂账 '!P:P,'9月份挂账 '!S:S,A56)</f>
        <v>0</v>
      </c>
      <c r="E56" s="95">
        <f>SUMIFS('8月份挂账'!Q:Q,'8月份挂账'!S:S,A56)-SUMIFS('8月份挂账'!P:P,'8月份挂账'!S:S,A56)</f>
        <v>0</v>
      </c>
      <c r="F56" s="95">
        <f>SUMIFS('7月份挂账'!P:P,'7月份挂账'!R:R,A56)-SUMIFS('7月份挂账'!O:O,'7月份挂账'!R:R,A56)</f>
        <v>0</v>
      </c>
      <c r="G56" s="95">
        <f t="shared" si="2"/>
        <v>6639.41</v>
      </c>
      <c r="H56" s="95">
        <f t="shared" si="3"/>
        <v>6639.41</v>
      </c>
    </row>
    <row r="57" s="95" customFormat="1" customHeight="1" spans="1:8">
      <c r="A57" s="100" t="s">
        <v>60</v>
      </c>
      <c r="B57" s="101"/>
      <c r="C57" s="95">
        <f>SUMIFS('9月应付账款科目余额'!O:O,'9月应付账款科目余额'!D:D,A57)</f>
        <v>589968.5</v>
      </c>
      <c r="D57" s="95">
        <f>SUMIFS('9月份挂账 '!Q:Q,'9月份挂账 '!S:S,A57)-SUMIFS('9月份挂账 '!P:P,'9月份挂账 '!S:S,A57)</f>
        <v>385866</v>
      </c>
      <c r="E57" s="95">
        <f>SUMIFS('8月份挂账'!Q:Q,'8月份挂账'!S:S,A57)-SUMIFS('8月份挂账'!P:P,'8月份挂账'!S:S,A57)</f>
        <v>0</v>
      </c>
      <c r="F57" s="95">
        <f>SUMIFS('7月份挂账'!P:P,'7月份挂账'!R:R,A57)-SUMIFS('7月份挂账'!O:O,'7月份挂账'!R:R,A57)</f>
        <v>396720</v>
      </c>
      <c r="G57" s="95">
        <f t="shared" si="2"/>
        <v>204102.5</v>
      </c>
      <c r="H57" s="95">
        <f t="shared" si="3"/>
        <v>-192617.5</v>
      </c>
    </row>
    <row r="58" s="95" customFormat="1" customHeight="1" spans="1:8">
      <c r="A58" s="100" t="s">
        <v>61</v>
      </c>
      <c r="B58" s="101"/>
      <c r="C58" s="95">
        <f>SUMIFS('9月应付账款科目余额'!O:O,'9月应付账款科目余额'!D:D,A58)</f>
        <v>1469212.09</v>
      </c>
      <c r="D58" s="95">
        <f>SUMIFS('9月份挂账 '!Q:Q,'9月份挂账 '!S:S,A58)-SUMIFS('9月份挂账 '!P:P,'9月份挂账 '!S:S,A58)</f>
        <v>479075.7</v>
      </c>
      <c r="E58" s="95">
        <f>SUMIFS('8月份挂账'!Q:Q,'8月份挂账'!S:S,A58)-SUMIFS('8月份挂账'!P:P,'8月份挂账'!S:S,A58)</f>
        <v>568662.26</v>
      </c>
      <c r="F58" s="95">
        <f>SUMIFS('7月份挂账'!P:P,'7月份挂账'!R:R,A58)-SUMIFS('7月份挂账'!O:O,'7月份挂账'!R:R,A58)</f>
        <v>477500</v>
      </c>
      <c r="G58" s="95">
        <f t="shared" si="2"/>
        <v>421474.13</v>
      </c>
      <c r="H58" s="95">
        <f t="shared" si="3"/>
        <v>-56025.8699999998</v>
      </c>
    </row>
    <row r="59" s="95" customFormat="1" customHeight="1" spans="1:8">
      <c r="A59" s="100" t="s">
        <v>62</v>
      </c>
      <c r="B59" s="101"/>
      <c r="C59" s="95">
        <f>SUMIFS('9月应付账款科目余额'!O:O,'9月应付账款科目余额'!D:D,A59)</f>
        <v>59083.58</v>
      </c>
      <c r="D59" s="95">
        <f>SUMIFS('9月份挂账 '!Q:Q,'9月份挂账 '!S:S,A59)-SUMIFS('9月份挂账 '!P:P,'9月份挂账 '!S:S,A59)</f>
        <v>0</v>
      </c>
      <c r="E59" s="95">
        <f>SUMIFS('8月份挂账'!Q:Q,'8月份挂账'!S:S,A59)-SUMIFS('8月份挂账'!P:P,'8月份挂账'!S:S,A59)</f>
        <v>59083.18</v>
      </c>
      <c r="F59" s="95">
        <f>SUMIFS('7月份挂账'!P:P,'7月份挂账'!R:R,A59)-SUMIFS('7月份挂账'!O:O,'7月份挂账'!R:R,A59)</f>
        <v>0</v>
      </c>
      <c r="G59" s="95">
        <f t="shared" si="2"/>
        <v>0.400000000001455</v>
      </c>
      <c r="H59" s="95">
        <f t="shared" si="3"/>
        <v>0.400000000001455</v>
      </c>
    </row>
    <row r="60" s="95" customFormat="1" customHeight="1" spans="1:8">
      <c r="A60" s="100" t="s">
        <v>249</v>
      </c>
      <c r="B60" s="101"/>
      <c r="C60" s="95">
        <f>SUMIFS('9月应付账款科目余额'!O:O,'9月应付账款科目余额'!D:D,A60)</f>
        <v>2927</v>
      </c>
      <c r="D60" s="95">
        <f>SUMIFS('9月份挂账 '!Q:Q,'9月份挂账 '!S:S,A60)-SUMIFS('9月份挂账 '!P:P,'9月份挂账 '!S:S,A60)</f>
        <v>0</v>
      </c>
      <c r="E60" s="95">
        <f>SUMIFS('8月份挂账'!Q:Q,'8月份挂账'!S:S,A60)-SUMIFS('8月份挂账'!P:P,'8月份挂账'!S:S,A60)</f>
        <v>0</v>
      </c>
      <c r="F60" s="95">
        <f>SUMIFS('7月份挂账'!P:P,'7月份挂账'!R:R,A60)-SUMIFS('7月份挂账'!O:O,'7月份挂账'!R:R,A60)</f>
        <v>0</v>
      </c>
      <c r="G60" s="95">
        <f t="shared" si="2"/>
        <v>2927</v>
      </c>
      <c r="H60" s="95">
        <f t="shared" si="3"/>
        <v>2927</v>
      </c>
    </row>
    <row r="61" s="95" customFormat="1" customHeight="1" spans="1:8">
      <c r="A61" s="100" t="s">
        <v>250</v>
      </c>
      <c r="B61" s="101"/>
      <c r="C61" s="95">
        <f>SUMIFS('9月应付账款科目余额'!O:O,'9月应付账款科目余额'!D:D,A61)</f>
        <v>0</v>
      </c>
      <c r="D61" s="95">
        <f>SUMIFS('9月份挂账 '!Q:Q,'9月份挂账 '!S:S,A61)-SUMIFS('9月份挂账 '!P:P,'9月份挂账 '!S:S,A61)</f>
        <v>0</v>
      </c>
      <c r="E61" s="95">
        <f>SUMIFS('8月份挂账'!Q:Q,'8月份挂账'!S:S,A61)-SUMIFS('8月份挂账'!P:P,'8月份挂账'!S:S,A61)</f>
        <v>0</v>
      </c>
      <c r="F61" s="95">
        <f>SUMIFS('7月份挂账'!P:P,'7月份挂账'!R:R,A61)-SUMIFS('7月份挂账'!O:O,'7月份挂账'!R:R,A61)</f>
        <v>3539.16</v>
      </c>
      <c r="G61" s="95">
        <f t="shared" si="2"/>
        <v>0</v>
      </c>
      <c r="H61" s="95">
        <f t="shared" si="3"/>
        <v>-3539.16</v>
      </c>
    </row>
    <row r="62" s="95" customFormat="1" customHeight="1" spans="1:8">
      <c r="A62" s="100" t="s">
        <v>252</v>
      </c>
      <c r="B62" s="101"/>
      <c r="C62" s="95">
        <f>SUMIFS('9月应付账款科目余额'!O:O,'9月应付账款科目余额'!D:D,A62)</f>
        <v>0</v>
      </c>
      <c r="D62" s="95">
        <f>SUMIFS('9月份挂账 '!Q:Q,'9月份挂账 '!S:S,A62)-SUMIFS('9月份挂账 '!P:P,'9月份挂账 '!S:S,A62)</f>
        <v>0</v>
      </c>
      <c r="E62" s="95">
        <f>SUMIFS('8月份挂账'!Q:Q,'8月份挂账'!S:S,A62)-SUMIFS('8月份挂账'!P:P,'8月份挂账'!S:S,A62)</f>
        <v>0</v>
      </c>
      <c r="F62" s="95">
        <f>SUMIFS('7月份挂账'!P:P,'7月份挂账'!R:R,A62)-SUMIFS('7月份挂账'!O:O,'7月份挂账'!R:R,A62)</f>
        <v>0</v>
      </c>
      <c r="G62" s="95">
        <f t="shared" si="2"/>
        <v>0</v>
      </c>
      <c r="H62" s="95">
        <f t="shared" si="3"/>
        <v>0</v>
      </c>
    </row>
    <row r="63" s="95" customFormat="1" customHeight="1" spans="1:8">
      <c r="A63" s="100" t="s">
        <v>63</v>
      </c>
      <c r="B63" s="101"/>
      <c r="C63" s="95">
        <f>SUMIFS('9月应付账款科目余额'!O:O,'9月应付账款科目余额'!D:D,A63)</f>
        <v>2034</v>
      </c>
      <c r="D63" s="95">
        <f>SUMIFS('9月份挂账 '!Q:Q,'9月份挂账 '!S:S,A63)-SUMIFS('9月份挂账 '!P:P,'9月份挂账 '!S:S,A63)</f>
        <v>2034</v>
      </c>
      <c r="E63" s="95">
        <f>SUMIFS('8月份挂账'!Q:Q,'8月份挂账'!S:S,A63)-SUMIFS('8月份挂账'!P:P,'8月份挂账'!S:S,A63)</f>
        <v>1695</v>
      </c>
      <c r="F63" s="95">
        <f>SUMIFS('7月份挂账'!P:P,'7月份挂账'!R:R,A63)-SUMIFS('7月份挂账'!O:O,'7月份挂账'!R:R,A63)</f>
        <v>0</v>
      </c>
      <c r="G63" s="95">
        <f t="shared" si="2"/>
        <v>-1695</v>
      </c>
      <c r="H63" s="95">
        <f t="shared" si="3"/>
        <v>-1695</v>
      </c>
    </row>
    <row r="64" s="95" customFormat="1" customHeight="1" spans="1:8">
      <c r="A64" s="100" t="s">
        <v>64</v>
      </c>
      <c r="B64" s="101"/>
      <c r="C64" s="95">
        <f>SUMIFS('9月应付账款科目余额'!O:O,'9月应付账款科目余额'!D:D,A64)</f>
        <v>94590.72</v>
      </c>
      <c r="D64" s="95">
        <f>SUMIFS('9月份挂账 '!Q:Q,'9月份挂账 '!S:S,A64)-SUMIFS('9月份挂账 '!P:P,'9月份挂账 '!S:S,A64)</f>
        <v>0</v>
      </c>
      <c r="E64" s="95">
        <f>SUMIFS('8月份挂账'!Q:Q,'8月份挂账'!S:S,A64)-SUMIFS('8月份挂账'!P:P,'8月份挂账'!S:S,A64)</f>
        <v>0</v>
      </c>
      <c r="F64" s="95">
        <f>SUMIFS('7月份挂账'!P:P,'7月份挂账'!R:R,A64)-SUMIFS('7月份挂账'!O:O,'7月份挂账'!R:R,A64)</f>
        <v>0</v>
      </c>
      <c r="G64" s="95">
        <f t="shared" si="2"/>
        <v>94590.72</v>
      </c>
      <c r="H64" s="95">
        <f t="shared" si="3"/>
        <v>94590.72</v>
      </c>
    </row>
    <row r="65" s="95" customFormat="1" customHeight="1" spans="1:8">
      <c r="A65" s="100" t="s">
        <v>65</v>
      </c>
      <c r="B65" s="101"/>
      <c r="C65" s="95">
        <f>SUMIFS('9月应付账款科目余额'!O:O,'9月应付账款科目余额'!D:D,A65)</f>
        <v>144880</v>
      </c>
      <c r="D65" s="95">
        <f>SUMIFS('9月份挂账 '!Q:Q,'9月份挂账 '!S:S,A65)-SUMIFS('9月份挂账 '!P:P,'9月份挂账 '!S:S,A65)</f>
        <v>0</v>
      </c>
      <c r="E65" s="95">
        <f>SUMIFS('8月份挂账'!Q:Q,'8月份挂账'!S:S,A65)-SUMIFS('8月份挂账'!P:P,'8月份挂账'!S:S,A65)</f>
        <v>0</v>
      </c>
      <c r="F65" s="95">
        <f>SUMIFS('7月份挂账'!P:P,'7月份挂账'!R:R,A65)-SUMIFS('7月份挂账'!O:O,'7月份挂账'!R:R,A65)</f>
        <v>0</v>
      </c>
      <c r="G65" s="95">
        <f t="shared" si="2"/>
        <v>144880</v>
      </c>
      <c r="H65" s="95">
        <f t="shared" si="3"/>
        <v>144880</v>
      </c>
    </row>
    <row r="66" s="95" customFormat="1" customHeight="1" spans="1:8">
      <c r="A66" s="100" t="s">
        <v>66</v>
      </c>
      <c r="B66" s="101"/>
      <c r="C66" s="95">
        <f>SUMIFS('9月应付账款科目余额'!O:O,'9月应付账款科目余额'!D:D,A66)</f>
        <v>119034.81</v>
      </c>
      <c r="D66" s="95">
        <f>SUMIFS('9月份挂账 '!Q:Q,'9月份挂账 '!S:S,A66)-SUMIFS('9月份挂账 '!P:P,'9月份挂账 '!S:S,A66)</f>
        <v>0</v>
      </c>
      <c r="E66" s="95">
        <f>SUMIFS('8月份挂账'!Q:Q,'8月份挂账'!S:S,A66)-SUMIFS('8月份挂账'!P:P,'8月份挂账'!S:S,A66)</f>
        <v>0</v>
      </c>
      <c r="F66" s="95">
        <f>SUMIFS('7月份挂账'!P:P,'7月份挂账'!R:R,A66)-SUMIFS('7月份挂账'!O:O,'7月份挂账'!R:R,A66)</f>
        <v>0</v>
      </c>
      <c r="G66" s="95">
        <f t="shared" si="2"/>
        <v>119034.81</v>
      </c>
      <c r="H66" s="95">
        <f t="shared" si="3"/>
        <v>119034.81</v>
      </c>
    </row>
    <row r="67" s="95" customFormat="1" customHeight="1" spans="1:8">
      <c r="A67" s="95" t="s">
        <v>67</v>
      </c>
      <c r="B67" s="101"/>
      <c r="C67" s="95">
        <f>SUMIFS('9月应付账款科目余额'!O:O,'9月应付账款科目余额'!D:D,A67)</f>
        <v>3959.52</v>
      </c>
      <c r="D67" s="95">
        <f>SUMIFS('9月份挂账 '!Q:Q,'9月份挂账 '!S:S,A67)-SUMIFS('9月份挂账 '!P:P,'9月份挂账 '!S:S,A67)</f>
        <v>3959.52</v>
      </c>
      <c r="E67" s="95">
        <f>SUMIFS('8月份挂账'!Q:Q,'8月份挂账'!S:S,A67)-SUMIFS('8月份挂账'!P:P,'8月份挂账'!S:S,A67)</f>
        <v>0</v>
      </c>
      <c r="F67" s="95">
        <f>SUMIFS('7月份挂账'!P:P,'7月份挂账'!R:R,A67)-SUMIFS('7月份挂账'!O:O,'7月份挂账'!R:R,A67)</f>
        <v>0</v>
      </c>
      <c r="G67" s="95">
        <f t="shared" si="2"/>
        <v>0</v>
      </c>
      <c r="H67" s="95">
        <f t="shared" si="3"/>
        <v>0</v>
      </c>
    </row>
    <row r="68" s="95" customFormat="1" customHeight="1" spans="1:8">
      <c r="A68" s="95" t="s">
        <v>68</v>
      </c>
      <c r="B68" s="101"/>
      <c r="C68" s="95">
        <f>SUMIFS('9月应付账款科目余额'!O:O,'9月应付账款科目余额'!D:D,A68)</f>
        <v>0</v>
      </c>
      <c r="D68" s="95">
        <f>SUMIFS('9月份挂账 '!Q:Q,'9月份挂账 '!S:S,A68)-SUMIFS('9月份挂账 '!P:P,'9月份挂账 '!S:S,A68)</f>
        <v>0</v>
      </c>
      <c r="E68" s="95">
        <f>SUMIFS('8月份挂账'!Q:Q,'8月份挂账'!S:S,A68)-SUMIFS('8月份挂账'!P:P,'8月份挂账'!S:S,A68)</f>
        <v>1308.54</v>
      </c>
      <c r="F68" s="95">
        <f>SUMIFS('7月份挂账'!P:P,'7月份挂账'!R:R,A68)-SUMIFS('7月份挂账'!O:O,'7月份挂账'!R:R,A68)</f>
        <v>4011.5</v>
      </c>
      <c r="G68" s="95">
        <f t="shared" si="2"/>
        <v>-1308.54</v>
      </c>
      <c r="H68" s="95">
        <f t="shared" si="3"/>
        <v>-5320.04</v>
      </c>
    </row>
    <row r="69" s="95" customFormat="1" customHeight="1" spans="1:8">
      <c r="A69" s="95" t="s">
        <v>69</v>
      </c>
      <c r="B69" s="101"/>
      <c r="C69" s="95">
        <f>SUMIFS('9月应付账款科目余额'!O:O,'9月应付账款科目余额'!D:D,A69)</f>
        <v>0</v>
      </c>
      <c r="D69" s="95">
        <f>SUMIFS('9月份挂账 '!Q:Q,'9月份挂账 '!S:S,A69)-SUMIFS('9月份挂账 '!P:P,'9月份挂账 '!S:S,A69)</f>
        <v>0</v>
      </c>
      <c r="E69" s="95">
        <f>SUMIFS('8月份挂账'!Q:Q,'8月份挂账'!S:S,A69)-SUMIFS('8月份挂账'!P:P,'8月份挂账'!S:S,A69)</f>
        <v>0</v>
      </c>
      <c r="F69" s="95">
        <f>SUMIFS('7月份挂账'!P:P,'7月份挂账'!R:R,A69)-SUMIFS('7月份挂账'!O:O,'7月份挂账'!R:R,A69)</f>
        <v>0</v>
      </c>
      <c r="G69" s="95">
        <f t="shared" si="2"/>
        <v>0</v>
      </c>
      <c r="H69" s="95">
        <f t="shared" si="3"/>
        <v>0</v>
      </c>
    </row>
    <row r="70" s="95" customFormat="1" customHeight="1" spans="1:8">
      <c r="A70" s="101" t="s">
        <v>70</v>
      </c>
      <c r="B70" s="101"/>
      <c r="C70" s="95">
        <f>SUMIFS('9月应付账款科目余额'!O:O,'9月应付账款科目余额'!D:D,A70)</f>
        <v>0</v>
      </c>
      <c r="D70" s="95">
        <f>SUMIFS('9月份挂账 '!Q:Q,'9月份挂账 '!S:S,A70)-SUMIFS('9月份挂账 '!P:P,'9月份挂账 '!S:S,A70)</f>
        <v>22780.8</v>
      </c>
      <c r="E70" s="95">
        <f>SUMIFS('8月份挂账'!Q:Q,'8月份挂账'!S:S,A70)-SUMIFS('8月份挂账'!P:P,'8月份挂账'!S:S,A70)</f>
        <v>0</v>
      </c>
      <c r="F70" s="95">
        <f>SUMIFS('7月份挂账'!P:P,'7月份挂账'!R:R,A70)-SUMIFS('7月份挂账'!O:O,'7月份挂账'!R:R,A70)</f>
        <v>0</v>
      </c>
      <c r="G70" s="95">
        <f t="shared" si="2"/>
        <v>-22780.8</v>
      </c>
      <c r="H70" s="95">
        <f t="shared" si="3"/>
        <v>-22780.8</v>
      </c>
    </row>
    <row r="71" s="95" customFormat="1" customHeight="1" spans="1:8">
      <c r="A71" s="101" t="s">
        <v>71</v>
      </c>
      <c r="B71" s="101"/>
      <c r="C71" s="95">
        <f>SUMIFS('9月应付账款科目余额'!O:O,'9月应付账款科目余额'!D:D,A71)</f>
        <v>13932.9</v>
      </c>
      <c r="D71" s="95">
        <f>SUMIFS('9月份挂账 '!Q:Q,'9月份挂账 '!S:S,A71)-SUMIFS('9月份挂账 '!P:P,'9月份挂账 '!S:S,A71)</f>
        <v>0</v>
      </c>
      <c r="E71" s="95">
        <f>SUMIFS('8月份挂账'!Q:Q,'8月份挂账'!S:S,A71)-SUMIFS('8月份挂账'!P:P,'8月份挂账'!S:S,A71)</f>
        <v>0</v>
      </c>
      <c r="F71" s="95">
        <f>SUMIFS('7月份挂账'!P:P,'7月份挂账'!R:R,A71)-SUMIFS('7月份挂账'!O:O,'7月份挂账'!R:R,A71)</f>
        <v>0</v>
      </c>
      <c r="G71" s="95">
        <f t="shared" si="2"/>
        <v>13932.9</v>
      </c>
      <c r="H71" s="95">
        <f t="shared" si="3"/>
        <v>13932.9</v>
      </c>
    </row>
    <row r="72" s="95" customFormat="1" customHeight="1" spans="1:8">
      <c r="A72" s="101" t="s">
        <v>253</v>
      </c>
      <c r="B72" s="101"/>
      <c r="C72" s="95">
        <f>SUMIFS('9月应付账款科目余额'!O:O,'9月应付账款科目余额'!D:D,A72)</f>
        <v>0</v>
      </c>
      <c r="D72" s="95">
        <f>SUMIFS('9月份挂账 '!Q:Q,'9月份挂账 '!S:S,A72)-SUMIFS('9月份挂账 '!P:P,'9月份挂账 '!S:S,A72)</f>
        <v>0</v>
      </c>
      <c r="E72" s="95">
        <f>SUMIFS('8月份挂账'!Q:Q,'8月份挂账'!S:S,A72)-SUMIFS('8月份挂账'!P:P,'8月份挂账'!S:S,A72)</f>
        <v>5290.05</v>
      </c>
      <c r="F72" s="95">
        <f>SUMIFS('7月份挂账'!P:P,'7月份挂账'!R:R,A72)-SUMIFS('7月份挂账'!O:O,'7月份挂账'!R:R,A72)</f>
        <v>0</v>
      </c>
      <c r="G72" s="95">
        <f t="shared" si="2"/>
        <v>-5290.05</v>
      </c>
      <c r="H72" s="95">
        <f t="shared" si="3"/>
        <v>-5290.05</v>
      </c>
    </row>
    <row r="73" s="95" customFormat="1" customHeight="1" spans="1:8">
      <c r="A73" s="101" t="s">
        <v>254</v>
      </c>
      <c r="B73" s="101"/>
      <c r="C73" s="95">
        <f>SUMIFS('9月应付账款科目余额'!O:O,'9月应付账款科目余额'!D:D,A73)</f>
        <v>0</v>
      </c>
      <c r="D73" s="95">
        <f>SUMIFS('9月份挂账 '!Q:Q,'9月份挂账 '!S:S,A73)-SUMIFS('9月份挂账 '!P:P,'9月份挂账 '!S:S,A73)</f>
        <v>0</v>
      </c>
      <c r="E73" s="95">
        <f>SUMIFS('8月份挂账'!Q:Q,'8月份挂账'!S:S,A73)-SUMIFS('8月份挂账'!P:P,'8月份挂账'!S:S,A73)</f>
        <v>3038.23</v>
      </c>
      <c r="F73" s="95">
        <f>SUMIFS('7月份挂账'!P:P,'7月份挂账'!R:R,A73)-SUMIFS('7月份挂账'!O:O,'7月份挂账'!R:R,A73)</f>
        <v>0</v>
      </c>
      <c r="G73" s="95">
        <f t="shared" si="2"/>
        <v>-3038.23</v>
      </c>
      <c r="H73" s="95">
        <f t="shared" si="3"/>
        <v>-3038.23</v>
      </c>
    </row>
    <row r="74" s="95" customFormat="1" customHeight="1" spans="1:8">
      <c r="A74" s="101" t="s">
        <v>72</v>
      </c>
      <c r="B74" s="101"/>
      <c r="C74" s="95">
        <f>SUMIFS('9月应付账款科目余额'!O:O,'9月应付账款科目余额'!D:D,A74)</f>
        <v>0</v>
      </c>
      <c r="D74" s="95">
        <f>SUMIFS('9月份挂账 '!Q:Q,'9月份挂账 '!S:S,A74)-SUMIFS('9月份挂账 '!P:P,'9月份挂账 '!S:S,A74)</f>
        <v>0</v>
      </c>
      <c r="E74" s="95">
        <f>SUMIFS('8月份挂账'!Q:Q,'8月份挂账'!S:S,A74)-SUMIFS('8月份挂账'!P:P,'8月份挂账'!S:S,A74)</f>
        <v>0</v>
      </c>
      <c r="F74" s="95">
        <f>SUMIFS('7月份挂账'!P:P,'7月份挂账'!R:R,A74)-SUMIFS('7月份挂账'!O:O,'7月份挂账'!R:R,A74)</f>
        <v>43759.25</v>
      </c>
      <c r="G74" s="95">
        <f t="shared" si="2"/>
        <v>0</v>
      </c>
      <c r="H74" s="95">
        <f t="shared" si="3"/>
        <v>-43759.25</v>
      </c>
    </row>
    <row r="75" s="95" customFormat="1" customHeight="1" spans="1:8">
      <c r="A75" s="101" t="s">
        <v>76</v>
      </c>
      <c r="B75" s="101"/>
      <c r="C75" s="95">
        <f>SUMIFS('9月应付账款科目余额'!O:O,'9月应付账款科目余额'!D:D,A75)</f>
        <v>16416</v>
      </c>
      <c r="D75" s="95">
        <f>SUMIFS('9月份挂账 '!Q:Q,'9月份挂账 '!S:S,A75)-SUMIFS('9月份挂账 '!P:P,'9月份挂账 '!S:S,A75)</f>
        <v>16416</v>
      </c>
      <c r="E75" s="95">
        <f>SUMIFS('8月份挂账'!Q:Q,'8月份挂账'!S:S,A75)-SUMIFS('8月份挂账'!P:P,'8月份挂账'!S:S,A75)</f>
        <v>6840</v>
      </c>
      <c r="F75" s="95">
        <f>SUMIFS('7月份挂账'!P:P,'7月份挂账'!R:R,A75)-SUMIFS('7月份挂账'!O:O,'7月份挂账'!R:R,A75)</f>
        <v>9576</v>
      </c>
      <c r="G75" s="95">
        <f t="shared" si="2"/>
        <v>-6840</v>
      </c>
      <c r="H75" s="95">
        <f t="shared" si="3"/>
        <v>-16416</v>
      </c>
    </row>
    <row r="76" s="95" customFormat="1" customHeight="1" spans="2:2">
      <c r="B76" s="101"/>
    </row>
    <row r="77" s="95" customFormat="1" customHeight="1" spans="1:10">
      <c r="A77" s="95" t="s">
        <v>82</v>
      </c>
      <c r="C77" s="95">
        <f t="shared" ref="C77:J77" si="4">SUM(C3:C76)</f>
        <v>18449699.84</v>
      </c>
      <c r="D77" s="95">
        <f t="shared" si="4"/>
        <v>5032515.98</v>
      </c>
      <c r="E77" s="95">
        <f t="shared" si="4"/>
        <v>4144695.55</v>
      </c>
      <c r="F77" s="95">
        <f t="shared" si="4"/>
        <v>4706212.02</v>
      </c>
      <c r="G77" s="95">
        <f t="shared" si="4"/>
        <v>9272488.31</v>
      </c>
      <c r="H77" s="95">
        <f t="shared" si="4"/>
        <v>4566276.29</v>
      </c>
      <c r="I77" s="95">
        <f t="shared" si="4"/>
        <v>0</v>
      </c>
      <c r="J77" s="95">
        <f t="shared" si="4"/>
        <v>0</v>
      </c>
    </row>
  </sheetData>
  <mergeCells count="1">
    <mergeCell ref="A1:J1"/>
  </mergeCells>
  <conditionalFormatting sqref="A75">
    <cfRule type="duplicateValues" dxfId="0" priority="3"/>
  </conditionalFormatting>
  <conditionalFormatting sqref="A$1:A$1048576">
    <cfRule type="duplicateValues" dxfId="0" priority="4"/>
  </conditionalFormatting>
  <conditionalFormatting sqref="A3:A74">
    <cfRule type="duplicateValues" dxfId="0" priority="7"/>
  </conditionalFormatting>
  <conditionalFormatting sqref="A1:A2 A76:A65530">
    <cfRule type="duplicateValues" dxfId="0" priority="9"/>
  </conditionalFormatting>
  <pageMargins left="0.75" right="0.75" top="1" bottom="1" header="0.5" footer="0.5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223"/>
  <sheetViews>
    <sheetView workbookViewId="0">
      <selection activeCell="K232" sqref="K232"/>
    </sheetView>
  </sheetViews>
  <sheetFormatPr defaultColWidth="9.14285714285714" defaultRowHeight="12.75"/>
  <cols>
    <col min="1" max="1" width="7" style="26" customWidth="1"/>
    <col min="2" max="2" width="8.57142857142857" style="26" customWidth="1"/>
    <col min="3" max="3" width="6.85714285714286" style="26" customWidth="1"/>
    <col min="4" max="4" width="26.4285714285714" style="26" customWidth="1"/>
    <col min="5" max="5" width="5.28571428571429" style="26" customWidth="1"/>
    <col min="6" max="6" width="5" style="26" customWidth="1"/>
    <col min="7" max="7" width="5.42857142857143" style="26" customWidth="1"/>
    <col min="8" max="8" width="12.2857142857143" style="26" customWidth="1"/>
    <col min="9" max="9" width="11.8571428571429" style="26" customWidth="1"/>
    <col min="10" max="10" width="10.8571428571429" style="26" customWidth="1"/>
    <col min="11" max="11" width="12.7142857142857" style="26" customWidth="1"/>
    <col min="12" max="12" width="11.8571428571429" style="26" customWidth="1"/>
    <col min="13" max="13" width="5.42857142857143" style="26" customWidth="1"/>
    <col min="14" max="14" width="12.2857142857143" style="26" customWidth="1"/>
    <col min="15" max="15" width="10.7142857142857" style="26" customWidth="1"/>
    <col min="16" max="16384" width="9.14285714285714" style="26"/>
  </cols>
  <sheetData>
    <row r="1" s="26" customFormat="1" spans="1:14">
      <c r="A1" s="27" t="s">
        <v>84</v>
      </c>
      <c r="B1" s="27" t="s">
        <v>85</v>
      </c>
      <c r="C1" s="27" t="s">
        <v>86</v>
      </c>
      <c r="D1" s="27" t="s">
        <v>87</v>
      </c>
      <c r="E1" s="27" t="s">
        <v>88</v>
      </c>
      <c r="F1" s="27" t="s">
        <v>89</v>
      </c>
      <c r="G1" s="27" t="s">
        <v>90</v>
      </c>
      <c r="H1" s="28" t="s">
        <v>91</v>
      </c>
      <c r="I1" s="28" t="s">
        <v>92</v>
      </c>
      <c r="J1" s="28" t="s">
        <v>93</v>
      </c>
      <c r="K1" s="28" t="s">
        <v>94</v>
      </c>
      <c r="L1" s="28" t="s">
        <v>95</v>
      </c>
      <c r="M1" s="27" t="s">
        <v>90</v>
      </c>
      <c r="N1" s="28" t="s">
        <v>96</v>
      </c>
    </row>
    <row r="2" s="26" customFormat="1" ht="15" hidden="1" customHeight="1" spans="1:14">
      <c r="A2" s="29" t="s">
        <v>97</v>
      </c>
      <c r="B2" s="32" t="s">
        <v>97</v>
      </c>
      <c r="C2" s="29" t="s">
        <v>97</v>
      </c>
      <c r="D2" s="32" t="s">
        <v>97</v>
      </c>
      <c r="E2" s="29" t="s">
        <v>97</v>
      </c>
      <c r="F2" s="29" t="s">
        <v>98</v>
      </c>
      <c r="G2" s="29" t="s">
        <v>97</v>
      </c>
      <c r="H2" s="92">
        <v>-19671428.87</v>
      </c>
      <c r="I2" s="92">
        <v>10150799.22</v>
      </c>
      <c r="J2" s="92">
        <v>7009526.17</v>
      </c>
      <c r="K2" s="92">
        <v>101008581.52</v>
      </c>
      <c r="L2" s="92">
        <v>88958648.39</v>
      </c>
      <c r="M2" s="29" t="s">
        <v>97</v>
      </c>
      <c r="N2" s="92">
        <v>-16530155.82</v>
      </c>
    </row>
    <row r="3" s="26" customFormat="1" ht="15" hidden="1" customHeight="1" spans="1:14">
      <c r="A3" s="33" t="s">
        <v>99</v>
      </c>
      <c r="B3" s="36" t="s">
        <v>100</v>
      </c>
      <c r="C3" s="33" t="s">
        <v>97</v>
      </c>
      <c r="D3" s="36" t="s">
        <v>97</v>
      </c>
      <c r="E3" s="33" t="s">
        <v>101</v>
      </c>
      <c r="F3" s="33" t="s">
        <v>98</v>
      </c>
      <c r="G3" s="33" t="s">
        <v>102</v>
      </c>
      <c r="H3" s="93">
        <v>0</v>
      </c>
      <c r="I3" s="93">
        <v>372029.72</v>
      </c>
      <c r="J3" s="93">
        <v>372029.72</v>
      </c>
      <c r="K3" s="93">
        <v>6510670.77</v>
      </c>
      <c r="L3" s="93">
        <v>6510670.77</v>
      </c>
      <c r="M3" s="33" t="s">
        <v>102</v>
      </c>
      <c r="N3" s="93">
        <v>0</v>
      </c>
    </row>
    <row r="4" s="26" customFormat="1" ht="15" hidden="1" customHeight="1" spans="1:15">
      <c r="A4" s="29" t="s">
        <v>99</v>
      </c>
      <c r="B4" s="32" t="s">
        <v>100</v>
      </c>
      <c r="C4" s="29" t="s">
        <v>97</v>
      </c>
      <c r="D4" s="32" t="s">
        <v>103</v>
      </c>
      <c r="E4" s="29" t="s">
        <v>97</v>
      </c>
      <c r="F4" s="29" t="s">
        <v>98</v>
      </c>
      <c r="G4" s="29" t="s">
        <v>104</v>
      </c>
      <c r="H4" s="92">
        <v>0</v>
      </c>
      <c r="I4" s="92">
        <v>0</v>
      </c>
      <c r="J4" s="92">
        <v>0</v>
      </c>
      <c r="K4" s="92">
        <v>0</v>
      </c>
      <c r="L4" s="92">
        <v>0</v>
      </c>
      <c r="M4" s="29" t="s">
        <v>104</v>
      </c>
      <c r="N4" s="92">
        <v>0</v>
      </c>
      <c r="O4" s="26">
        <f>IF(M4="贷",N4,-N4)</f>
        <v>0</v>
      </c>
    </row>
    <row r="5" s="26" customFormat="1" ht="15" hidden="1" customHeight="1" spans="1:15">
      <c r="A5" s="33" t="s">
        <v>99</v>
      </c>
      <c r="B5" s="36" t="s">
        <v>100</v>
      </c>
      <c r="C5" s="33" t="s">
        <v>97</v>
      </c>
      <c r="D5" s="36" t="s">
        <v>105</v>
      </c>
      <c r="E5" s="33" t="s">
        <v>97</v>
      </c>
      <c r="F5" s="33" t="s">
        <v>98</v>
      </c>
      <c r="G5" s="33" t="s">
        <v>102</v>
      </c>
      <c r="H5" s="93">
        <v>5629763.79</v>
      </c>
      <c r="I5" s="93">
        <v>0</v>
      </c>
      <c r="J5" s="93">
        <v>0</v>
      </c>
      <c r="K5" s="93">
        <v>0</v>
      </c>
      <c r="L5" s="93">
        <v>245855.41</v>
      </c>
      <c r="M5" s="33" t="s">
        <v>102</v>
      </c>
      <c r="N5" s="93">
        <v>5629763.79</v>
      </c>
      <c r="O5" s="26">
        <f t="shared" ref="O5:O68" si="0">IF(M5="贷",N5,-N5)</f>
        <v>5629763.79</v>
      </c>
    </row>
    <row r="6" s="26" customFormat="1" ht="15" hidden="1" customHeight="1" spans="1:15">
      <c r="A6" s="29" t="s">
        <v>99</v>
      </c>
      <c r="B6" s="32" t="s">
        <v>100</v>
      </c>
      <c r="C6" s="29" t="s">
        <v>97</v>
      </c>
      <c r="D6" s="32" t="s">
        <v>108</v>
      </c>
      <c r="E6" s="29" t="s">
        <v>97</v>
      </c>
      <c r="F6" s="29" t="s">
        <v>98</v>
      </c>
      <c r="G6" s="29" t="s">
        <v>102</v>
      </c>
      <c r="H6" s="92">
        <v>80.3</v>
      </c>
      <c r="I6" s="92">
        <v>0</v>
      </c>
      <c r="J6" s="92">
        <v>0</v>
      </c>
      <c r="K6" s="92">
        <v>0</v>
      </c>
      <c r="L6" s="92">
        <v>0</v>
      </c>
      <c r="M6" s="29" t="s">
        <v>102</v>
      </c>
      <c r="N6" s="92">
        <v>80.3</v>
      </c>
      <c r="O6" s="26">
        <f t="shared" si="0"/>
        <v>80.3</v>
      </c>
    </row>
    <row r="7" s="26" customFormat="1" ht="15" hidden="1" customHeight="1" spans="1:15">
      <c r="A7" s="33" t="s">
        <v>99</v>
      </c>
      <c r="B7" s="36" t="s">
        <v>100</v>
      </c>
      <c r="C7" s="33" t="s">
        <v>97</v>
      </c>
      <c r="D7" s="36" t="s">
        <v>109</v>
      </c>
      <c r="E7" s="33" t="s">
        <v>97</v>
      </c>
      <c r="F7" s="33" t="s">
        <v>98</v>
      </c>
      <c r="G7" s="33" t="s">
        <v>104</v>
      </c>
      <c r="H7" s="93">
        <v>0</v>
      </c>
      <c r="I7" s="93">
        <v>0</v>
      </c>
      <c r="J7" s="93">
        <v>0</v>
      </c>
      <c r="K7" s="93">
        <v>0</v>
      </c>
      <c r="L7" s="93">
        <v>-5200.09</v>
      </c>
      <c r="M7" s="33" t="s">
        <v>104</v>
      </c>
      <c r="N7" s="93">
        <v>0</v>
      </c>
      <c r="O7" s="26">
        <f t="shared" si="0"/>
        <v>0</v>
      </c>
    </row>
    <row r="8" s="26" customFormat="1" ht="15" hidden="1" customHeight="1" spans="1:15">
      <c r="A8" s="29" t="s">
        <v>99</v>
      </c>
      <c r="B8" s="32" t="s">
        <v>100</v>
      </c>
      <c r="C8" s="29" t="s">
        <v>97</v>
      </c>
      <c r="D8" s="32" t="s">
        <v>110</v>
      </c>
      <c r="E8" s="29" t="s">
        <v>97</v>
      </c>
      <c r="F8" s="29" t="s">
        <v>98</v>
      </c>
      <c r="G8" s="29" t="s">
        <v>104</v>
      </c>
      <c r="H8" s="92">
        <v>0</v>
      </c>
      <c r="I8" s="92">
        <v>0</v>
      </c>
      <c r="J8" s="92">
        <v>0</v>
      </c>
      <c r="K8" s="92">
        <v>0</v>
      </c>
      <c r="L8" s="92">
        <v>0</v>
      </c>
      <c r="M8" s="29" t="s">
        <v>104</v>
      </c>
      <c r="N8" s="92">
        <v>0</v>
      </c>
      <c r="O8" s="26">
        <f t="shared" si="0"/>
        <v>0</v>
      </c>
    </row>
    <row r="9" s="26" customFormat="1" ht="15" hidden="1" customHeight="1" spans="1:15">
      <c r="A9" s="33" t="s">
        <v>99</v>
      </c>
      <c r="B9" s="36" t="s">
        <v>100</v>
      </c>
      <c r="C9" s="33" t="s">
        <v>97</v>
      </c>
      <c r="D9" s="36" t="s">
        <v>111</v>
      </c>
      <c r="E9" s="33" t="s">
        <v>97</v>
      </c>
      <c r="F9" s="33" t="s">
        <v>98</v>
      </c>
      <c r="G9" s="33" t="s">
        <v>102</v>
      </c>
      <c r="H9" s="93">
        <v>23367.17</v>
      </c>
      <c r="I9" s="93">
        <v>0</v>
      </c>
      <c r="J9" s="93">
        <v>0</v>
      </c>
      <c r="K9" s="93">
        <v>0</v>
      </c>
      <c r="L9" s="93">
        <v>0</v>
      </c>
      <c r="M9" s="33" t="s">
        <v>102</v>
      </c>
      <c r="N9" s="93">
        <v>23367.17</v>
      </c>
      <c r="O9" s="26">
        <f t="shared" si="0"/>
        <v>23367.17</v>
      </c>
    </row>
    <row r="10" s="26" customFormat="1" ht="15" hidden="1" customHeight="1" spans="1:15">
      <c r="A10" s="29" t="s">
        <v>99</v>
      </c>
      <c r="B10" s="32" t="s">
        <v>100</v>
      </c>
      <c r="C10" s="29" t="s">
        <v>97</v>
      </c>
      <c r="D10" s="32" t="s">
        <v>112</v>
      </c>
      <c r="E10" s="29" t="s">
        <v>97</v>
      </c>
      <c r="F10" s="29" t="s">
        <v>98</v>
      </c>
      <c r="G10" s="29" t="s">
        <v>102</v>
      </c>
      <c r="H10" s="92">
        <v>9685.4</v>
      </c>
      <c r="I10" s="92">
        <v>0</v>
      </c>
      <c r="J10" s="92">
        <v>0</v>
      </c>
      <c r="K10" s="92">
        <v>0</v>
      </c>
      <c r="L10" s="92">
        <v>0</v>
      </c>
      <c r="M10" s="29" t="s">
        <v>102</v>
      </c>
      <c r="N10" s="92">
        <v>9685.4</v>
      </c>
      <c r="O10" s="26">
        <f t="shared" si="0"/>
        <v>9685.4</v>
      </c>
    </row>
    <row r="11" s="26" customFormat="1" ht="15" hidden="1" customHeight="1" spans="1:15">
      <c r="A11" s="33" t="s">
        <v>99</v>
      </c>
      <c r="B11" s="36" t="s">
        <v>100</v>
      </c>
      <c r="C11" s="33" t="s">
        <v>97</v>
      </c>
      <c r="D11" s="36" t="s">
        <v>16</v>
      </c>
      <c r="E11" s="33" t="s">
        <v>97</v>
      </c>
      <c r="F11" s="33" t="s">
        <v>98</v>
      </c>
      <c r="G11" s="33" t="s">
        <v>102</v>
      </c>
      <c r="H11" s="93">
        <v>150199.52</v>
      </c>
      <c r="I11" s="93">
        <v>70000</v>
      </c>
      <c r="J11" s="93">
        <v>37742.94</v>
      </c>
      <c r="K11" s="93">
        <v>670000</v>
      </c>
      <c r="L11" s="93">
        <v>353477.87</v>
      </c>
      <c r="M11" s="33" t="s">
        <v>102</v>
      </c>
      <c r="N11" s="93">
        <v>117942.46</v>
      </c>
      <c r="O11" s="26">
        <f t="shared" si="0"/>
        <v>117942.46</v>
      </c>
    </row>
    <row r="12" s="26" customFormat="1" ht="15" hidden="1" customHeight="1" spans="1:15">
      <c r="A12" s="29" t="s">
        <v>99</v>
      </c>
      <c r="B12" s="32" t="s">
        <v>100</v>
      </c>
      <c r="C12" s="29" t="s">
        <v>97</v>
      </c>
      <c r="D12" s="32" t="s">
        <v>17</v>
      </c>
      <c r="E12" s="29" t="s">
        <v>97</v>
      </c>
      <c r="F12" s="29" t="s">
        <v>98</v>
      </c>
      <c r="G12" s="29" t="s">
        <v>102</v>
      </c>
      <c r="H12" s="92">
        <v>93226.94</v>
      </c>
      <c r="I12" s="92">
        <v>50000</v>
      </c>
      <c r="J12" s="92">
        <v>14899.02</v>
      </c>
      <c r="K12" s="92">
        <v>288636</v>
      </c>
      <c r="L12" s="92">
        <v>218691.61</v>
      </c>
      <c r="M12" s="29" t="s">
        <v>102</v>
      </c>
      <c r="N12" s="92">
        <v>58125.96</v>
      </c>
      <c r="O12" s="26">
        <f t="shared" si="0"/>
        <v>58125.96</v>
      </c>
    </row>
    <row r="13" s="26" customFormat="1" ht="15" hidden="1" customHeight="1" spans="1:15">
      <c r="A13" s="33" t="s">
        <v>99</v>
      </c>
      <c r="B13" s="36" t="s">
        <v>100</v>
      </c>
      <c r="C13" s="33" t="s">
        <v>97</v>
      </c>
      <c r="D13" s="36" t="s">
        <v>113</v>
      </c>
      <c r="E13" s="33" t="s">
        <v>97</v>
      </c>
      <c r="F13" s="33" t="s">
        <v>98</v>
      </c>
      <c r="G13" s="33" t="s">
        <v>104</v>
      </c>
      <c r="H13" s="93">
        <v>0</v>
      </c>
      <c r="I13" s="93">
        <v>0</v>
      </c>
      <c r="J13" s="93">
        <v>0</v>
      </c>
      <c r="K13" s="93">
        <v>0</v>
      </c>
      <c r="L13" s="93">
        <v>0</v>
      </c>
      <c r="M13" s="33" t="s">
        <v>104</v>
      </c>
      <c r="N13" s="93">
        <v>0</v>
      </c>
      <c r="O13" s="26">
        <f t="shared" si="0"/>
        <v>0</v>
      </c>
    </row>
    <row r="14" s="26" customFormat="1" ht="15" hidden="1" customHeight="1" spans="1:15">
      <c r="A14" s="29" t="s">
        <v>99</v>
      </c>
      <c r="B14" s="32" t="s">
        <v>100</v>
      </c>
      <c r="C14" s="29" t="s">
        <v>97</v>
      </c>
      <c r="D14" s="32" t="s">
        <v>18</v>
      </c>
      <c r="E14" s="29" t="s">
        <v>97</v>
      </c>
      <c r="F14" s="29" t="s">
        <v>98</v>
      </c>
      <c r="G14" s="29" t="s">
        <v>102</v>
      </c>
      <c r="H14" s="92">
        <v>85221.96</v>
      </c>
      <c r="I14" s="92">
        <v>50000</v>
      </c>
      <c r="J14" s="92">
        <v>16011.93</v>
      </c>
      <c r="K14" s="92">
        <v>160666.71</v>
      </c>
      <c r="L14" s="92">
        <v>151233.89</v>
      </c>
      <c r="M14" s="29" t="s">
        <v>102</v>
      </c>
      <c r="N14" s="92">
        <v>51233.89</v>
      </c>
      <c r="O14" s="26">
        <f t="shared" si="0"/>
        <v>51233.89</v>
      </c>
    </row>
    <row r="15" s="26" customFormat="1" ht="15" hidden="1" customHeight="1" spans="1:15">
      <c r="A15" s="33" t="s">
        <v>99</v>
      </c>
      <c r="B15" s="36" t="s">
        <v>100</v>
      </c>
      <c r="C15" s="33" t="s">
        <v>97</v>
      </c>
      <c r="D15" s="36" t="s">
        <v>19</v>
      </c>
      <c r="E15" s="33" t="s">
        <v>97</v>
      </c>
      <c r="F15" s="33" t="s">
        <v>98</v>
      </c>
      <c r="G15" s="33" t="s">
        <v>102</v>
      </c>
      <c r="H15" s="93">
        <v>41972.12</v>
      </c>
      <c r="I15" s="93">
        <v>20000</v>
      </c>
      <c r="J15" s="93">
        <v>5409.72</v>
      </c>
      <c r="K15" s="93">
        <v>190000</v>
      </c>
      <c r="L15" s="93">
        <v>5409.72</v>
      </c>
      <c r="M15" s="33" t="s">
        <v>102</v>
      </c>
      <c r="N15" s="93">
        <v>27381.84</v>
      </c>
      <c r="O15" s="26">
        <f t="shared" si="0"/>
        <v>27381.84</v>
      </c>
    </row>
    <row r="16" s="26" customFormat="1" ht="15" hidden="1" customHeight="1" spans="1:15">
      <c r="A16" s="29" t="s">
        <v>99</v>
      </c>
      <c r="B16" s="32" t="s">
        <v>100</v>
      </c>
      <c r="C16" s="29" t="s">
        <v>97</v>
      </c>
      <c r="D16" s="32" t="s">
        <v>114</v>
      </c>
      <c r="E16" s="29" t="s">
        <v>97</v>
      </c>
      <c r="F16" s="29" t="s">
        <v>98</v>
      </c>
      <c r="G16" s="29" t="s">
        <v>104</v>
      </c>
      <c r="H16" s="92">
        <v>0</v>
      </c>
      <c r="I16" s="92">
        <v>0</v>
      </c>
      <c r="J16" s="92">
        <v>0</v>
      </c>
      <c r="K16" s="92">
        <v>0</v>
      </c>
      <c r="L16" s="92">
        <v>0</v>
      </c>
      <c r="M16" s="29" t="s">
        <v>104</v>
      </c>
      <c r="N16" s="92">
        <v>0</v>
      </c>
      <c r="O16" s="26">
        <f t="shared" si="0"/>
        <v>0</v>
      </c>
    </row>
    <row r="17" s="26" customFormat="1" ht="15" hidden="1" customHeight="1" spans="1:15">
      <c r="A17" s="33" t="s">
        <v>99</v>
      </c>
      <c r="B17" s="36" t="s">
        <v>100</v>
      </c>
      <c r="C17" s="33" t="s">
        <v>97</v>
      </c>
      <c r="D17" s="36" t="s">
        <v>115</v>
      </c>
      <c r="E17" s="33" t="s">
        <v>97</v>
      </c>
      <c r="F17" s="33" t="s">
        <v>98</v>
      </c>
      <c r="G17" s="33" t="s">
        <v>104</v>
      </c>
      <c r="H17" s="93">
        <v>0</v>
      </c>
      <c r="I17" s="93">
        <v>0</v>
      </c>
      <c r="J17" s="93">
        <v>0</v>
      </c>
      <c r="K17" s="93">
        <v>0</v>
      </c>
      <c r="L17" s="93">
        <v>0</v>
      </c>
      <c r="M17" s="33" t="s">
        <v>104</v>
      </c>
      <c r="N17" s="93">
        <v>0</v>
      </c>
      <c r="O17" s="26">
        <f t="shared" si="0"/>
        <v>0</v>
      </c>
    </row>
    <row r="18" s="26" customFormat="1" ht="15" hidden="1" customHeight="1" spans="1:15">
      <c r="A18" s="29" t="s">
        <v>99</v>
      </c>
      <c r="B18" s="32" t="s">
        <v>100</v>
      </c>
      <c r="C18" s="29" t="s">
        <v>97</v>
      </c>
      <c r="D18" s="32" t="s">
        <v>116</v>
      </c>
      <c r="E18" s="29" t="s">
        <v>97</v>
      </c>
      <c r="F18" s="29" t="s">
        <v>98</v>
      </c>
      <c r="G18" s="29" t="s">
        <v>102</v>
      </c>
      <c r="H18" s="92">
        <v>27478456.73</v>
      </c>
      <c r="I18" s="92">
        <v>500000</v>
      </c>
      <c r="J18" s="92">
        <v>995854.51</v>
      </c>
      <c r="K18" s="92">
        <v>4700000</v>
      </c>
      <c r="L18" s="92">
        <v>11600690.25</v>
      </c>
      <c r="M18" s="29" t="s">
        <v>102</v>
      </c>
      <c r="N18" s="92">
        <v>27974311.24</v>
      </c>
      <c r="O18" s="26">
        <f t="shared" si="0"/>
        <v>27974311.24</v>
      </c>
    </row>
    <row r="19" s="26" customFormat="1" ht="15" hidden="1" customHeight="1" spans="1:15">
      <c r="A19" s="33" t="s">
        <v>99</v>
      </c>
      <c r="B19" s="36" t="s">
        <v>100</v>
      </c>
      <c r="C19" s="33" t="s">
        <v>97</v>
      </c>
      <c r="D19" s="36" t="s">
        <v>117</v>
      </c>
      <c r="E19" s="33" t="s">
        <v>97</v>
      </c>
      <c r="F19" s="33" t="s">
        <v>98</v>
      </c>
      <c r="G19" s="33" t="s">
        <v>104</v>
      </c>
      <c r="H19" s="93">
        <v>0</v>
      </c>
      <c r="I19" s="93">
        <v>0</v>
      </c>
      <c r="J19" s="93">
        <v>0</v>
      </c>
      <c r="K19" s="93">
        <v>0</v>
      </c>
      <c r="L19" s="93">
        <v>0</v>
      </c>
      <c r="M19" s="33" t="s">
        <v>104</v>
      </c>
      <c r="N19" s="93">
        <v>0</v>
      </c>
      <c r="O19" s="26">
        <f t="shared" si="0"/>
        <v>0</v>
      </c>
    </row>
    <row r="20" s="26" customFormat="1" ht="15" hidden="1" customHeight="1" spans="1:15">
      <c r="A20" s="29" t="s">
        <v>99</v>
      </c>
      <c r="B20" s="32" t="s">
        <v>100</v>
      </c>
      <c r="C20" s="29" t="s">
        <v>97</v>
      </c>
      <c r="D20" s="32" t="s">
        <v>118</v>
      </c>
      <c r="E20" s="29" t="s">
        <v>97</v>
      </c>
      <c r="F20" s="29" t="s">
        <v>98</v>
      </c>
      <c r="G20" s="29" t="s">
        <v>104</v>
      </c>
      <c r="H20" s="92">
        <v>0</v>
      </c>
      <c r="I20" s="92">
        <v>0</v>
      </c>
      <c r="J20" s="92">
        <v>0</v>
      </c>
      <c r="K20" s="92">
        <v>0</v>
      </c>
      <c r="L20" s="92">
        <v>0</v>
      </c>
      <c r="M20" s="29" t="s">
        <v>104</v>
      </c>
      <c r="N20" s="92">
        <v>0</v>
      </c>
      <c r="O20" s="26">
        <f t="shared" si="0"/>
        <v>0</v>
      </c>
    </row>
    <row r="21" s="26" customFormat="1" ht="15" hidden="1" customHeight="1" spans="1:15">
      <c r="A21" s="33" t="s">
        <v>99</v>
      </c>
      <c r="B21" s="36" t="s">
        <v>100</v>
      </c>
      <c r="C21" s="33" t="s">
        <v>97</v>
      </c>
      <c r="D21" s="36" t="s">
        <v>20</v>
      </c>
      <c r="E21" s="33" t="s">
        <v>97</v>
      </c>
      <c r="F21" s="33" t="s">
        <v>98</v>
      </c>
      <c r="G21" s="33" t="s">
        <v>102</v>
      </c>
      <c r="H21" s="93">
        <v>189523.93</v>
      </c>
      <c r="I21" s="93">
        <v>100000</v>
      </c>
      <c r="J21" s="93">
        <v>25474.16</v>
      </c>
      <c r="K21" s="93">
        <v>1050096.04</v>
      </c>
      <c r="L21" s="93">
        <v>360350.34</v>
      </c>
      <c r="M21" s="33" t="s">
        <v>102</v>
      </c>
      <c r="N21" s="93">
        <v>114998.09</v>
      </c>
      <c r="O21" s="26">
        <f t="shared" si="0"/>
        <v>114998.09</v>
      </c>
    </row>
    <row r="22" s="26" customFormat="1" ht="15" hidden="1" customHeight="1" spans="1:15">
      <c r="A22" s="29" t="s">
        <v>99</v>
      </c>
      <c r="B22" s="32" t="s">
        <v>100</v>
      </c>
      <c r="C22" s="29" t="s">
        <v>97</v>
      </c>
      <c r="D22" s="32" t="s">
        <v>21</v>
      </c>
      <c r="E22" s="29" t="s">
        <v>97</v>
      </c>
      <c r="F22" s="29" t="s">
        <v>98</v>
      </c>
      <c r="G22" s="29" t="s">
        <v>102</v>
      </c>
      <c r="H22" s="92">
        <v>174231.16</v>
      </c>
      <c r="I22" s="92">
        <v>120000</v>
      </c>
      <c r="J22" s="92">
        <v>30476.63</v>
      </c>
      <c r="K22" s="92">
        <v>570000</v>
      </c>
      <c r="L22" s="92">
        <v>364962.52</v>
      </c>
      <c r="M22" s="29" t="s">
        <v>102</v>
      </c>
      <c r="N22" s="92">
        <v>84707.79</v>
      </c>
      <c r="O22" s="26">
        <f t="shared" si="0"/>
        <v>84707.79</v>
      </c>
    </row>
    <row r="23" s="26" customFormat="1" ht="15" hidden="1" customHeight="1" spans="1:15">
      <c r="A23" s="33" t="s">
        <v>99</v>
      </c>
      <c r="B23" s="36" t="s">
        <v>100</v>
      </c>
      <c r="C23" s="33" t="s">
        <v>97</v>
      </c>
      <c r="D23" s="36" t="s">
        <v>80</v>
      </c>
      <c r="E23" s="33" t="s">
        <v>97</v>
      </c>
      <c r="F23" s="33" t="s">
        <v>98</v>
      </c>
      <c r="G23" s="33" t="s">
        <v>107</v>
      </c>
      <c r="H23" s="93">
        <v>0.24</v>
      </c>
      <c r="I23" s="93">
        <v>0</v>
      </c>
      <c r="J23" s="93">
        <v>0</v>
      </c>
      <c r="K23" s="93">
        <v>62847</v>
      </c>
      <c r="L23" s="93">
        <v>31150.26</v>
      </c>
      <c r="M23" s="33" t="s">
        <v>107</v>
      </c>
      <c r="N23" s="93">
        <v>0.24</v>
      </c>
      <c r="O23" s="26">
        <f t="shared" si="0"/>
        <v>-0.24</v>
      </c>
    </row>
    <row r="24" s="26" customFormat="1" ht="15" hidden="1" customHeight="1" spans="1:15">
      <c r="A24" s="29" t="s">
        <v>99</v>
      </c>
      <c r="B24" s="32" t="s">
        <v>100</v>
      </c>
      <c r="C24" s="29" t="s">
        <v>97</v>
      </c>
      <c r="D24" s="32" t="s">
        <v>119</v>
      </c>
      <c r="E24" s="29" t="s">
        <v>97</v>
      </c>
      <c r="F24" s="29" t="s">
        <v>98</v>
      </c>
      <c r="G24" s="29" t="s">
        <v>104</v>
      </c>
      <c r="H24" s="92">
        <v>0</v>
      </c>
      <c r="I24" s="92">
        <v>0</v>
      </c>
      <c r="J24" s="92">
        <v>0</v>
      </c>
      <c r="K24" s="92">
        <v>0</v>
      </c>
      <c r="L24" s="92">
        <v>0</v>
      </c>
      <c r="M24" s="29" t="s">
        <v>104</v>
      </c>
      <c r="N24" s="92">
        <v>0</v>
      </c>
      <c r="O24" s="26">
        <f t="shared" si="0"/>
        <v>0</v>
      </c>
    </row>
    <row r="25" s="26" customFormat="1" ht="15" hidden="1" customHeight="1" spans="1:15">
      <c r="A25" s="33" t="s">
        <v>99</v>
      </c>
      <c r="B25" s="36" t="s">
        <v>100</v>
      </c>
      <c r="C25" s="33" t="s">
        <v>97</v>
      </c>
      <c r="D25" s="36" t="s">
        <v>120</v>
      </c>
      <c r="E25" s="33" t="s">
        <v>97</v>
      </c>
      <c r="F25" s="33" t="s">
        <v>98</v>
      </c>
      <c r="G25" s="33" t="s">
        <v>104</v>
      </c>
      <c r="H25" s="93">
        <v>0</v>
      </c>
      <c r="I25" s="93">
        <v>0</v>
      </c>
      <c r="J25" s="93">
        <v>0</v>
      </c>
      <c r="K25" s="93">
        <v>0</v>
      </c>
      <c r="L25" s="93">
        <v>0</v>
      </c>
      <c r="M25" s="33" t="s">
        <v>104</v>
      </c>
      <c r="N25" s="93">
        <v>0</v>
      </c>
      <c r="O25" s="26">
        <f t="shared" si="0"/>
        <v>0</v>
      </c>
    </row>
    <row r="26" s="26" customFormat="1" ht="15" hidden="1" customHeight="1" spans="1:15">
      <c r="A26" s="29" t="s">
        <v>99</v>
      </c>
      <c r="B26" s="32" t="s">
        <v>100</v>
      </c>
      <c r="C26" s="29" t="s">
        <v>97</v>
      </c>
      <c r="D26" s="32" t="s">
        <v>121</v>
      </c>
      <c r="E26" s="29" t="s">
        <v>97</v>
      </c>
      <c r="F26" s="29" t="s">
        <v>98</v>
      </c>
      <c r="G26" s="29" t="s">
        <v>102</v>
      </c>
      <c r="H26" s="92">
        <v>5200.09</v>
      </c>
      <c r="I26" s="92">
        <v>0</v>
      </c>
      <c r="J26" s="92">
        <v>0</v>
      </c>
      <c r="K26" s="92">
        <v>0</v>
      </c>
      <c r="L26" s="92">
        <v>5200.09</v>
      </c>
      <c r="M26" s="29" t="s">
        <v>102</v>
      </c>
      <c r="N26" s="92">
        <v>5200.09</v>
      </c>
      <c r="O26" s="26">
        <f t="shared" si="0"/>
        <v>5200.09</v>
      </c>
    </row>
    <row r="27" s="26" customFormat="1" ht="15" hidden="1" customHeight="1" spans="1:15">
      <c r="A27" s="33" t="s">
        <v>99</v>
      </c>
      <c r="B27" s="36" t="s">
        <v>100</v>
      </c>
      <c r="C27" s="33" t="s">
        <v>97</v>
      </c>
      <c r="D27" s="36" t="s">
        <v>81</v>
      </c>
      <c r="E27" s="33" t="s">
        <v>97</v>
      </c>
      <c r="F27" s="33" t="s">
        <v>98</v>
      </c>
      <c r="G27" s="33" t="s">
        <v>104</v>
      </c>
      <c r="H27" s="93">
        <v>0</v>
      </c>
      <c r="I27" s="93">
        <v>0</v>
      </c>
      <c r="J27" s="93">
        <v>0</v>
      </c>
      <c r="K27" s="93">
        <v>32470.55</v>
      </c>
      <c r="L27" s="93">
        <v>32470.55</v>
      </c>
      <c r="M27" s="33" t="s">
        <v>104</v>
      </c>
      <c r="N27" s="93">
        <v>0</v>
      </c>
      <c r="O27" s="26">
        <f t="shared" si="0"/>
        <v>0</v>
      </c>
    </row>
    <row r="28" s="26" customFormat="1" ht="15" hidden="1" customHeight="1" spans="1:15">
      <c r="A28" s="29" t="s">
        <v>99</v>
      </c>
      <c r="B28" s="32" t="s">
        <v>100</v>
      </c>
      <c r="C28" s="29" t="s">
        <v>97</v>
      </c>
      <c r="D28" s="32" t="s">
        <v>122</v>
      </c>
      <c r="E28" s="29" t="s">
        <v>97</v>
      </c>
      <c r="F28" s="29" t="s">
        <v>98</v>
      </c>
      <c r="G28" s="29" t="s">
        <v>104</v>
      </c>
      <c r="H28" s="92">
        <v>0</v>
      </c>
      <c r="I28" s="92">
        <v>0</v>
      </c>
      <c r="J28" s="92">
        <v>0</v>
      </c>
      <c r="K28" s="92">
        <v>0</v>
      </c>
      <c r="L28" s="92">
        <v>0</v>
      </c>
      <c r="M28" s="29" t="s">
        <v>104</v>
      </c>
      <c r="N28" s="92">
        <v>0</v>
      </c>
      <c r="O28" s="26">
        <f t="shared" si="0"/>
        <v>0</v>
      </c>
    </row>
    <row r="29" s="26" customFormat="1" ht="15" hidden="1" customHeight="1" spans="1:15">
      <c r="A29" s="33" t="s">
        <v>99</v>
      </c>
      <c r="B29" s="36" t="s">
        <v>100</v>
      </c>
      <c r="C29" s="33" t="s">
        <v>97</v>
      </c>
      <c r="D29" s="36" t="s">
        <v>72</v>
      </c>
      <c r="E29" s="33" t="s">
        <v>97</v>
      </c>
      <c r="F29" s="33" t="s">
        <v>98</v>
      </c>
      <c r="G29" s="33" t="s">
        <v>102</v>
      </c>
      <c r="H29" s="93">
        <v>43759.73</v>
      </c>
      <c r="I29" s="93">
        <v>43759.73</v>
      </c>
      <c r="J29" s="93">
        <v>0</v>
      </c>
      <c r="K29" s="93">
        <v>108117.73</v>
      </c>
      <c r="L29" s="93">
        <v>72259.44</v>
      </c>
      <c r="M29" s="33" t="s">
        <v>104</v>
      </c>
      <c r="N29" s="93">
        <v>0</v>
      </c>
      <c r="O29" s="26">
        <f t="shared" si="0"/>
        <v>0</v>
      </c>
    </row>
    <row r="30" s="26" customFormat="1" ht="15" hidden="1" customHeight="1" spans="1:15">
      <c r="A30" s="29" t="s">
        <v>99</v>
      </c>
      <c r="B30" s="32" t="s">
        <v>100</v>
      </c>
      <c r="C30" s="29" t="s">
        <v>97</v>
      </c>
      <c r="D30" s="32" t="s">
        <v>123</v>
      </c>
      <c r="E30" s="29" t="s">
        <v>97</v>
      </c>
      <c r="F30" s="29" t="s">
        <v>98</v>
      </c>
      <c r="G30" s="29" t="s">
        <v>104</v>
      </c>
      <c r="H30" s="92">
        <v>0</v>
      </c>
      <c r="I30" s="92">
        <v>0</v>
      </c>
      <c r="J30" s="92">
        <v>0</v>
      </c>
      <c r="K30" s="92">
        <v>0</v>
      </c>
      <c r="L30" s="92">
        <v>0</v>
      </c>
      <c r="M30" s="29" t="s">
        <v>104</v>
      </c>
      <c r="N30" s="92">
        <v>0</v>
      </c>
      <c r="O30" s="26">
        <f t="shared" si="0"/>
        <v>0</v>
      </c>
    </row>
    <row r="31" s="26" customFormat="1" ht="15" hidden="1" customHeight="1" spans="1:15">
      <c r="A31" s="33" t="s">
        <v>99</v>
      </c>
      <c r="B31" s="36" t="s">
        <v>100</v>
      </c>
      <c r="C31" s="33" t="s">
        <v>97</v>
      </c>
      <c r="D31" s="36" t="s">
        <v>22</v>
      </c>
      <c r="E31" s="33" t="s">
        <v>97</v>
      </c>
      <c r="F31" s="33" t="s">
        <v>98</v>
      </c>
      <c r="G31" s="33" t="s">
        <v>102</v>
      </c>
      <c r="H31" s="93">
        <v>184133.16</v>
      </c>
      <c r="I31" s="93">
        <v>80000</v>
      </c>
      <c r="J31" s="93">
        <v>26356.49</v>
      </c>
      <c r="K31" s="93">
        <v>270000</v>
      </c>
      <c r="L31" s="93">
        <v>293665.56</v>
      </c>
      <c r="M31" s="33" t="s">
        <v>102</v>
      </c>
      <c r="N31" s="93">
        <v>130489.65</v>
      </c>
      <c r="O31" s="26">
        <f t="shared" si="0"/>
        <v>130489.65</v>
      </c>
    </row>
    <row r="32" s="26" customFormat="1" ht="15" hidden="1" customHeight="1" spans="1:15">
      <c r="A32" s="29" t="s">
        <v>99</v>
      </c>
      <c r="B32" s="32" t="s">
        <v>100</v>
      </c>
      <c r="C32" s="29" t="s">
        <v>97</v>
      </c>
      <c r="D32" s="32" t="s">
        <v>124</v>
      </c>
      <c r="E32" s="29" t="s">
        <v>97</v>
      </c>
      <c r="F32" s="29" t="s">
        <v>98</v>
      </c>
      <c r="G32" s="29" t="s">
        <v>104</v>
      </c>
      <c r="H32" s="92">
        <v>0</v>
      </c>
      <c r="I32" s="92">
        <v>0</v>
      </c>
      <c r="J32" s="92">
        <v>0</v>
      </c>
      <c r="K32" s="92">
        <v>0</v>
      </c>
      <c r="L32" s="92">
        <v>0</v>
      </c>
      <c r="M32" s="29" t="s">
        <v>104</v>
      </c>
      <c r="N32" s="92">
        <v>0</v>
      </c>
      <c r="O32" s="26">
        <f t="shared" si="0"/>
        <v>0</v>
      </c>
    </row>
    <row r="33" s="26" customFormat="1" ht="15" hidden="1" customHeight="1" spans="1:15">
      <c r="A33" s="33" t="s">
        <v>99</v>
      </c>
      <c r="B33" s="36" t="s">
        <v>100</v>
      </c>
      <c r="C33" s="33" t="s">
        <v>97</v>
      </c>
      <c r="D33" s="36" t="s">
        <v>125</v>
      </c>
      <c r="E33" s="33" t="s">
        <v>97</v>
      </c>
      <c r="F33" s="33" t="s">
        <v>98</v>
      </c>
      <c r="G33" s="33" t="s">
        <v>104</v>
      </c>
      <c r="H33" s="93">
        <v>0</v>
      </c>
      <c r="I33" s="93">
        <v>0</v>
      </c>
      <c r="J33" s="93">
        <v>0</v>
      </c>
      <c r="K33" s="93">
        <v>0</v>
      </c>
      <c r="L33" s="93">
        <v>0</v>
      </c>
      <c r="M33" s="33" t="s">
        <v>104</v>
      </c>
      <c r="N33" s="93">
        <v>0</v>
      </c>
      <c r="O33" s="26">
        <f t="shared" si="0"/>
        <v>0</v>
      </c>
    </row>
    <row r="34" s="26" customFormat="1" ht="15" hidden="1" customHeight="1" spans="1:15">
      <c r="A34" s="29" t="s">
        <v>99</v>
      </c>
      <c r="B34" s="32" t="s">
        <v>100</v>
      </c>
      <c r="C34" s="29" t="s">
        <v>97</v>
      </c>
      <c r="D34" s="32" t="s">
        <v>126</v>
      </c>
      <c r="E34" s="29" t="s">
        <v>97</v>
      </c>
      <c r="F34" s="29" t="s">
        <v>98</v>
      </c>
      <c r="G34" s="29" t="s">
        <v>104</v>
      </c>
      <c r="H34" s="92">
        <v>0</v>
      </c>
      <c r="I34" s="92">
        <v>0</v>
      </c>
      <c r="J34" s="92">
        <v>0</v>
      </c>
      <c r="K34" s="92">
        <v>0</v>
      </c>
      <c r="L34" s="92">
        <v>0</v>
      </c>
      <c r="M34" s="29" t="s">
        <v>104</v>
      </c>
      <c r="N34" s="92">
        <v>0</v>
      </c>
      <c r="O34" s="26">
        <f t="shared" si="0"/>
        <v>0</v>
      </c>
    </row>
    <row r="35" s="26" customFormat="1" ht="15" hidden="1" customHeight="1" spans="1:15">
      <c r="A35" s="33" t="s">
        <v>99</v>
      </c>
      <c r="B35" s="36" t="s">
        <v>100</v>
      </c>
      <c r="C35" s="33" t="s">
        <v>97</v>
      </c>
      <c r="D35" s="36" t="s">
        <v>127</v>
      </c>
      <c r="E35" s="33" t="s">
        <v>97</v>
      </c>
      <c r="F35" s="33" t="s">
        <v>98</v>
      </c>
      <c r="G35" s="33" t="s">
        <v>104</v>
      </c>
      <c r="H35" s="93">
        <v>0</v>
      </c>
      <c r="I35" s="93">
        <v>0</v>
      </c>
      <c r="J35" s="93">
        <v>0</v>
      </c>
      <c r="K35" s="93">
        <v>0</v>
      </c>
      <c r="L35" s="93">
        <v>0</v>
      </c>
      <c r="M35" s="33" t="s">
        <v>104</v>
      </c>
      <c r="N35" s="93">
        <v>0</v>
      </c>
      <c r="O35" s="26">
        <f t="shared" si="0"/>
        <v>0</v>
      </c>
    </row>
    <row r="36" s="26" customFormat="1" ht="15" hidden="1" customHeight="1" spans="1:15">
      <c r="A36" s="29" t="s">
        <v>99</v>
      </c>
      <c r="B36" s="32" t="s">
        <v>100</v>
      </c>
      <c r="C36" s="29" t="s">
        <v>97</v>
      </c>
      <c r="D36" s="32" t="s">
        <v>23</v>
      </c>
      <c r="E36" s="29" t="s">
        <v>97</v>
      </c>
      <c r="F36" s="29" t="s">
        <v>98</v>
      </c>
      <c r="G36" s="29" t="s">
        <v>102</v>
      </c>
      <c r="H36" s="92">
        <v>14744.64</v>
      </c>
      <c r="I36" s="92">
        <v>0</v>
      </c>
      <c r="J36" s="92">
        <v>0</v>
      </c>
      <c r="K36" s="92">
        <v>150000</v>
      </c>
      <c r="L36" s="92">
        <v>164744.99</v>
      </c>
      <c r="M36" s="29" t="s">
        <v>102</v>
      </c>
      <c r="N36" s="92">
        <v>14744.64</v>
      </c>
      <c r="O36" s="26">
        <f t="shared" si="0"/>
        <v>14744.64</v>
      </c>
    </row>
    <row r="37" s="26" customFormat="1" ht="15" hidden="1" customHeight="1" spans="1:15">
      <c r="A37" s="33" t="s">
        <v>99</v>
      </c>
      <c r="B37" s="36" t="s">
        <v>100</v>
      </c>
      <c r="C37" s="33" t="s">
        <v>97</v>
      </c>
      <c r="D37" s="36" t="s">
        <v>128</v>
      </c>
      <c r="E37" s="33" t="s">
        <v>97</v>
      </c>
      <c r="F37" s="33" t="s">
        <v>98</v>
      </c>
      <c r="G37" s="33" t="s">
        <v>104</v>
      </c>
      <c r="H37" s="93">
        <v>0</v>
      </c>
      <c r="I37" s="93">
        <v>0</v>
      </c>
      <c r="J37" s="93">
        <v>0</v>
      </c>
      <c r="K37" s="93">
        <v>0</v>
      </c>
      <c r="L37" s="93">
        <v>0</v>
      </c>
      <c r="M37" s="33" t="s">
        <v>104</v>
      </c>
      <c r="N37" s="93">
        <v>0</v>
      </c>
      <c r="O37" s="26">
        <f t="shared" si="0"/>
        <v>0</v>
      </c>
    </row>
    <row r="38" s="26" customFormat="1" ht="15" hidden="1" customHeight="1" spans="1:15">
      <c r="A38" s="29" t="s">
        <v>99</v>
      </c>
      <c r="B38" s="32" t="s">
        <v>100</v>
      </c>
      <c r="C38" s="29" t="s">
        <v>97</v>
      </c>
      <c r="D38" s="32" t="s">
        <v>129</v>
      </c>
      <c r="E38" s="29" t="s">
        <v>97</v>
      </c>
      <c r="F38" s="29" t="s">
        <v>98</v>
      </c>
      <c r="G38" s="29" t="s">
        <v>104</v>
      </c>
      <c r="H38" s="92">
        <v>0</v>
      </c>
      <c r="I38" s="92">
        <v>0</v>
      </c>
      <c r="J38" s="92">
        <v>0</v>
      </c>
      <c r="K38" s="92">
        <v>0</v>
      </c>
      <c r="L38" s="92">
        <v>0</v>
      </c>
      <c r="M38" s="29" t="s">
        <v>104</v>
      </c>
      <c r="N38" s="92">
        <v>0</v>
      </c>
      <c r="O38" s="26">
        <f t="shared" si="0"/>
        <v>0</v>
      </c>
    </row>
    <row r="39" s="26" customFormat="1" ht="15" hidden="1" customHeight="1" spans="1:15">
      <c r="A39" s="33" t="s">
        <v>99</v>
      </c>
      <c r="B39" s="36" t="s">
        <v>100</v>
      </c>
      <c r="C39" s="33" t="s">
        <v>97</v>
      </c>
      <c r="D39" s="36" t="s">
        <v>24</v>
      </c>
      <c r="E39" s="33" t="s">
        <v>97</v>
      </c>
      <c r="F39" s="33" t="s">
        <v>98</v>
      </c>
      <c r="G39" s="33" t="s">
        <v>102</v>
      </c>
      <c r="H39" s="93">
        <v>754195.18</v>
      </c>
      <c r="I39" s="93">
        <v>234060.7</v>
      </c>
      <c r="J39" s="93">
        <v>52013.44</v>
      </c>
      <c r="K39" s="93">
        <v>1168626.9</v>
      </c>
      <c r="L39" s="93">
        <v>1170302.6</v>
      </c>
      <c r="M39" s="33" t="s">
        <v>102</v>
      </c>
      <c r="N39" s="93">
        <v>572147.92</v>
      </c>
      <c r="O39" s="26">
        <f t="shared" si="0"/>
        <v>572147.92</v>
      </c>
    </row>
    <row r="40" s="26" customFormat="1" ht="15" hidden="1" customHeight="1" spans="1:15">
      <c r="A40" s="29" t="s">
        <v>99</v>
      </c>
      <c r="B40" s="32" t="s">
        <v>100</v>
      </c>
      <c r="C40" s="29" t="s">
        <v>97</v>
      </c>
      <c r="D40" s="32" t="s">
        <v>130</v>
      </c>
      <c r="E40" s="29" t="s">
        <v>97</v>
      </c>
      <c r="F40" s="29" t="s">
        <v>98</v>
      </c>
      <c r="G40" s="29" t="s">
        <v>104</v>
      </c>
      <c r="H40" s="92">
        <v>0</v>
      </c>
      <c r="I40" s="92">
        <v>0</v>
      </c>
      <c r="J40" s="92">
        <v>0</v>
      </c>
      <c r="K40" s="92">
        <v>0</v>
      </c>
      <c r="L40" s="92">
        <v>0</v>
      </c>
      <c r="M40" s="29" t="s">
        <v>104</v>
      </c>
      <c r="N40" s="92">
        <v>0</v>
      </c>
      <c r="O40" s="26">
        <f t="shared" si="0"/>
        <v>0</v>
      </c>
    </row>
    <row r="41" s="26" customFormat="1" ht="15" hidden="1" customHeight="1" spans="1:15">
      <c r="A41" s="33" t="s">
        <v>99</v>
      </c>
      <c r="B41" s="36" t="s">
        <v>100</v>
      </c>
      <c r="C41" s="33" t="s">
        <v>97</v>
      </c>
      <c r="D41" s="36" t="s">
        <v>71</v>
      </c>
      <c r="E41" s="33" t="s">
        <v>97</v>
      </c>
      <c r="F41" s="33" t="s">
        <v>98</v>
      </c>
      <c r="G41" s="33" t="s">
        <v>102</v>
      </c>
      <c r="H41" s="93">
        <v>13932.9</v>
      </c>
      <c r="I41" s="93">
        <v>0</v>
      </c>
      <c r="J41" s="93">
        <v>0</v>
      </c>
      <c r="K41" s="93">
        <v>0</v>
      </c>
      <c r="L41" s="93">
        <v>0</v>
      </c>
      <c r="M41" s="33" t="s">
        <v>102</v>
      </c>
      <c r="N41" s="93">
        <v>13932.9</v>
      </c>
      <c r="O41" s="26">
        <f t="shared" si="0"/>
        <v>13932.9</v>
      </c>
    </row>
    <row r="42" s="26" customFormat="1" ht="15" hidden="1" customHeight="1" spans="1:15">
      <c r="A42" s="29" t="s">
        <v>99</v>
      </c>
      <c r="B42" s="32" t="s">
        <v>100</v>
      </c>
      <c r="C42" s="29" t="s">
        <v>97</v>
      </c>
      <c r="D42" s="32" t="s">
        <v>131</v>
      </c>
      <c r="E42" s="29" t="s">
        <v>97</v>
      </c>
      <c r="F42" s="29" t="s">
        <v>98</v>
      </c>
      <c r="G42" s="29" t="s">
        <v>104</v>
      </c>
      <c r="H42" s="92">
        <v>0</v>
      </c>
      <c r="I42" s="92">
        <v>0</v>
      </c>
      <c r="J42" s="92">
        <v>0</v>
      </c>
      <c r="K42" s="92">
        <v>0</v>
      </c>
      <c r="L42" s="92">
        <v>0</v>
      </c>
      <c r="M42" s="29" t="s">
        <v>104</v>
      </c>
      <c r="N42" s="92">
        <v>0</v>
      </c>
      <c r="O42" s="26">
        <f t="shared" si="0"/>
        <v>0</v>
      </c>
    </row>
    <row r="43" s="26" customFormat="1" ht="15" hidden="1" customHeight="1" spans="1:15">
      <c r="A43" s="33" t="s">
        <v>99</v>
      </c>
      <c r="B43" s="36" t="s">
        <v>100</v>
      </c>
      <c r="C43" s="33" t="s">
        <v>97</v>
      </c>
      <c r="D43" s="36" t="s">
        <v>25</v>
      </c>
      <c r="E43" s="33" t="s">
        <v>97</v>
      </c>
      <c r="F43" s="33" t="s">
        <v>98</v>
      </c>
      <c r="G43" s="33" t="s">
        <v>102</v>
      </c>
      <c r="H43" s="93">
        <v>642101.31</v>
      </c>
      <c r="I43" s="93">
        <v>200000</v>
      </c>
      <c r="J43" s="93">
        <v>126624.86</v>
      </c>
      <c r="K43" s="93">
        <v>1461613.16</v>
      </c>
      <c r="L43" s="93">
        <v>1709420.93</v>
      </c>
      <c r="M43" s="33" t="s">
        <v>102</v>
      </c>
      <c r="N43" s="93">
        <v>568726.17</v>
      </c>
      <c r="O43" s="26">
        <f t="shared" si="0"/>
        <v>568726.17</v>
      </c>
    </row>
    <row r="44" s="26" customFormat="1" ht="15" hidden="1" customHeight="1" spans="1:15">
      <c r="A44" s="29" t="s">
        <v>99</v>
      </c>
      <c r="B44" s="32" t="s">
        <v>100</v>
      </c>
      <c r="C44" s="29" t="s">
        <v>97</v>
      </c>
      <c r="D44" s="32" t="s">
        <v>132</v>
      </c>
      <c r="E44" s="29" t="s">
        <v>97</v>
      </c>
      <c r="F44" s="29" t="s">
        <v>98</v>
      </c>
      <c r="G44" s="29" t="s">
        <v>104</v>
      </c>
      <c r="H44" s="92">
        <v>0</v>
      </c>
      <c r="I44" s="92">
        <v>0</v>
      </c>
      <c r="J44" s="92">
        <v>0</v>
      </c>
      <c r="K44" s="92">
        <v>40336.48</v>
      </c>
      <c r="L44" s="92">
        <v>40336.48</v>
      </c>
      <c r="M44" s="29" t="s">
        <v>104</v>
      </c>
      <c r="N44" s="92">
        <v>0</v>
      </c>
      <c r="O44" s="26">
        <f t="shared" si="0"/>
        <v>0</v>
      </c>
    </row>
    <row r="45" s="26" customFormat="1" ht="15" hidden="1" customHeight="1" spans="1:15">
      <c r="A45" s="33" t="s">
        <v>99</v>
      </c>
      <c r="B45" s="36" t="s">
        <v>100</v>
      </c>
      <c r="C45" s="33" t="s">
        <v>97</v>
      </c>
      <c r="D45" s="36" t="s">
        <v>26</v>
      </c>
      <c r="E45" s="33" t="s">
        <v>97</v>
      </c>
      <c r="F45" s="33" t="s">
        <v>98</v>
      </c>
      <c r="G45" s="33" t="s">
        <v>102</v>
      </c>
      <c r="H45" s="93">
        <v>595670.19</v>
      </c>
      <c r="I45" s="93">
        <v>300000</v>
      </c>
      <c r="J45" s="93">
        <v>125826.79</v>
      </c>
      <c r="K45" s="93">
        <v>1750000</v>
      </c>
      <c r="L45" s="93">
        <v>1262084.18</v>
      </c>
      <c r="M45" s="33" t="s">
        <v>102</v>
      </c>
      <c r="N45" s="93">
        <v>421496.98</v>
      </c>
      <c r="O45" s="26">
        <f t="shared" si="0"/>
        <v>421496.98</v>
      </c>
    </row>
    <row r="46" s="26" customFormat="1" ht="15" hidden="1" customHeight="1" spans="1:15">
      <c r="A46" s="29" t="s">
        <v>99</v>
      </c>
      <c r="B46" s="32" t="s">
        <v>100</v>
      </c>
      <c r="C46" s="29" t="s">
        <v>97</v>
      </c>
      <c r="D46" s="32" t="s">
        <v>79</v>
      </c>
      <c r="E46" s="29" t="s">
        <v>97</v>
      </c>
      <c r="F46" s="29" t="s">
        <v>98</v>
      </c>
      <c r="G46" s="29" t="s">
        <v>102</v>
      </c>
      <c r="H46" s="92">
        <v>0.1</v>
      </c>
      <c r="I46" s="92">
        <v>0</v>
      </c>
      <c r="J46" s="92">
        <v>88818</v>
      </c>
      <c r="K46" s="92">
        <v>419393.8</v>
      </c>
      <c r="L46" s="92">
        <v>466294.5</v>
      </c>
      <c r="M46" s="29" t="s">
        <v>102</v>
      </c>
      <c r="N46" s="92">
        <v>88818.1</v>
      </c>
      <c r="O46" s="26">
        <f t="shared" si="0"/>
        <v>88818.1</v>
      </c>
    </row>
    <row r="47" s="26" customFormat="1" ht="15" hidden="1" customHeight="1" spans="1:15">
      <c r="A47" s="33" t="s">
        <v>99</v>
      </c>
      <c r="B47" s="36" t="s">
        <v>100</v>
      </c>
      <c r="C47" s="33" t="s">
        <v>97</v>
      </c>
      <c r="D47" s="36" t="s">
        <v>133</v>
      </c>
      <c r="E47" s="33" t="s">
        <v>97</v>
      </c>
      <c r="F47" s="33" t="s">
        <v>98</v>
      </c>
      <c r="G47" s="33" t="s">
        <v>104</v>
      </c>
      <c r="H47" s="93">
        <v>0</v>
      </c>
      <c r="I47" s="93">
        <v>0</v>
      </c>
      <c r="J47" s="93">
        <v>0</v>
      </c>
      <c r="K47" s="93">
        <v>0</v>
      </c>
      <c r="L47" s="93">
        <v>0</v>
      </c>
      <c r="M47" s="33" t="s">
        <v>104</v>
      </c>
      <c r="N47" s="93">
        <v>0</v>
      </c>
      <c r="O47" s="26">
        <f t="shared" si="0"/>
        <v>0</v>
      </c>
    </row>
    <row r="48" s="26" customFormat="1" ht="15" hidden="1" customHeight="1" spans="1:15">
      <c r="A48" s="29" t="s">
        <v>99</v>
      </c>
      <c r="B48" s="32" t="s">
        <v>100</v>
      </c>
      <c r="C48" s="29" t="s">
        <v>97</v>
      </c>
      <c r="D48" s="32" t="s">
        <v>134</v>
      </c>
      <c r="E48" s="29" t="s">
        <v>97</v>
      </c>
      <c r="F48" s="29" t="s">
        <v>98</v>
      </c>
      <c r="G48" s="29" t="s">
        <v>104</v>
      </c>
      <c r="H48" s="92">
        <v>0</v>
      </c>
      <c r="I48" s="92">
        <v>0</v>
      </c>
      <c r="J48" s="92">
        <v>0</v>
      </c>
      <c r="K48" s="92">
        <v>0</v>
      </c>
      <c r="L48" s="92">
        <v>0</v>
      </c>
      <c r="M48" s="29" t="s">
        <v>104</v>
      </c>
      <c r="N48" s="92">
        <v>0</v>
      </c>
      <c r="O48" s="26">
        <f t="shared" si="0"/>
        <v>0</v>
      </c>
    </row>
    <row r="49" s="26" customFormat="1" ht="15" hidden="1" customHeight="1" spans="1:15">
      <c r="A49" s="33" t="s">
        <v>99</v>
      </c>
      <c r="B49" s="36" t="s">
        <v>100</v>
      </c>
      <c r="C49" s="33" t="s">
        <v>97</v>
      </c>
      <c r="D49" s="36" t="s">
        <v>78</v>
      </c>
      <c r="E49" s="33" t="s">
        <v>97</v>
      </c>
      <c r="F49" s="33" t="s">
        <v>98</v>
      </c>
      <c r="G49" s="33" t="s">
        <v>107</v>
      </c>
      <c r="H49" s="93">
        <v>0.36</v>
      </c>
      <c r="I49" s="93">
        <v>0</v>
      </c>
      <c r="J49" s="93">
        <v>0</v>
      </c>
      <c r="K49" s="93">
        <v>78227.4</v>
      </c>
      <c r="L49" s="93">
        <v>-14523.12</v>
      </c>
      <c r="M49" s="33" t="s">
        <v>107</v>
      </c>
      <c r="N49" s="93">
        <v>0.36</v>
      </c>
      <c r="O49" s="26">
        <f t="shared" si="0"/>
        <v>-0.36</v>
      </c>
    </row>
    <row r="50" s="26" customFormat="1" ht="15" hidden="1" customHeight="1" spans="1:15">
      <c r="A50" s="29" t="s">
        <v>99</v>
      </c>
      <c r="B50" s="32" t="s">
        <v>100</v>
      </c>
      <c r="C50" s="29" t="s">
        <v>97</v>
      </c>
      <c r="D50" s="32" t="s">
        <v>27</v>
      </c>
      <c r="E50" s="29" t="s">
        <v>97</v>
      </c>
      <c r="F50" s="29" t="s">
        <v>98</v>
      </c>
      <c r="G50" s="29" t="s">
        <v>102</v>
      </c>
      <c r="H50" s="92">
        <v>119501.26</v>
      </c>
      <c r="I50" s="92">
        <v>80000</v>
      </c>
      <c r="J50" s="92">
        <v>0</v>
      </c>
      <c r="K50" s="92">
        <v>550000</v>
      </c>
      <c r="L50" s="92">
        <v>265739.84</v>
      </c>
      <c r="M50" s="29" t="s">
        <v>102</v>
      </c>
      <c r="N50" s="92">
        <v>39501.26</v>
      </c>
      <c r="O50" s="26">
        <f t="shared" si="0"/>
        <v>39501.26</v>
      </c>
    </row>
    <row r="51" s="26" customFormat="1" ht="15" hidden="1" customHeight="1" spans="1:15">
      <c r="A51" s="33" t="s">
        <v>99</v>
      </c>
      <c r="B51" s="36" t="s">
        <v>100</v>
      </c>
      <c r="C51" s="33" t="s">
        <v>97</v>
      </c>
      <c r="D51" s="36" t="s">
        <v>135</v>
      </c>
      <c r="E51" s="33" t="s">
        <v>97</v>
      </c>
      <c r="F51" s="33" t="s">
        <v>98</v>
      </c>
      <c r="G51" s="33" t="s">
        <v>104</v>
      </c>
      <c r="H51" s="93">
        <v>0</v>
      </c>
      <c r="I51" s="93">
        <v>0</v>
      </c>
      <c r="J51" s="93">
        <v>0</v>
      </c>
      <c r="K51" s="93">
        <v>0</v>
      </c>
      <c r="L51" s="93">
        <v>0</v>
      </c>
      <c r="M51" s="33" t="s">
        <v>104</v>
      </c>
      <c r="N51" s="93">
        <v>0</v>
      </c>
      <c r="O51" s="26">
        <f t="shared" si="0"/>
        <v>0</v>
      </c>
    </row>
    <row r="52" s="26" customFormat="1" ht="15" hidden="1" customHeight="1" spans="1:15">
      <c r="A52" s="29" t="s">
        <v>99</v>
      </c>
      <c r="B52" s="32" t="s">
        <v>100</v>
      </c>
      <c r="C52" s="29" t="s">
        <v>97</v>
      </c>
      <c r="D52" s="32" t="s">
        <v>136</v>
      </c>
      <c r="E52" s="29" t="s">
        <v>97</v>
      </c>
      <c r="F52" s="29" t="s">
        <v>98</v>
      </c>
      <c r="G52" s="29" t="s">
        <v>104</v>
      </c>
      <c r="H52" s="92">
        <v>0</v>
      </c>
      <c r="I52" s="92">
        <v>0</v>
      </c>
      <c r="J52" s="92">
        <v>0</v>
      </c>
      <c r="K52" s="92">
        <v>0</v>
      </c>
      <c r="L52" s="92">
        <v>0</v>
      </c>
      <c r="M52" s="29" t="s">
        <v>104</v>
      </c>
      <c r="N52" s="92">
        <v>0</v>
      </c>
      <c r="O52" s="26">
        <f t="shared" si="0"/>
        <v>0</v>
      </c>
    </row>
    <row r="53" s="26" customFormat="1" ht="15" hidden="1" customHeight="1" spans="1:15">
      <c r="A53" s="33" t="s">
        <v>99</v>
      </c>
      <c r="B53" s="36" t="s">
        <v>100</v>
      </c>
      <c r="C53" s="33" t="s">
        <v>97</v>
      </c>
      <c r="D53" s="36" t="s">
        <v>137</v>
      </c>
      <c r="E53" s="33" t="s">
        <v>97</v>
      </c>
      <c r="F53" s="33" t="s">
        <v>98</v>
      </c>
      <c r="G53" s="33" t="s">
        <v>104</v>
      </c>
      <c r="H53" s="93">
        <v>0</v>
      </c>
      <c r="I53" s="93">
        <v>0</v>
      </c>
      <c r="J53" s="93">
        <v>0</v>
      </c>
      <c r="K53" s="93">
        <v>0</v>
      </c>
      <c r="L53" s="93">
        <v>0</v>
      </c>
      <c r="M53" s="33" t="s">
        <v>104</v>
      </c>
      <c r="N53" s="93">
        <v>0</v>
      </c>
      <c r="O53" s="26">
        <f t="shared" si="0"/>
        <v>0</v>
      </c>
    </row>
    <row r="54" s="26" customFormat="1" ht="15" hidden="1" customHeight="1" spans="1:15">
      <c r="A54" s="29" t="s">
        <v>99</v>
      </c>
      <c r="B54" s="32" t="s">
        <v>100</v>
      </c>
      <c r="C54" s="29" t="s">
        <v>97</v>
      </c>
      <c r="D54" s="32" t="s">
        <v>138</v>
      </c>
      <c r="E54" s="29" t="s">
        <v>97</v>
      </c>
      <c r="F54" s="29" t="s">
        <v>98</v>
      </c>
      <c r="G54" s="29" t="s">
        <v>104</v>
      </c>
      <c r="H54" s="92">
        <v>0</v>
      </c>
      <c r="I54" s="92">
        <v>0</v>
      </c>
      <c r="J54" s="92">
        <v>0</v>
      </c>
      <c r="K54" s="92">
        <v>0</v>
      </c>
      <c r="L54" s="92">
        <v>0</v>
      </c>
      <c r="M54" s="29" t="s">
        <v>104</v>
      </c>
      <c r="N54" s="92">
        <v>0</v>
      </c>
      <c r="O54" s="26">
        <f t="shared" si="0"/>
        <v>0</v>
      </c>
    </row>
    <row r="55" s="26" customFormat="1" ht="15" hidden="1" customHeight="1" spans="1:15">
      <c r="A55" s="33" t="s">
        <v>99</v>
      </c>
      <c r="B55" s="36" t="s">
        <v>100</v>
      </c>
      <c r="C55" s="33" t="s">
        <v>97</v>
      </c>
      <c r="D55" s="36" t="s">
        <v>28</v>
      </c>
      <c r="E55" s="33" t="s">
        <v>97</v>
      </c>
      <c r="F55" s="33" t="s">
        <v>98</v>
      </c>
      <c r="G55" s="33" t="s">
        <v>102</v>
      </c>
      <c r="H55" s="93">
        <v>782010.29</v>
      </c>
      <c r="I55" s="93">
        <v>85112.38</v>
      </c>
      <c r="J55" s="93">
        <v>49866.45</v>
      </c>
      <c r="K55" s="93">
        <v>1525882.78</v>
      </c>
      <c r="L55" s="93">
        <v>1792011.16</v>
      </c>
      <c r="M55" s="33" t="s">
        <v>102</v>
      </c>
      <c r="N55" s="93">
        <v>746764.36</v>
      </c>
      <c r="O55" s="26">
        <f t="shared" si="0"/>
        <v>746764.36</v>
      </c>
    </row>
    <row r="56" s="26" customFormat="1" ht="15" hidden="1" customHeight="1" spans="1:15">
      <c r="A56" s="29" t="s">
        <v>99</v>
      </c>
      <c r="B56" s="32" t="s">
        <v>100</v>
      </c>
      <c r="C56" s="29" t="s">
        <v>97</v>
      </c>
      <c r="D56" s="32" t="s">
        <v>139</v>
      </c>
      <c r="E56" s="29" t="s">
        <v>97</v>
      </c>
      <c r="F56" s="29" t="s">
        <v>98</v>
      </c>
      <c r="G56" s="29" t="s">
        <v>104</v>
      </c>
      <c r="H56" s="92">
        <v>0</v>
      </c>
      <c r="I56" s="92">
        <v>0</v>
      </c>
      <c r="J56" s="92">
        <v>0</v>
      </c>
      <c r="K56" s="92">
        <v>0</v>
      </c>
      <c r="L56" s="92">
        <v>0</v>
      </c>
      <c r="M56" s="29" t="s">
        <v>104</v>
      </c>
      <c r="N56" s="92">
        <v>0</v>
      </c>
      <c r="O56" s="26">
        <f t="shared" si="0"/>
        <v>0</v>
      </c>
    </row>
    <row r="57" s="26" customFormat="1" ht="15" hidden="1" customHeight="1" spans="1:15">
      <c r="A57" s="33" t="s">
        <v>99</v>
      </c>
      <c r="B57" s="36" t="s">
        <v>100</v>
      </c>
      <c r="C57" s="33" t="s">
        <v>97</v>
      </c>
      <c r="D57" s="36" t="s">
        <v>140</v>
      </c>
      <c r="E57" s="33" t="s">
        <v>97</v>
      </c>
      <c r="F57" s="33" t="s">
        <v>98</v>
      </c>
      <c r="G57" s="33" t="s">
        <v>104</v>
      </c>
      <c r="H57" s="93">
        <v>0</v>
      </c>
      <c r="I57" s="93">
        <v>0</v>
      </c>
      <c r="J57" s="93">
        <v>0</v>
      </c>
      <c r="K57" s="93">
        <v>0</v>
      </c>
      <c r="L57" s="93">
        <v>0</v>
      </c>
      <c r="M57" s="33" t="s">
        <v>104</v>
      </c>
      <c r="N57" s="93">
        <v>0</v>
      </c>
      <c r="O57" s="26">
        <f t="shared" si="0"/>
        <v>0</v>
      </c>
    </row>
    <row r="58" s="26" customFormat="1" ht="15" hidden="1" customHeight="1" spans="1:15">
      <c r="A58" s="29" t="s">
        <v>99</v>
      </c>
      <c r="B58" s="32" t="s">
        <v>100</v>
      </c>
      <c r="C58" s="29" t="s">
        <v>97</v>
      </c>
      <c r="D58" s="32" t="s">
        <v>141</v>
      </c>
      <c r="E58" s="29" t="s">
        <v>97</v>
      </c>
      <c r="F58" s="29" t="s">
        <v>98</v>
      </c>
      <c r="G58" s="29" t="s">
        <v>104</v>
      </c>
      <c r="H58" s="92">
        <v>0</v>
      </c>
      <c r="I58" s="92">
        <v>0</v>
      </c>
      <c r="J58" s="92">
        <v>0</v>
      </c>
      <c r="K58" s="92">
        <v>0</v>
      </c>
      <c r="L58" s="92">
        <v>0</v>
      </c>
      <c r="M58" s="29" t="s">
        <v>104</v>
      </c>
      <c r="N58" s="92">
        <v>0</v>
      </c>
      <c r="O58" s="26">
        <f t="shared" si="0"/>
        <v>0</v>
      </c>
    </row>
    <row r="59" s="26" customFormat="1" ht="15" hidden="1" customHeight="1" spans="1:15">
      <c r="A59" s="33" t="s">
        <v>99</v>
      </c>
      <c r="B59" s="36" t="s">
        <v>100</v>
      </c>
      <c r="C59" s="33" t="s">
        <v>97</v>
      </c>
      <c r="D59" s="36" t="s">
        <v>29</v>
      </c>
      <c r="E59" s="33" t="s">
        <v>97</v>
      </c>
      <c r="F59" s="33" t="s">
        <v>98</v>
      </c>
      <c r="G59" s="33" t="s">
        <v>102</v>
      </c>
      <c r="H59" s="93">
        <v>186372.6</v>
      </c>
      <c r="I59" s="93">
        <v>100000</v>
      </c>
      <c r="J59" s="93">
        <v>49974.47</v>
      </c>
      <c r="K59" s="93">
        <v>650000</v>
      </c>
      <c r="L59" s="93">
        <v>297799.37</v>
      </c>
      <c r="M59" s="33" t="s">
        <v>102</v>
      </c>
      <c r="N59" s="93">
        <v>136347.07</v>
      </c>
      <c r="O59" s="26">
        <f t="shared" si="0"/>
        <v>136347.07</v>
      </c>
    </row>
    <row r="60" s="26" customFormat="1" ht="15" hidden="1" customHeight="1" spans="1:15">
      <c r="A60" s="29" t="s">
        <v>99</v>
      </c>
      <c r="B60" s="32" t="s">
        <v>100</v>
      </c>
      <c r="C60" s="29" t="s">
        <v>97</v>
      </c>
      <c r="D60" s="32" t="s">
        <v>30</v>
      </c>
      <c r="E60" s="29" t="s">
        <v>97</v>
      </c>
      <c r="F60" s="29" t="s">
        <v>98</v>
      </c>
      <c r="G60" s="29" t="s">
        <v>102</v>
      </c>
      <c r="H60" s="92">
        <v>252003.05</v>
      </c>
      <c r="I60" s="92">
        <v>80000</v>
      </c>
      <c r="J60" s="92">
        <v>56324.04</v>
      </c>
      <c r="K60" s="92">
        <v>630000</v>
      </c>
      <c r="L60" s="92">
        <v>596566.07</v>
      </c>
      <c r="M60" s="29" t="s">
        <v>102</v>
      </c>
      <c r="N60" s="92">
        <v>228327.09</v>
      </c>
      <c r="O60" s="26">
        <f t="shared" si="0"/>
        <v>228327.09</v>
      </c>
    </row>
    <row r="61" s="26" customFormat="1" ht="15" hidden="1" customHeight="1" spans="1:15">
      <c r="A61" s="33" t="s">
        <v>99</v>
      </c>
      <c r="B61" s="36" t="s">
        <v>100</v>
      </c>
      <c r="C61" s="33" t="s">
        <v>97</v>
      </c>
      <c r="D61" s="36" t="s">
        <v>31</v>
      </c>
      <c r="E61" s="33" t="s">
        <v>97</v>
      </c>
      <c r="F61" s="33" t="s">
        <v>98</v>
      </c>
      <c r="G61" s="33" t="s">
        <v>102</v>
      </c>
      <c r="H61" s="93">
        <v>215502.14</v>
      </c>
      <c r="I61" s="93">
        <v>0</v>
      </c>
      <c r="J61" s="93">
        <v>191002.19</v>
      </c>
      <c r="K61" s="93">
        <v>3469640</v>
      </c>
      <c r="L61" s="93">
        <v>2607460</v>
      </c>
      <c r="M61" s="33" t="s">
        <v>102</v>
      </c>
      <c r="N61" s="93">
        <v>406504.33</v>
      </c>
      <c r="O61" s="26">
        <f t="shared" si="0"/>
        <v>406504.33</v>
      </c>
    </row>
    <row r="62" s="26" customFormat="1" ht="15" hidden="1" customHeight="1" spans="1:15">
      <c r="A62" s="29" t="s">
        <v>99</v>
      </c>
      <c r="B62" s="32" t="s">
        <v>100</v>
      </c>
      <c r="C62" s="29" t="s">
        <v>97</v>
      </c>
      <c r="D62" s="32" t="s">
        <v>142</v>
      </c>
      <c r="E62" s="29" t="s">
        <v>97</v>
      </c>
      <c r="F62" s="29" t="s">
        <v>98</v>
      </c>
      <c r="G62" s="29" t="s">
        <v>104</v>
      </c>
      <c r="H62" s="92">
        <v>0</v>
      </c>
      <c r="I62" s="92">
        <v>0</v>
      </c>
      <c r="J62" s="92">
        <v>0</v>
      </c>
      <c r="K62" s="92">
        <v>0</v>
      </c>
      <c r="L62" s="92">
        <v>0</v>
      </c>
      <c r="M62" s="29" t="s">
        <v>104</v>
      </c>
      <c r="N62" s="92">
        <v>0</v>
      </c>
      <c r="O62" s="26">
        <f t="shared" si="0"/>
        <v>0</v>
      </c>
    </row>
    <row r="63" s="26" customFormat="1" ht="15" hidden="1" customHeight="1" spans="1:15">
      <c r="A63" s="33" t="s">
        <v>99</v>
      </c>
      <c r="B63" s="36" t="s">
        <v>100</v>
      </c>
      <c r="C63" s="33" t="s">
        <v>97</v>
      </c>
      <c r="D63" s="36" t="s">
        <v>143</v>
      </c>
      <c r="E63" s="33" t="s">
        <v>97</v>
      </c>
      <c r="F63" s="33" t="s">
        <v>98</v>
      </c>
      <c r="G63" s="33" t="s">
        <v>104</v>
      </c>
      <c r="H63" s="93">
        <v>0</v>
      </c>
      <c r="I63" s="93">
        <v>0</v>
      </c>
      <c r="J63" s="93">
        <v>0</v>
      </c>
      <c r="K63" s="93">
        <v>0</v>
      </c>
      <c r="L63" s="93">
        <v>0</v>
      </c>
      <c r="M63" s="33" t="s">
        <v>104</v>
      </c>
      <c r="N63" s="93">
        <v>0</v>
      </c>
      <c r="O63" s="26">
        <f t="shared" si="0"/>
        <v>0</v>
      </c>
    </row>
    <row r="64" s="26" customFormat="1" ht="15" hidden="1" customHeight="1" spans="1:15">
      <c r="A64" s="29" t="s">
        <v>99</v>
      </c>
      <c r="B64" s="32" t="s">
        <v>100</v>
      </c>
      <c r="C64" s="29" t="s">
        <v>97</v>
      </c>
      <c r="D64" s="32" t="s">
        <v>144</v>
      </c>
      <c r="E64" s="29" t="s">
        <v>97</v>
      </c>
      <c r="F64" s="29" t="s">
        <v>98</v>
      </c>
      <c r="G64" s="29" t="s">
        <v>102</v>
      </c>
      <c r="H64" s="92">
        <v>103400.02</v>
      </c>
      <c r="I64" s="92">
        <v>77296.52</v>
      </c>
      <c r="J64" s="92">
        <v>0</v>
      </c>
      <c r="K64" s="92">
        <v>106974.84</v>
      </c>
      <c r="L64" s="92">
        <v>103399.52</v>
      </c>
      <c r="M64" s="29" t="s">
        <v>102</v>
      </c>
      <c r="N64" s="92">
        <v>26103.5</v>
      </c>
      <c r="O64" s="26">
        <f t="shared" si="0"/>
        <v>26103.5</v>
      </c>
    </row>
    <row r="65" s="26" customFormat="1" ht="15" hidden="1" customHeight="1" spans="1:15">
      <c r="A65" s="33" t="s">
        <v>99</v>
      </c>
      <c r="B65" s="36" t="s">
        <v>100</v>
      </c>
      <c r="C65" s="33" t="s">
        <v>97</v>
      </c>
      <c r="D65" s="36" t="s">
        <v>145</v>
      </c>
      <c r="E65" s="33" t="s">
        <v>97</v>
      </c>
      <c r="F65" s="33" t="s">
        <v>98</v>
      </c>
      <c r="G65" s="33" t="s">
        <v>104</v>
      </c>
      <c r="H65" s="93">
        <v>0</v>
      </c>
      <c r="I65" s="93">
        <v>0</v>
      </c>
      <c r="J65" s="93">
        <v>0</v>
      </c>
      <c r="K65" s="93">
        <v>0</v>
      </c>
      <c r="L65" s="93">
        <v>0</v>
      </c>
      <c r="M65" s="33" t="s">
        <v>104</v>
      </c>
      <c r="N65" s="93">
        <v>0</v>
      </c>
      <c r="O65" s="26">
        <f t="shared" si="0"/>
        <v>0</v>
      </c>
    </row>
    <row r="66" s="26" customFormat="1" ht="15" hidden="1" customHeight="1" spans="1:15">
      <c r="A66" s="29" t="s">
        <v>99</v>
      </c>
      <c r="B66" s="32" t="s">
        <v>100</v>
      </c>
      <c r="C66" s="29" t="s">
        <v>97</v>
      </c>
      <c r="D66" s="32" t="s">
        <v>146</v>
      </c>
      <c r="E66" s="29" t="s">
        <v>97</v>
      </c>
      <c r="F66" s="29" t="s">
        <v>98</v>
      </c>
      <c r="G66" s="29" t="s">
        <v>104</v>
      </c>
      <c r="H66" s="92">
        <v>0</v>
      </c>
      <c r="I66" s="92">
        <v>0</v>
      </c>
      <c r="J66" s="92">
        <v>0</v>
      </c>
      <c r="K66" s="92">
        <v>0</v>
      </c>
      <c r="L66" s="92">
        <v>0</v>
      </c>
      <c r="M66" s="29" t="s">
        <v>104</v>
      </c>
      <c r="N66" s="92">
        <v>0</v>
      </c>
      <c r="O66" s="26">
        <f t="shared" si="0"/>
        <v>0</v>
      </c>
    </row>
    <row r="67" s="26" customFormat="1" ht="15" hidden="1" customHeight="1" spans="1:15">
      <c r="A67" s="33" t="s">
        <v>99</v>
      </c>
      <c r="B67" s="36" t="s">
        <v>100</v>
      </c>
      <c r="C67" s="33" t="s">
        <v>97</v>
      </c>
      <c r="D67" s="36" t="s">
        <v>147</v>
      </c>
      <c r="E67" s="33" t="s">
        <v>97</v>
      </c>
      <c r="F67" s="33" t="s">
        <v>98</v>
      </c>
      <c r="G67" s="33" t="s">
        <v>104</v>
      </c>
      <c r="H67" s="93">
        <v>0</v>
      </c>
      <c r="I67" s="93">
        <v>0</v>
      </c>
      <c r="J67" s="93">
        <v>0</v>
      </c>
      <c r="K67" s="93">
        <v>0</v>
      </c>
      <c r="L67" s="93">
        <v>0</v>
      </c>
      <c r="M67" s="33" t="s">
        <v>104</v>
      </c>
      <c r="N67" s="93">
        <v>0</v>
      </c>
      <c r="O67" s="26">
        <f t="shared" si="0"/>
        <v>0</v>
      </c>
    </row>
    <row r="68" s="26" customFormat="1" ht="15" hidden="1" customHeight="1" spans="1:15">
      <c r="A68" s="29" t="s">
        <v>99</v>
      </c>
      <c r="B68" s="32" t="s">
        <v>100</v>
      </c>
      <c r="C68" s="29" t="s">
        <v>97</v>
      </c>
      <c r="D68" s="32" t="s">
        <v>148</v>
      </c>
      <c r="E68" s="29" t="s">
        <v>97</v>
      </c>
      <c r="F68" s="29" t="s">
        <v>98</v>
      </c>
      <c r="G68" s="29" t="s">
        <v>104</v>
      </c>
      <c r="H68" s="92">
        <v>0</v>
      </c>
      <c r="I68" s="92">
        <v>0</v>
      </c>
      <c r="J68" s="92">
        <v>0</v>
      </c>
      <c r="K68" s="92">
        <v>0</v>
      </c>
      <c r="L68" s="92">
        <v>0</v>
      </c>
      <c r="M68" s="29" t="s">
        <v>104</v>
      </c>
      <c r="N68" s="92">
        <v>0</v>
      </c>
      <c r="O68" s="26">
        <f t="shared" si="0"/>
        <v>0</v>
      </c>
    </row>
    <row r="69" s="26" customFormat="1" ht="15" hidden="1" customHeight="1" spans="1:15">
      <c r="A69" s="33" t="s">
        <v>99</v>
      </c>
      <c r="B69" s="36" t="s">
        <v>100</v>
      </c>
      <c r="C69" s="33" t="s">
        <v>97</v>
      </c>
      <c r="D69" s="36" t="s">
        <v>149</v>
      </c>
      <c r="E69" s="33" t="s">
        <v>97</v>
      </c>
      <c r="F69" s="33" t="s">
        <v>98</v>
      </c>
      <c r="G69" s="33" t="s">
        <v>104</v>
      </c>
      <c r="H69" s="93">
        <v>0</v>
      </c>
      <c r="I69" s="93">
        <v>0</v>
      </c>
      <c r="J69" s="93">
        <v>0</v>
      </c>
      <c r="K69" s="93">
        <v>0</v>
      </c>
      <c r="L69" s="93">
        <v>0</v>
      </c>
      <c r="M69" s="33" t="s">
        <v>104</v>
      </c>
      <c r="N69" s="93">
        <v>0</v>
      </c>
      <c r="O69" s="26">
        <f t="shared" ref="O69:O132" si="1">IF(M69="贷",N69,-N69)</f>
        <v>0</v>
      </c>
    </row>
    <row r="70" s="26" customFormat="1" ht="15" hidden="1" customHeight="1" spans="1:15">
      <c r="A70" s="29" t="s">
        <v>99</v>
      </c>
      <c r="B70" s="32" t="s">
        <v>100</v>
      </c>
      <c r="C70" s="29" t="s">
        <v>97</v>
      </c>
      <c r="D70" s="32" t="s">
        <v>150</v>
      </c>
      <c r="E70" s="29" t="s">
        <v>97</v>
      </c>
      <c r="F70" s="29" t="s">
        <v>98</v>
      </c>
      <c r="G70" s="29" t="s">
        <v>104</v>
      </c>
      <c r="H70" s="92">
        <v>0</v>
      </c>
      <c r="I70" s="92">
        <v>0</v>
      </c>
      <c r="J70" s="92">
        <v>0</v>
      </c>
      <c r="K70" s="92">
        <v>0</v>
      </c>
      <c r="L70" s="92">
        <v>0</v>
      </c>
      <c r="M70" s="29" t="s">
        <v>104</v>
      </c>
      <c r="N70" s="92">
        <v>0</v>
      </c>
      <c r="O70" s="26">
        <f t="shared" si="1"/>
        <v>0</v>
      </c>
    </row>
    <row r="71" s="26" customFormat="1" ht="15" hidden="1" customHeight="1" spans="1:15">
      <c r="A71" s="33" t="s">
        <v>99</v>
      </c>
      <c r="B71" s="36" t="s">
        <v>100</v>
      </c>
      <c r="C71" s="33" t="s">
        <v>97</v>
      </c>
      <c r="D71" s="36" t="s">
        <v>151</v>
      </c>
      <c r="E71" s="33" t="s">
        <v>97</v>
      </c>
      <c r="F71" s="33" t="s">
        <v>98</v>
      </c>
      <c r="G71" s="33" t="s">
        <v>104</v>
      </c>
      <c r="H71" s="93">
        <v>0</v>
      </c>
      <c r="I71" s="93">
        <v>0</v>
      </c>
      <c r="J71" s="93">
        <v>0</v>
      </c>
      <c r="K71" s="93">
        <v>0</v>
      </c>
      <c r="L71" s="93">
        <v>0</v>
      </c>
      <c r="M71" s="33" t="s">
        <v>104</v>
      </c>
      <c r="N71" s="93">
        <v>0</v>
      </c>
      <c r="O71" s="26">
        <f t="shared" si="1"/>
        <v>0</v>
      </c>
    </row>
    <row r="72" s="26" customFormat="1" ht="15" hidden="1" customHeight="1" spans="1:15">
      <c r="A72" s="29" t="s">
        <v>99</v>
      </c>
      <c r="B72" s="32" t="s">
        <v>100</v>
      </c>
      <c r="C72" s="29" t="s">
        <v>97</v>
      </c>
      <c r="D72" s="32" t="s">
        <v>152</v>
      </c>
      <c r="E72" s="29" t="s">
        <v>97</v>
      </c>
      <c r="F72" s="29" t="s">
        <v>98</v>
      </c>
      <c r="G72" s="29" t="s">
        <v>104</v>
      </c>
      <c r="H72" s="92">
        <v>0</v>
      </c>
      <c r="I72" s="92">
        <v>0</v>
      </c>
      <c r="J72" s="92">
        <v>0</v>
      </c>
      <c r="K72" s="92">
        <v>0</v>
      </c>
      <c r="L72" s="92">
        <v>0</v>
      </c>
      <c r="M72" s="29" t="s">
        <v>104</v>
      </c>
      <c r="N72" s="92">
        <v>0</v>
      </c>
      <c r="O72" s="26">
        <f t="shared" si="1"/>
        <v>0</v>
      </c>
    </row>
    <row r="73" s="26" customFormat="1" ht="15" hidden="1" customHeight="1" spans="1:15">
      <c r="A73" s="33" t="s">
        <v>99</v>
      </c>
      <c r="B73" s="36" t="s">
        <v>100</v>
      </c>
      <c r="C73" s="33" t="s">
        <v>97</v>
      </c>
      <c r="D73" s="36" t="s">
        <v>153</v>
      </c>
      <c r="E73" s="33" t="s">
        <v>97</v>
      </c>
      <c r="F73" s="33" t="s">
        <v>98</v>
      </c>
      <c r="G73" s="33" t="s">
        <v>104</v>
      </c>
      <c r="H73" s="93">
        <v>0</v>
      </c>
      <c r="I73" s="93">
        <v>0</v>
      </c>
      <c r="J73" s="93">
        <v>0</v>
      </c>
      <c r="K73" s="93">
        <v>0</v>
      </c>
      <c r="L73" s="93">
        <v>0</v>
      </c>
      <c r="M73" s="33" t="s">
        <v>104</v>
      </c>
      <c r="N73" s="93">
        <v>0</v>
      </c>
      <c r="O73" s="26">
        <f t="shared" si="1"/>
        <v>0</v>
      </c>
    </row>
    <row r="74" s="26" customFormat="1" ht="15" hidden="1" customHeight="1" spans="1:15">
      <c r="A74" s="29" t="s">
        <v>99</v>
      </c>
      <c r="B74" s="32" t="s">
        <v>100</v>
      </c>
      <c r="C74" s="29" t="s">
        <v>97</v>
      </c>
      <c r="D74" s="32" t="s">
        <v>154</v>
      </c>
      <c r="E74" s="29" t="s">
        <v>97</v>
      </c>
      <c r="F74" s="29" t="s">
        <v>98</v>
      </c>
      <c r="G74" s="29" t="s">
        <v>104</v>
      </c>
      <c r="H74" s="92">
        <v>0</v>
      </c>
      <c r="I74" s="92">
        <v>0</v>
      </c>
      <c r="J74" s="92">
        <v>0</v>
      </c>
      <c r="K74" s="92">
        <v>0</v>
      </c>
      <c r="L74" s="92">
        <v>0</v>
      </c>
      <c r="M74" s="29" t="s">
        <v>104</v>
      </c>
      <c r="N74" s="92">
        <v>0</v>
      </c>
      <c r="O74" s="26">
        <f t="shared" si="1"/>
        <v>0</v>
      </c>
    </row>
    <row r="75" s="26" customFormat="1" ht="15" hidden="1" customHeight="1" spans="1:15">
      <c r="A75" s="33" t="s">
        <v>99</v>
      </c>
      <c r="B75" s="36" t="s">
        <v>100</v>
      </c>
      <c r="C75" s="33" t="s">
        <v>97</v>
      </c>
      <c r="D75" s="36" t="s">
        <v>32</v>
      </c>
      <c r="E75" s="33" t="s">
        <v>97</v>
      </c>
      <c r="F75" s="33" t="s">
        <v>98</v>
      </c>
      <c r="G75" s="33" t="s">
        <v>102</v>
      </c>
      <c r="H75" s="93">
        <v>274464.2</v>
      </c>
      <c r="I75" s="93">
        <v>73741.53</v>
      </c>
      <c r="J75" s="93">
        <v>47751.31</v>
      </c>
      <c r="K75" s="93">
        <v>711091.85</v>
      </c>
      <c r="L75" s="93">
        <v>574900.18</v>
      </c>
      <c r="M75" s="33" t="s">
        <v>102</v>
      </c>
      <c r="N75" s="93">
        <v>248473.98</v>
      </c>
      <c r="O75" s="26">
        <f t="shared" si="1"/>
        <v>248473.98</v>
      </c>
    </row>
    <row r="76" s="26" customFormat="1" ht="15" hidden="1" customHeight="1" spans="1:15">
      <c r="A76" s="29" t="s">
        <v>99</v>
      </c>
      <c r="B76" s="32" t="s">
        <v>100</v>
      </c>
      <c r="C76" s="29" t="s">
        <v>97</v>
      </c>
      <c r="D76" s="32" t="s">
        <v>33</v>
      </c>
      <c r="E76" s="29" t="s">
        <v>97</v>
      </c>
      <c r="F76" s="29" t="s">
        <v>98</v>
      </c>
      <c r="G76" s="29" t="s">
        <v>102</v>
      </c>
      <c r="H76" s="92">
        <v>3561520.33</v>
      </c>
      <c r="I76" s="92">
        <v>1000000</v>
      </c>
      <c r="J76" s="92">
        <v>1194397.79</v>
      </c>
      <c r="K76" s="92">
        <v>16834187.82</v>
      </c>
      <c r="L76" s="92">
        <v>16729175.67</v>
      </c>
      <c r="M76" s="29" t="s">
        <v>102</v>
      </c>
      <c r="N76" s="92">
        <v>3755918.12</v>
      </c>
      <c r="O76" s="26">
        <f t="shared" si="1"/>
        <v>3755918.12</v>
      </c>
    </row>
    <row r="77" s="26" customFormat="1" ht="15" hidden="1" customHeight="1" spans="1:15">
      <c r="A77" s="33" t="s">
        <v>99</v>
      </c>
      <c r="B77" s="36" t="s">
        <v>100</v>
      </c>
      <c r="C77" s="33" t="s">
        <v>97</v>
      </c>
      <c r="D77" s="36" t="s">
        <v>155</v>
      </c>
      <c r="E77" s="33" t="s">
        <v>97</v>
      </c>
      <c r="F77" s="33" t="s">
        <v>98</v>
      </c>
      <c r="G77" s="33" t="s">
        <v>104</v>
      </c>
      <c r="H77" s="93">
        <v>0</v>
      </c>
      <c r="I77" s="93">
        <v>0</v>
      </c>
      <c r="J77" s="93">
        <v>0</v>
      </c>
      <c r="K77" s="93">
        <v>185330.96</v>
      </c>
      <c r="L77" s="93">
        <v>0</v>
      </c>
      <c r="M77" s="33" t="s">
        <v>104</v>
      </c>
      <c r="N77" s="93">
        <v>0</v>
      </c>
      <c r="O77" s="26">
        <f t="shared" si="1"/>
        <v>0</v>
      </c>
    </row>
    <row r="78" s="26" customFormat="1" ht="15" hidden="1" customHeight="1" spans="1:15">
      <c r="A78" s="29" t="s">
        <v>99</v>
      </c>
      <c r="B78" s="32" t="s">
        <v>100</v>
      </c>
      <c r="C78" s="29" t="s">
        <v>97</v>
      </c>
      <c r="D78" s="32" t="s">
        <v>156</v>
      </c>
      <c r="E78" s="29" t="s">
        <v>97</v>
      </c>
      <c r="F78" s="29" t="s">
        <v>98</v>
      </c>
      <c r="G78" s="29" t="s">
        <v>102</v>
      </c>
      <c r="H78" s="92">
        <v>241042</v>
      </c>
      <c r="I78" s="92">
        <v>0</v>
      </c>
      <c r="J78" s="92">
        <v>0</v>
      </c>
      <c r="K78" s="92">
        <v>120000</v>
      </c>
      <c r="L78" s="92">
        <v>0</v>
      </c>
      <c r="M78" s="29" t="s">
        <v>102</v>
      </c>
      <c r="N78" s="92">
        <v>241042</v>
      </c>
      <c r="O78" s="26">
        <f t="shared" si="1"/>
        <v>241042</v>
      </c>
    </row>
    <row r="79" s="26" customFormat="1" ht="15" hidden="1" customHeight="1" spans="1:15">
      <c r="A79" s="33" t="s">
        <v>99</v>
      </c>
      <c r="B79" s="36" t="s">
        <v>100</v>
      </c>
      <c r="C79" s="33" t="s">
        <v>97</v>
      </c>
      <c r="D79" s="36" t="s">
        <v>157</v>
      </c>
      <c r="E79" s="33" t="s">
        <v>97</v>
      </c>
      <c r="F79" s="33" t="s">
        <v>98</v>
      </c>
      <c r="G79" s="33" t="s">
        <v>102</v>
      </c>
      <c r="H79" s="93">
        <v>315723.23</v>
      </c>
      <c r="I79" s="93">
        <v>0</v>
      </c>
      <c r="J79" s="93">
        <v>0</v>
      </c>
      <c r="K79" s="93">
        <v>300000</v>
      </c>
      <c r="L79" s="93">
        <v>0</v>
      </c>
      <c r="M79" s="33" t="s">
        <v>102</v>
      </c>
      <c r="N79" s="93">
        <v>315723.23</v>
      </c>
      <c r="O79" s="26">
        <f t="shared" si="1"/>
        <v>315723.23</v>
      </c>
    </row>
    <row r="80" s="26" customFormat="1" ht="15" hidden="1" customHeight="1" spans="1:15">
      <c r="A80" s="29" t="s">
        <v>99</v>
      </c>
      <c r="B80" s="32" t="s">
        <v>100</v>
      </c>
      <c r="C80" s="29" t="s">
        <v>97</v>
      </c>
      <c r="D80" s="32" t="s">
        <v>158</v>
      </c>
      <c r="E80" s="29" t="s">
        <v>97</v>
      </c>
      <c r="F80" s="29" t="s">
        <v>98</v>
      </c>
      <c r="G80" s="29" t="s">
        <v>102</v>
      </c>
      <c r="H80" s="92">
        <v>1400</v>
      </c>
      <c r="I80" s="92">
        <v>0</v>
      </c>
      <c r="J80" s="92">
        <v>0</v>
      </c>
      <c r="K80" s="92">
        <v>0</v>
      </c>
      <c r="L80" s="92">
        <v>0</v>
      </c>
      <c r="M80" s="29" t="s">
        <v>102</v>
      </c>
      <c r="N80" s="92">
        <v>1400</v>
      </c>
      <c r="O80" s="26">
        <f t="shared" si="1"/>
        <v>1400</v>
      </c>
    </row>
    <row r="81" s="26" customFormat="1" ht="15" hidden="1" customHeight="1" spans="1:15">
      <c r="A81" s="33" t="s">
        <v>99</v>
      </c>
      <c r="B81" s="36" t="s">
        <v>100</v>
      </c>
      <c r="C81" s="33" t="s">
        <v>97</v>
      </c>
      <c r="D81" s="36" t="s">
        <v>159</v>
      </c>
      <c r="E81" s="33" t="s">
        <v>97</v>
      </c>
      <c r="F81" s="33" t="s">
        <v>98</v>
      </c>
      <c r="G81" s="33" t="s">
        <v>102</v>
      </c>
      <c r="H81" s="93">
        <v>5600</v>
      </c>
      <c r="I81" s="93">
        <v>0</v>
      </c>
      <c r="J81" s="93">
        <v>0</v>
      </c>
      <c r="K81" s="93">
        <v>0</v>
      </c>
      <c r="L81" s="93">
        <v>0</v>
      </c>
      <c r="M81" s="33" t="s">
        <v>102</v>
      </c>
      <c r="N81" s="93">
        <v>5600</v>
      </c>
      <c r="O81" s="26">
        <f t="shared" si="1"/>
        <v>5600</v>
      </c>
    </row>
    <row r="82" s="26" customFormat="1" ht="15" hidden="1" customHeight="1" spans="1:15">
      <c r="A82" s="29" t="s">
        <v>99</v>
      </c>
      <c r="B82" s="32" t="s">
        <v>100</v>
      </c>
      <c r="C82" s="29" t="s">
        <v>97</v>
      </c>
      <c r="D82" s="32" t="s">
        <v>160</v>
      </c>
      <c r="E82" s="29" t="s">
        <v>97</v>
      </c>
      <c r="F82" s="29" t="s">
        <v>98</v>
      </c>
      <c r="G82" s="29" t="s">
        <v>102</v>
      </c>
      <c r="H82" s="92">
        <v>6250</v>
      </c>
      <c r="I82" s="92">
        <v>0</v>
      </c>
      <c r="J82" s="92">
        <v>0</v>
      </c>
      <c r="K82" s="92">
        <v>0</v>
      </c>
      <c r="L82" s="92">
        <v>0</v>
      </c>
      <c r="M82" s="29" t="s">
        <v>102</v>
      </c>
      <c r="N82" s="92">
        <v>6250</v>
      </c>
      <c r="O82" s="26">
        <f t="shared" si="1"/>
        <v>6250</v>
      </c>
    </row>
    <row r="83" s="26" customFormat="1" ht="15" hidden="1" customHeight="1" spans="1:15">
      <c r="A83" s="33" t="s">
        <v>99</v>
      </c>
      <c r="B83" s="36" t="s">
        <v>100</v>
      </c>
      <c r="C83" s="33" t="s">
        <v>97</v>
      </c>
      <c r="D83" s="36" t="s">
        <v>161</v>
      </c>
      <c r="E83" s="33" t="s">
        <v>97</v>
      </c>
      <c r="F83" s="33" t="s">
        <v>98</v>
      </c>
      <c r="G83" s="33" t="s">
        <v>104</v>
      </c>
      <c r="H83" s="93">
        <v>0</v>
      </c>
      <c r="I83" s="93">
        <v>0</v>
      </c>
      <c r="J83" s="93">
        <v>0</v>
      </c>
      <c r="K83" s="93">
        <v>0</v>
      </c>
      <c r="L83" s="93">
        <v>0</v>
      </c>
      <c r="M83" s="33" t="s">
        <v>104</v>
      </c>
      <c r="N83" s="93">
        <v>0</v>
      </c>
      <c r="O83" s="26">
        <f t="shared" si="1"/>
        <v>0</v>
      </c>
    </row>
    <row r="84" s="26" customFormat="1" ht="15" hidden="1" customHeight="1" spans="1:15">
      <c r="A84" s="29" t="s">
        <v>99</v>
      </c>
      <c r="B84" s="32" t="s">
        <v>100</v>
      </c>
      <c r="C84" s="29" t="s">
        <v>97</v>
      </c>
      <c r="D84" s="32" t="s">
        <v>162</v>
      </c>
      <c r="E84" s="29" t="s">
        <v>97</v>
      </c>
      <c r="F84" s="29" t="s">
        <v>98</v>
      </c>
      <c r="G84" s="29" t="s">
        <v>102</v>
      </c>
      <c r="H84" s="92">
        <v>12000</v>
      </c>
      <c r="I84" s="92">
        <v>0</v>
      </c>
      <c r="J84" s="92">
        <v>0</v>
      </c>
      <c r="K84" s="92">
        <v>0</v>
      </c>
      <c r="L84" s="92">
        <v>0</v>
      </c>
      <c r="M84" s="29" t="s">
        <v>102</v>
      </c>
      <c r="N84" s="92">
        <v>12000</v>
      </c>
      <c r="O84" s="26">
        <f t="shared" si="1"/>
        <v>12000</v>
      </c>
    </row>
    <row r="85" s="26" customFormat="1" ht="15" hidden="1" customHeight="1" spans="1:15">
      <c r="A85" s="33" t="s">
        <v>99</v>
      </c>
      <c r="B85" s="36" t="s">
        <v>100</v>
      </c>
      <c r="C85" s="33" t="s">
        <v>97</v>
      </c>
      <c r="D85" s="36" t="s">
        <v>163</v>
      </c>
      <c r="E85" s="33" t="s">
        <v>97</v>
      </c>
      <c r="F85" s="33" t="s">
        <v>98</v>
      </c>
      <c r="G85" s="33" t="s">
        <v>104</v>
      </c>
      <c r="H85" s="93">
        <v>0</v>
      </c>
      <c r="I85" s="93">
        <v>0</v>
      </c>
      <c r="J85" s="93">
        <v>0</v>
      </c>
      <c r="K85" s="93">
        <v>0</v>
      </c>
      <c r="L85" s="93">
        <v>0</v>
      </c>
      <c r="M85" s="33" t="s">
        <v>104</v>
      </c>
      <c r="N85" s="93">
        <v>0</v>
      </c>
      <c r="O85" s="26">
        <f t="shared" si="1"/>
        <v>0</v>
      </c>
    </row>
    <row r="86" s="26" customFormat="1" ht="15" hidden="1" customHeight="1" spans="1:15">
      <c r="A86" s="29" t="s">
        <v>99</v>
      </c>
      <c r="B86" s="32" t="s">
        <v>100</v>
      </c>
      <c r="C86" s="29" t="s">
        <v>97</v>
      </c>
      <c r="D86" s="32" t="s">
        <v>164</v>
      </c>
      <c r="E86" s="29" t="s">
        <v>97</v>
      </c>
      <c r="F86" s="29" t="s">
        <v>98</v>
      </c>
      <c r="G86" s="29" t="s">
        <v>104</v>
      </c>
      <c r="H86" s="92">
        <v>0</v>
      </c>
      <c r="I86" s="92">
        <v>0</v>
      </c>
      <c r="J86" s="92">
        <v>0</v>
      </c>
      <c r="K86" s="92">
        <v>0</v>
      </c>
      <c r="L86" s="92">
        <v>0</v>
      </c>
      <c r="M86" s="29" t="s">
        <v>104</v>
      </c>
      <c r="N86" s="92">
        <v>0</v>
      </c>
      <c r="O86" s="26">
        <f t="shared" si="1"/>
        <v>0</v>
      </c>
    </row>
    <row r="87" s="26" customFormat="1" ht="15" hidden="1" customHeight="1" spans="1:15">
      <c r="A87" s="33" t="s">
        <v>99</v>
      </c>
      <c r="B87" s="36" t="s">
        <v>100</v>
      </c>
      <c r="C87" s="33" t="s">
        <v>97</v>
      </c>
      <c r="D87" s="36" t="s">
        <v>165</v>
      </c>
      <c r="E87" s="33" t="s">
        <v>97</v>
      </c>
      <c r="F87" s="33" t="s">
        <v>98</v>
      </c>
      <c r="G87" s="33" t="s">
        <v>104</v>
      </c>
      <c r="H87" s="93">
        <v>0</v>
      </c>
      <c r="I87" s="93">
        <v>0</v>
      </c>
      <c r="J87" s="93">
        <v>0</v>
      </c>
      <c r="K87" s="93">
        <v>0</v>
      </c>
      <c r="L87" s="93">
        <v>0</v>
      </c>
      <c r="M87" s="33" t="s">
        <v>104</v>
      </c>
      <c r="N87" s="93">
        <v>0</v>
      </c>
      <c r="O87" s="26">
        <f t="shared" si="1"/>
        <v>0</v>
      </c>
    </row>
    <row r="88" s="26" customFormat="1" ht="15" hidden="1" customHeight="1" spans="1:15">
      <c r="A88" s="29" t="s">
        <v>99</v>
      </c>
      <c r="B88" s="32" t="s">
        <v>100</v>
      </c>
      <c r="C88" s="29" t="s">
        <v>97</v>
      </c>
      <c r="D88" s="32" t="s">
        <v>166</v>
      </c>
      <c r="E88" s="29" t="s">
        <v>97</v>
      </c>
      <c r="F88" s="29" t="s">
        <v>98</v>
      </c>
      <c r="G88" s="29" t="s">
        <v>104</v>
      </c>
      <c r="H88" s="92">
        <v>0</v>
      </c>
      <c r="I88" s="92">
        <v>0</v>
      </c>
      <c r="J88" s="92">
        <v>0</v>
      </c>
      <c r="K88" s="92">
        <v>0</v>
      </c>
      <c r="L88" s="92">
        <v>0</v>
      </c>
      <c r="M88" s="29" t="s">
        <v>104</v>
      </c>
      <c r="N88" s="92">
        <v>0</v>
      </c>
      <c r="O88" s="26">
        <f t="shared" si="1"/>
        <v>0</v>
      </c>
    </row>
    <row r="89" s="26" customFormat="1" ht="15" hidden="1" customHeight="1" spans="1:15">
      <c r="A89" s="33" t="s">
        <v>99</v>
      </c>
      <c r="B89" s="36" t="s">
        <v>100</v>
      </c>
      <c r="C89" s="33" t="s">
        <v>97</v>
      </c>
      <c r="D89" s="36" t="s">
        <v>167</v>
      </c>
      <c r="E89" s="33" t="s">
        <v>97</v>
      </c>
      <c r="F89" s="33" t="s">
        <v>98</v>
      </c>
      <c r="G89" s="33" t="s">
        <v>104</v>
      </c>
      <c r="H89" s="93">
        <v>0</v>
      </c>
      <c r="I89" s="93">
        <v>0</v>
      </c>
      <c r="J89" s="93">
        <v>0</v>
      </c>
      <c r="K89" s="93">
        <v>18532</v>
      </c>
      <c r="L89" s="93">
        <v>18532</v>
      </c>
      <c r="M89" s="33" t="s">
        <v>104</v>
      </c>
      <c r="N89" s="93">
        <v>0</v>
      </c>
      <c r="O89" s="26">
        <f t="shared" si="1"/>
        <v>0</v>
      </c>
    </row>
    <row r="90" s="26" customFormat="1" ht="15" hidden="1" customHeight="1" spans="1:15">
      <c r="A90" s="29" t="s">
        <v>99</v>
      </c>
      <c r="B90" s="32" t="s">
        <v>100</v>
      </c>
      <c r="C90" s="29" t="s">
        <v>97</v>
      </c>
      <c r="D90" s="32" t="s">
        <v>168</v>
      </c>
      <c r="E90" s="29" t="s">
        <v>97</v>
      </c>
      <c r="F90" s="29" t="s">
        <v>98</v>
      </c>
      <c r="G90" s="29" t="s">
        <v>102</v>
      </c>
      <c r="H90" s="92">
        <v>9600</v>
      </c>
      <c r="I90" s="92">
        <v>0</v>
      </c>
      <c r="J90" s="92">
        <v>0</v>
      </c>
      <c r="K90" s="92">
        <v>0</v>
      </c>
      <c r="L90" s="92">
        <v>0</v>
      </c>
      <c r="M90" s="29" t="s">
        <v>102</v>
      </c>
      <c r="N90" s="92">
        <v>9600</v>
      </c>
      <c r="O90" s="26">
        <f t="shared" si="1"/>
        <v>9600</v>
      </c>
    </row>
    <row r="91" s="26" customFormat="1" ht="15" hidden="1" customHeight="1" spans="1:15">
      <c r="A91" s="33" t="s">
        <v>99</v>
      </c>
      <c r="B91" s="36" t="s">
        <v>100</v>
      </c>
      <c r="C91" s="33" t="s">
        <v>97</v>
      </c>
      <c r="D91" s="36" t="s">
        <v>169</v>
      </c>
      <c r="E91" s="33" t="s">
        <v>97</v>
      </c>
      <c r="F91" s="33" t="s">
        <v>98</v>
      </c>
      <c r="G91" s="33" t="s">
        <v>104</v>
      </c>
      <c r="H91" s="93">
        <v>0</v>
      </c>
      <c r="I91" s="93">
        <v>0</v>
      </c>
      <c r="J91" s="93">
        <v>0</v>
      </c>
      <c r="K91" s="93">
        <v>0</v>
      </c>
      <c r="L91" s="93">
        <v>0</v>
      </c>
      <c r="M91" s="33" t="s">
        <v>104</v>
      </c>
      <c r="N91" s="93">
        <v>0</v>
      </c>
      <c r="O91" s="26">
        <f t="shared" si="1"/>
        <v>0</v>
      </c>
    </row>
    <row r="92" s="26" customFormat="1" ht="15" hidden="1" customHeight="1" spans="1:15">
      <c r="A92" s="29" t="s">
        <v>99</v>
      </c>
      <c r="B92" s="32" t="s">
        <v>100</v>
      </c>
      <c r="C92" s="29" t="s">
        <v>97</v>
      </c>
      <c r="D92" s="32" t="s">
        <v>170</v>
      </c>
      <c r="E92" s="29" t="s">
        <v>97</v>
      </c>
      <c r="F92" s="29" t="s">
        <v>98</v>
      </c>
      <c r="G92" s="29" t="s">
        <v>107</v>
      </c>
      <c r="H92" s="92">
        <v>15365.76</v>
      </c>
      <c r="I92" s="92">
        <v>0</v>
      </c>
      <c r="J92" s="92">
        <v>0</v>
      </c>
      <c r="K92" s="92">
        <v>0</v>
      </c>
      <c r="L92" s="92">
        <v>0</v>
      </c>
      <c r="M92" s="29" t="s">
        <v>107</v>
      </c>
      <c r="N92" s="92">
        <v>15365.76</v>
      </c>
      <c r="O92" s="26">
        <f t="shared" si="1"/>
        <v>-15365.76</v>
      </c>
    </row>
    <row r="93" s="26" customFormat="1" ht="15" hidden="1" customHeight="1" spans="1:15">
      <c r="A93" s="33" t="s">
        <v>99</v>
      </c>
      <c r="B93" s="36" t="s">
        <v>100</v>
      </c>
      <c r="C93" s="33" t="s">
        <v>97</v>
      </c>
      <c r="D93" s="36" t="s">
        <v>171</v>
      </c>
      <c r="E93" s="33" t="s">
        <v>97</v>
      </c>
      <c r="F93" s="33" t="s">
        <v>98</v>
      </c>
      <c r="G93" s="33" t="s">
        <v>102</v>
      </c>
      <c r="H93" s="93">
        <v>2200</v>
      </c>
      <c r="I93" s="93">
        <v>0</v>
      </c>
      <c r="J93" s="93">
        <v>0</v>
      </c>
      <c r="K93" s="93">
        <v>0</v>
      </c>
      <c r="L93" s="93">
        <v>0</v>
      </c>
      <c r="M93" s="33" t="s">
        <v>102</v>
      </c>
      <c r="N93" s="93">
        <v>2200</v>
      </c>
      <c r="O93" s="26">
        <f t="shared" si="1"/>
        <v>2200</v>
      </c>
    </row>
    <row r="94" s="26" customFormat="1" ht="15" hidden="1" customHeight="1" spans="1:15">
      <c r="A94" s="29" t="s">
        <v>99</v>
      </c>
      <c r="B94" s="32" t="s">
        <v>100</v>
      </c>
      <c r="C94" s="29" t="s">
        <v>97</v>
      </c>
      <c r="D94" s="32" t="s">
        <v>172</v>
      </c>
      <c r="E94" s="29" t="s">
        <v>97</v>
      </c>
      <c r="F94" s="29" t="s">
        <v>98</v>
      </c>
      <c r="G94" s="29" t="s">
        <v>102</v>
      </c>
      <c r="H94" s="92">
        <v>6340</v>
      </c>
      <c r="I94" s="92">
        <v>0</v>
      </c>
      <c r="J94" s="92">
        <v>0</v>
      </c>
      <c r="K94" s="92">
        <v>0</v>
      </c>
      <c r="L94" s="92">
        <v>0</v>
      </c>
      <c r="M94" s="29" t="s">
        <v>102</v>
      </c>
      <c r="N94" s="92">
        <v>6340</v>
      </c>
      <c r="O94" s="26">
        <f t="shared" si="1"/>
        <v>6340</v>
      </c>
    </row>
    <row r="95" s="26" customFormat="1" ht="15" hidden="1" customHeight="1" spans="1:15">
      <c r="A95" s="33" t="s">
        <v>99</v>
      </c>
      <c r="B95" s="36" t="s">
        <v>100</v>
      </c>
      <c r="C95" s="33" t="s">
        <v>97</v>
      </c>
      <c r="D95" s="36" t="s">
        <v>173</v>
      </c>
      <c r="E95" s="33" t="s">
        <v>97</v>
      </c>
      <c r="F95" s="33" t="s">
        <v>98</v>
      </c>
      <c r="G95" s="33" t="s">
        <v>102</v>
      </c>
      <c r="H95" s="93">
        <v>30585</v>
      </c>
      <c r="I95" s="93">
        <v>0</v>
      </c>
      <c r="J95" s="93">
        <v>0</v>
      </c>
      <c r="K95" s="93">
        <v>0</v>
      </c>
      <c r="L95" s="93">
        <v>0</v>
      </c>
      <c r="M95" s="33" t="s">
        <v>102</v>
      </c>
      <c r="N95" s="93">
        <v>30585</v>
      </c>
      <c r="O95" s="26">
        <f t="shared" si="1"/>
        <v>30585</v>
      </c>
    </row>
    <row r="96" s="26" customFormat="1" ht="15" hidden="1" customHeight="1" spans="1:15">
      <c r="A96" s="29" t="s">
        <v>99</v>
      </c>
      <c r="B96" s="32" t="s">
        <v>100</v>
      </c>
      <c r="C96" s="29" t="s">
        <v>97</v>
      </c>
      <c r="D96" s="32" t="s">
        <v>34</v>
      </c>
      <c r="E96" s="29" t="s">
        <v>97</v>
      </c>
      <c r="F96" s="29" t="s">
        <v>98</v>
      </c>
      <c r="G96" s="29" t="s">
        <v>107</v>
      </c>
      <c r="H96" s="92">
        <v>447995</v>
      </c>
      <c r="I96" s="92">
        <v>406966.84</v>
      </c>
      <c r="J96" s="92">
        <v>138203.52</v>
      </c>
      <c r="K96" s="92">
        <v>1891154.36</v>
      </c>
      <c r="L96" s="92">
        <v>1381990.28</v>
      </c>
      <c r="M96" s="29" t="s">
        <v>107</v>
      </c>
      <c r="N96" s="92">
        <v>716758.32</v>
      </c>
      <c r="O96" s="26">
        <f t="shared" si="1"/>
        <v>-716758.32</v>
      </c>
    </row>
    <row r="97" s="26" customFormat="1" ht="15" hidden="1" customHeight="1" spans="1:15">
      <c r="A97" s="33" t="s">
        <v>99</v>
      </c>
      <c r="B97" s="36" t="s">
        <v>100</v>
      </c>
      <c r="C97" s="33" t="s">
        <v>97</v>
      </c>
      <c r="D97" s="36" t="s">
        <v>174</v>
      </c>
      <c r="E97" s="33" t="s">
        <v>97</v>
      </c>
      <c r="F97" s="33" t="s">
        <v>98</v>
      </c>
      <c r="G97" s="33" t="s">
        <v>104</v>
      </c>
      <c r="H97" s="93">
        <v>0</v>
      </c>
      <c r="I97" s="93">
        <v>0</v>
      </c>
      <c r="J97" s="93">
        <v>0</v>
      </c>
      <c r="K97" s="93">
        <v>0</v>
      </c>
      <c r="L97" s="93">
        <v>0</v>
      </c>
      <c r="M97" s="33" t="s">
        <v>104</v>
      </c>
      <c r="N97" s="93">
        <v>0</v>
      </c>
      <c r="O97" s="26">
        <f t="shared" si="1"/>
        <v>0</v>
      </c>
    </row>
    <row r="98" s="26" customFormat="1" ht="15" hidden="1" customHeight="1" spans="1:15">
      <c r="A98" s="29" t="s">
        <v>99</v>
      </c>
      <c r="B98" s="32" t="s">
        <v>100</v>
      </c>
      <c r="C98" s="29" t="s">
        <v>97</v>
      </c>
      <c r="D98" s="32" t="s">
        <v>175</v>
      </c>
      <c r="E98" s="29" t="s">
        <v>97</v>
      </c>
      <c r="F98" s="29" t="s">
        <v>98</v>
      </c>
      <c r="G98" s="29" t="s">
        <v>104</v>
      </c>
      <c r="H98" s="92">
        <v>0</v>
      </c>
      <c r="I98" s="92">
        <v>0</v>
      </c>
      <c r="J98" s="92">
        <v>0</v>
      </c>
      <c r="K98" s="92">
        <v>220750.15</v>
      </c>
      <c r="L98" s="92">
        <v>0</v>
      </c>
      <c r="M98" s="29" t="s">
        <v>104</v>
      </c>
      <c r="N98" s="92">
        <v>0</v>
      </c>
      <c r="O98" s="26">
        <f t="shared" si="1"/>
        <v>0</v>
      </c>
    </row>
    <row r="99" s="26" customFormat="1" ht="15" hidden="1" customHeight="1" spans="1:15">
      <c r="A99" s="33" t="s">
        <v>99</v>
      </c>
      <c r="B99" s="36" t="s">
        <v>100</v>
      </c>
      <c r="C99" s="33" t="s">
        <v>97</v>
      </c>
      <c r="D99" s="36" t="s">
        <v>176</v>
      </c>
      <c r="E99" s="33" t="s">
        <v>97</v>
      </c>
      <c r="F99" s="33" t="s">
        <v>98</v>
      </c>
      <c r="G99" s="33" t="s">
        <v>104</v>
      </c>
      <c r="H99" s="93">
        <v>0</v>
      </c>
      <c r="I99" s="93">
        <v>0</v>
      </c>
      <c r="J99" s="93">
        <v>0</v>
      </c>
      <c r="K99" s="93">
        <v>0</v>
      </c>
      <c r="L99" s="93">
        <v>0</v>
      </c>
      <c r="M99" s="33" t="s">
        <v>104</v>
      </c>
      <c r="N99" s="93">
        <v>0</v>
      </c>
      <c r="O99" s="26">
        <f t="shared" si="1"/>
        <v>0</v>
      </c>
    </row>
    <row r="100" s="26" customFormat="1" ht="15" hidden="1" customHeight="1" spans="1:15">
      <c r="A100" s="29" t="s">
        <v>99</v>
      </c>
      <c r="B100" s="32" t="s">
        <v>100</v>
      </c>
      <c r="C100" s="29" t="s">
        <v>97</v>
      </c>
      <c r="D100" s="32" t="s">
        <v>177</v>
      </c>
      <c r="E100" s="29" t="s">
        <v>97</v>
      </c>
      <c r="F100" s="29" t="s">
        <v>98</v>
      </c>
      <c r="G100" s="29" t="s">
        <v>104</v>
      </c>
      <c r="H100" s="92">
        <v>0</v>
      </c>
      <c r="I100" s="92">
        <v>0</v>
      </c>
      <c r="J100" s="92">
        <v>0</v>
      </c>
      <c r="K100" s="92">
        <v>0</v>
      </c>
      <c r="L100" s="92">
        <v>0</v>
      </c>
      <c r="M100" s="29" t="s">
        <v>104</v>
      </c>
      <c r="N100" s="92">
        <v>0</v>
      </c>
      <c r="O100" s="26">
        <f t="shared" si="1"/>
        <v>0</v>
      </c>
    </row>
    <row r="101" s="26" customFormat="1" ht="15" hidden="1" customHeight="1" spans="1:15">
      <c r="A101" s="33" t="s">
        <v>99</v>
      </c>
      <c r="B101" s="36" t="s">
        <v>100</v>
      </c>
      <c r="C101" s="33" t="s">
        <v>97</v>
      </c>
      <c r="D101" s="36" t="s">
        <v>67</v>
      </c>
      <c r="E101" s="33" t="s">
        <v>97</v>
      </c>
      <c r="F101" s="33" t="s">
        <v>98</v>
      </c>
      <c r="G101" s="33" t="s">
        <v>102</v>
      </c>
      <c r="H101" s="93">
        <v>2639.48</v>
      </c>
      <c r="I101" s="93">
        <v>2639.48</v>
      </c>
      <c r="J101" s="93">
        <v>3959.52</v>
      </c>
      <c r="K101" s="93">
        <v>20457.52</v>
      </c>
      <c r="L101" s="93">
        <v>27716.64</v>
      </c>
      <c r="M101" s="33" t="s">
        <v>102</v>
      </c>
      <c r="N101" s="93">
        <v>3959.52</v>
      </c>
      <c r="O101" s="26">
        <f t="shared" si="1"/>
        <v>3959.52</v>
      </c>
    </row>
    <row r="102" s="26" customFormat="1" hidden="1" spans="1:15">
      <c r="A102" s="26" t="s">
        <v>99</v>
      </c>
      <c r="B102" s="26" t="s">
        <v>100</v>
      </c>
      <c r="C102" s="26" t="s">
        <v>97</v>
      </c>
      <c r="D102" s="26" t="s">
        <v>68</v>
      </c>
      <c r="E102" s="26" t="s">
        <v>97</v>
      </c>
      <c r="F102" s="26" t="s">
        <v>98</v>
      </c>
      <c r="G102" s="26" t="s">
        <v>102</v>
      </c>
      <c r="H102" s="26">
        <v>5320.04</v>
      </c>
      <c r="I102" s="26">
        <v>5320.04</v>
      </c>
      <c r="J102" s="26">
        <v>0</v>
      </c>
      <c r="K102" s="26">
        <v>9336.54</v>
      </c>
      <c r="L102" s="26">
        <v>9331.54</v>
      </c>
      <c r="M102" s="26" t="s">
        <v>104</v>
      </c>
      <c r="N102" s="26">
        <v>0</v>
      </c>
      <c r="O102" s="26">
        <f t="shared" si="1"/>
        <v>0</v>
      </c>
    </row>
    <row r="103" s="26" customFormat="1" hidden="1" spans="1:15">
      <c r="A103" s="26" t="s">
        <v>99</v>
      </c>
      <c r="B103" s="26" t="s">
        <v>100</v>
      </c>
      <c r="C103" s="26" t="s">
        <v>97</v>
      </c>
      <c r="D103" s="26" t="s">
        <v>35</v>
      </c>
      <c r="E103" s="26" t="s">
        <v>97</v>
      </c>
      <c r="F103" s="26" t="s">
        <v>98</v>
      </c>
      <c r="G103" s="26" t="s">
        <v>102</v>
      </c>
      <c r="H103" s="26">
        <v>177023.37</v>
      </c>
      <c r="I103" s="26">
        <v>73538.7</v>
      </c>
      <c r="J103" s="26">
        <v>213828.95</v>
      </c>
      <c r="K103" s="26">
        <v>952538.7</v>
      </c>
      <c r="L103" s="26">
        <v>923897.64</v>
      </c>
      <c r="M103" s="26" t="s">
        <v>102</v>
      </c>
      <c r="N103" s="26">
        <v>317313.62</v>
      </c>
      <c r="O103" s="26">
        <f t="shared" si="1"/>
        <v>317313.62</v>
      </c>
    </row>
    <row r="104" s="26" customFormat="1" hidden="1" spans="1:15">
      <c r="A104" s="26" t="s">
        <v>99</v>
      </c>
      <c r="B104" s="26" t="s">
        <v>100</v>
      </c>
      <c r="C104" s="26" t="s">
        <v>97</v>
      </c>
      <c r="D104" s="26" t="s">
        <v>36</v>
      </c>
      <c r="E104" s="26" t="s">
        <v>97</v>
      </c>
      <c r="F104" s="26" t="s">
        <v>98</v>
      </c>
      <c r="G104" s="26" t="s">
        <v>102</v>
      </c>
      <c r="H104" s="26">
        <v>690968.94</v>
      </c>
      <c r="I104" s="26">
        <v>300000</v>
      </c>
      <c r="J104" s="26">
        <v>51369.58</v>
      </c>
      <c r="K104" s="26">
        <v>1750000</v>
      </c>
      <c r="L104" s="26">
        <v>1472069.75</v>
      </c>
      <c r="M104" s="26" t="s">
        <v>102</v>
      </c>
      <c r="N104" s="26">
        <v>442338.52</v>
      </c>
      <c r="O104" s="26">
        <f t="shared" si="1"/>
        <v>442338.52</v>
      </c>
    </row>
    <row r="105" s="26" customFormat="1" hidden="1" spans="1:15">
      <c r="A105" s="26" t="s">
        <v>99</v>
      </c>
      <c r="B105" s="26" t="s">
        <v>100</v>
      </c>
      <c r="C105" s="26" t="s">
        <v>97</v>
      </c>
      <c r="D105" s="26" t="s">
        <v>37</v>
      </c>
      <c r="E105" s="26" t="s">
        <v>97</v>
      </c>
      <c r="F105" s="26" t="s">
        <v>98</v>
      </c>
      <c r="G105" s="26" t="s">
        <v>102</v>
      </c>
      <c r="H105" s="26">
        <v>477990.06</v>
      </c>
      <c r="I105" s="26">
        <v>394721.49</v>
      </c>
      <c r="J105" s="26">
        <v>212176.71</v>
      </c>
      <c r="K105" s="26">
        <v>1466118.51</v>
      </c>
      <c r="L105" s="26">
        <v>1377172.88</v>
      </c>
      <c r="M105" s="26" t="s">
        <v>102</v>
      </c>
      <c r="N105" s="26">
        <v>295445.28</v>
      </c>
      <c r="O105" s="26">
        <f t="shared" si="1"/>
        <v>295445.28</v>
      </c>
    </row>
    <row r="106" s="26" customFormat="1" hidden="1" spans="1:15">
      <c r="A106" s="26" t="s">
        <v>99</v>
      </c>
      <c r="B106" s="26" t="s">
        <v>100</v>
      </c>
      <c r="C106" s="26" t="s">
        <v>97</v>
      </c>
      <c r="D106" s="26" t="s">
        <v>178</v>
      </c>
      <c r="E106" s="26" t="s">
        <v>97</v>
      </c>
      <c r="F106" s="26" t="s">
        <v>98</v>
      </c>
      <c r="G106" s="26" t="s">
        <v>104</v>
      </c>
      <c r="H106" s="26">
        <v>0</v>
      </c>
      <c r="I106" s="26">
        <v>0</v>
      </c>
      <c r="J106" s="26">
        <v>0</v>
      </c>
      <c r="K106" s="26">
        <v>0</v>
      </c>
      <c r="L106" s="26">
        <v>0</v>
      </c>
      <c r="M106" s="26" t="s">
        <v>104</v>
      </c>
      <c r="N106" s="26">
        <v>0</v>
      </c>
      <c r="O106" s="26">
        <f t="shared" si="1"/>
        <v>0</v>
      </c>
    </row>
    <row r="107" s="26" customFormat="1" hidden="1" spans="1:15">
      <c r="A107" s="26" t="s">
        <v>99</v>
      </c>
      <c r="B107" s="26" t="s">
        <v>100</v>
      </c>
      <c r="C107" s="26" t="s">
        <v>97</v>
      </c>
      <c r="D107" s="26" t="s">
        <v>179</v>
      </c>
      <c r="E107" s="26" t="s">
        <v>97</v>
      </c>
      <c r="F107" s="26" t="s">
        <v>98</v>
      </c>
      <c r="G107" s="26" t="s">
        <v>104</v>
      </c>
      <c r="H107" s="26">
        <v>0</v>
      </c>
      <c r="I107" s="26">
        <v>0</v>
      </c>
      <c r="J107" s="26">
        <v>-29154</v>
      </c>
      <c r="K107" s="26">
        <v>0</v>
      </c>
      <c r="L107" s="26">
        <v>-29154</v>
      </c>
      <c r="M107" s="26" t="s">
        <v>107</v>
      </c>
      <c r="N107" s="26">
        <v>29154</v>
      </c>
      <c r="O107" s="26">
        <f t="shared" si="1"/>
        <v>-29154</v>
      </c>
    </row>
    <row r="108" s="26" customFormat="1" hidden="1" spans="1:15">
      <c r="A108" s="26" t="s">
        <v>99</v>
      </c>
      <c r="B108" s="26" t="s">
        <v>100</v>
      </c>
      <c r="C108" s="26" t="s">
        <v>97</v>
      </c>
      <c r="D108" s="26" t="s">
        <v>38</v>
      </c>
      <c r="E108" s="26" t="s">
        <v>97</v>
      </c>
      <c r="F108" s="26" t="s">
        <v>98</v>
      </c>
      <c r="G108" s="26" t="s">
        <v>102</v>
      </c>
      <c r="H108" s="26">
        <v>379232.27</v>
      </c>
      <c r="I108" s="26">
        <v>150000</v>
      </c>
      <c r="J108" s="26">
        <v>66856.88</v>
      </c>
      <c r="K108" s="26">
        <v>1000000</v>
      </c>
      <c r="L108" s="26">
        <v>712929.44</v>
      </c>
      <c r="M108" s="26" t="s">
        <v>102</v>
      </c>
      <c r="N108" s="26">
        <v>296089.15</v>
      </c>
      <c r="O108" s="26">
        <f t="shared" si="1"/>
        <v>296089.15</v>
      </c>
    </row>
    <row r="109" s="26" customFormat="1" hidden="1" spans="1:15">
      <c r="A109" s="26" t="s">
        <v>99</v>
      </c>
      <c r="B109" s="26" t="s">
        <v>100</v>
      </c>
      <c r="C109" s="26" t="s">
        <v>97</v>
      </c>
      <c r="D109" s="26" t="s">
        <v>180</v>
      </c>
      <c r="E109" s="26" t="s">
        <v>97</v>
      </c>
      <c r="F109" s="26" t="s">
        <v>98</v>
      </c>
      <c r="G109" s="26" t="s">
        <v>104</v>
      </c>
      <c r="H109" s="26">
        <v>0</v>
      </c>
      <c r="I109" s="26">
        <v>0</v>
      </c>
      <c r="J109" s="26">
        <v>0</v>
      </c>
      <c r="K109" s="26">
        <v>0</v>
      </c>
      <c r="L109" s="26">
        <v>0</v>
      </c>
      <c r="M109" s="26" t="s">
        <v>104</v>
      </c>
      <c r="N109" s="26">
        <v>0</v>
      </c>
      <c r="O109" s="26">
        <f t="shared" si="1"/>
        <v>0</v>
      </c>
    </row>
    <row r="110" s="26" customFormat="1" hidden="1" spans="1:15">
      <c r="A110" s="26" t="s">
        <v>99</v>
      </c>
      <c r="B110" s="26" t="s">
        <v>100</v>
      </c>
      <c r="C110" s="26" t="s">
        <v>97</v>
      </c>
      <c r="D110" s="26" t="s">
        <v>181</v>
      </c>
      <c r="E110" s="26" t="s">
        <v>97</v>
      </c>
      <c r="F110" s="26" t="s">
        <v>98</v>
      </c>
      <c r="G110" s="26" t="s">
        <v>102</v>
      </c>
      <c r="H110" s="26">
        <v>1508.81</v>
      </c>
      <c r="I110" s="26">
        <v>0</v>
      </c>
      <c r="J110" s="26">
        <v>0</v>
      </c>
      <c r="K110" s="26">
        <v>0</v>
      </c>
      <c r="L110" s="26">
        <v>0</v>
      </c>
      <c r="M110" s="26" t="s">
        <v>102</v>
      </c>
      <c r="N110" s="26">
        <v>1508.81</v>
      </c>
      <c r="O110" s="26">
        <f t="shared" si="1"/>
        <v>1508.81</v>
      </c>
    </row>
    <row r="111" s="26" customFormat="1" hidden="1" spans="1:15">
      <c r="A111" s="26" t="s">
        <v>99</v>
      </c>
      <c r="B111" s="26" t="s">
        <v>100</v>
      </c>
      <c r="C111" s="26" t="s">
        <v>97</v>
      </c>
      <c r="D111" s="26" t="s">
        <v>182</v>
      </c>
      <c r="E111" s="26" t="s">
        <v>97</v>
      </c>
      <c r="F111" s="26" t="s">
        <v>98</v>
      </c>
      <c r="G111" s="26" t="s">
        <v>102</v>
      </c>
      <c r="H111" s="26">
        <v>19684</v>
      </c>
      <c r="I111" s="26">
        <v>0</v>
      </c>
      <c r="J111" s="26">
        <v>0</v>
      </c>
      <c r="K111" s="26">
        <v>0</v>
      </c>
      <c r="L111" s="26">
        <v>0</v>
      </c>
      <c r="M111" s="26" t="s">
        <v>102</v>
      </c>
      <c r="N111" s="26">
        <v>19684</v>
      </c>
      <c r="O111" s="26">
        <f t="shared" si="1"/>
        <v>19684</v>
      </c>
    </row>
    <row r="112" s="26" customFormat="1" hidden="1" spans="1:15">
      <c r="A112" s="26" t="s">
        <v>99</v>
      </c>
      <c r="B112" s="26" t="s">
        <v>100</v>
      </c>
      <c r="C112" s="26" t="s">
        <v>97</v>
      </c>
      <c r="D112" s="26" t="s">
        <v>69</v>
      </c>
      <c r="E112" s="26" t="s">
        <v>97</v>
      </c>
      <c r="F112" s="26" t="s">
        <v>98</v>
      </c>
      <c r="G112" s="26" t="s">
        <v>104</v>
      </c>
      <c r="H112" s="26">
        <v>0</v>
      </c>
      <c r="I112" s="26">
        <v>0</v>
      </c>
      <c r="J112" s="26">
        <v>0</v>
      </c>
      <c r="K112" s="26">
        <v>118352.81</v>
      </c>
      <c r="L112" s="26">
        <v>28815</v>
      </c>
      <c r="M112" s="26" t="s">
        <v>104</v>
      </c>
      <c r="N112" s="26">
        <v>0</v>
      </c>
      <c r="O112" s="26">
        <f t="shared" si="1"/>
        <v>0</v>
      </c>
    </row>
    <row r="113" s="26" customFormat="1" hidden="1" spans="1:15">
      <c r="A113" s="26" t="s">
        <v>99</v>
      </c>
      <c r="B113" s="26" t="s">
        <v>100</v>
      </c>
      <c r="C113" s="26" t="s">
        <v>97</v>
      </c>
      <c r="D113" s="26" t="s">
        <v>183</v>
      </c>
      <c r="E113" s="26" t="s">
        <v>97</v>
      </c>
      <c r="F113" s="26" t="s">
        <v>98</v>
      </c>
      <c r="G113" s="26" t="s">
        <v>102</v>
      </c>
      <c r="H113" s="26">
        <v>23.19</v>
      </c>
      <c r="I113" s="26">
        <v>0</v>
      </c>
      <c r="J113" s="26">
        <v>0</v>
      </c>
      <c r="K113" s="26">
        <v>0</v>
      </c>
      <c r="L113" s="26">
        <v>0</v>
      </c>
      <c r="M113" s="26" t="s">
        <v>102</v>
      </c>
      <c r="N113" s="26">
        <v>23.19</v>
      </c>
      <c r="O113" s="26">
        <f t="shared" si="1"/>
        <v>23.19</v>
      </c>
    </row>
    <row r="114" s="26" customFormat="1" hidden="1" spans="1:15">
      <c r="A114" s="26" t="s">
        <v>99</v>
      </c>
      <c r="B114" s="26" t="s">
        <v>100</v>
      </c>
      <c r="C114" s="26" t="s">
        <v>97</v>
      </c>
      <c r="D114" s="26" t="s">
        <v>184</v>
      </c>
      <c r="E114" s="26" t="s">
        <v>97</v>
      </c>
      <c r="F114" s="26" t="s">
        <v>98</v>
      </c>
      <c r="G114" s="26" t="s">
        <v>102</v>
      </c>
      <c r="H114" s="26">
        <v>5878.26</v>
      </c>
      <c r="I114" s="26">
        <v>0</v>
      </c>
      <c r="J114" s="26">
        <v>0</v>
      </c>
      <c r="K114" s="26">
        <v>0</v>
      </c>
      <c r="L114" s="26">
        <v>0</v>
      </c>
      <c r="M114" s="26" t="s">
        <v>102</v>
      </c>
      <c r="N114" s="26">
        <v>5878.26</v>
      </c>
      <c r="O114" s="26">
        <f t="shared" si="1"/>
        <v>5878.26</v>
      </c>
    </row>
    <row r="115" s="26" customFormat="1" hidden="1" spans="1:15">
      <c r="A115" s="26" t="s">
        <v>99</v>
      </c>
      <c r="B115" s="26" t="s">
        <v>100</v>
      </c>
      <c r="C115" s="26" t="s">
        <v>97</v>
      </c>
      <c r="D115" s="26" t="s">
        <v>185</v>
      </c>
      <c r="E115" s="26" t="s">
        <v>97</v>
      </c>
      <c r="F115" s="26" t="s">
        <v>98</v>
      </c>
      <c r="G115" s="26" t="s">
        <v>104</v>
      </c>
      <c r="H115" s="26">
        <v>0</v>
      </c>
      <c r="I115" s="26">
        <v>0</v>
      </c>
      <c r="J115" s="26">
        <v>0</v>
      </c>
      <c r="K115" s="26">
        <v>0</v>
      </c>
      <c r="L115" s="26">
        <v>0</v>
      </c>
      <c r="M115" s="26" t="s">
        <v>104</v>
      </c>
      <c r="N115" s="26">
        <v>0</v>
      </c>
      <c r="O115" s="26">
        <f t="shared" si="1"/>
        <v>0</v>
      </c>
    </row>
    <row r="116" s="26" customFormat="1" hidden="1" spans="1:15">
      <c r="A116" s="26" t="s">
        <v>99</v>
      </c>
      <c r="B116" s="26" t="s">
        <v>100</v>
      </c>
      <c r="C116" s="26" t="s">
        <v>97</v>
      </c>
      <c r="D116" s="26" t="s">
        <v>186</v>
      </c>
      <c r="E116" s="26" t="s">
        <v>97</v>
      </c>
      <c r="F116" s="26" t="s">
        <v>98</v>
      </c>
      <c r="G116" s="26" t="s">
        <v>104</v>
      </c>
      <c r="H116" s="26">
        <v>0</v>
      </c>
      <c r="I116" s="26">
        <v>0</v>
      </c>
      <c r="J116" s="26">
        <v>0</v>
      </c>
      <c r="K116" s="26">
        <v>0</v>
      </c>
      <c r="L116" s="26">
        <v>0</v>
      </c>
      <c r="M116" s="26" t="s">
        <v>104</v>
      </c>
      <c r="N116" s="26">
        <v>0</v>
      </c>
      <c r="O116" s="26">
        <f t="shared" si="1"/>
        <v>0</v>
      </c>
    </row>
    <row r="117" s="26" customFormat="1" hidden="1" spans="1:15">
      <c r="A117" s="26" t="s">
        <v>99</v>
      </c>
      <c r="B117" s="26" t="s">
        <v>100</v>
      </c>
      <c r="C117" s="26" t="s">
        <v>97</v>
      </c>
      <c r="D117" s="26" t="s">
        <v>187</v>
      </c>
      <c r="E117" s="26" t="s">
        <v>97</v>
      </c>
      <c r="F117" s="26" t="s">
        <v>98</v>
      </c>
      <c r="G117" s="26" t="s">
        <v>102</v>
      </c>
      <c r="H117" s="26">
        <v>65450</v>
      </c>
      <c r="I117" s="26">
        <v>0</v>
      </c>
      <c r="J117" s="26">
        <v>0</v>
      </c>
      <c r="K117" s="26">
        <v>0</v>
      </c>
      <c r="L117" s="26">
        <v>0</v>
      </c>
      <c r="M117" s="26" t="s">
        <v>102</v>
      </c>
      <c r="N117" s="26">
        <v>65450</v>
      </c>
      <c r="O117" s="26">
        <f t="shared" si="1"/>
        <v>65450</v>
      </c>
    </row>
    <row r="118" s="26" customFormat="1" hidden="1" spans="1:15">
      <c r="A118" s="26" t="s">
        <v>99</v>
      </c>
      <c r="B118" s="26" t="s">
        <v>100</v>
      </c>
      <c r="C118" s="26" t="s">
        <v>97</v>
      </c>
      <c r="D118" s="26" t="s">
        <v>188</v>
      </c>
      <c r="E118" s="26" t="s">
        <v>97</v>
      </c>
      <c r="F118" s="26" t="s">
        <v>98</v>
      </c>
      <c r="G118" s="26" t="s">
        <v>104</v>
      </c>
      <c r="H118" s="26">
        <v>0</v>
      </c>
      <c r="I118" s="26">
        <v>0</v>
      </c>
      <c r="J118" s="26">
        <v>0</v>
      </c>
      <c r="K118" s="26">
        <v>0</v>
      </c>
      <c r="L118" s="26">
        <v>0</v>
      </c>
      <c r="M118" s="26" t="s">
        <v>104</v>
      </c>
      <c r="N118" s="26">
        <v>0</v>
      </c>
      <c r="O118" s="26">
        <f t="shared" si="1"/>
        <v>0</v>
      </c>
    </row>
    <row r="119" s="26" customFormat="1" hidden="1" spans="1:15">
      <c r="A119" s="26" t="s">
        <v>99</v>
      </c>
      <c r="B119" s="26" t="s">
        <v>100</v>
      </c>
      <c r="C119" s="26" t="s">
        <v>97</v>
      </c>
      <c r="D119" s="26" t="s">
        <v>189</v>
      </c>
      <c r="E119" s="26" t="s">
        <v>97</v>
      </c>
      <c r="F119" s="26" t="s">
        <v>98</v>
      </c>
      <c r="G119" s="26" t="s">
        <v>102</v>
      </c>
      <c r="H119" s="26">
        <v>61614.37</v>
      </c>
      <c r="I119" s="26">
        <v>0</v>
      </c>
      <c r="J119" s="26">
        <v>0</v>
      </c>
      <c r="K119" s="26">
        <v>0</v>
      </c>
      <c r="L119" s="26">
        <v>0</v>
      </c>
      <c r="M119" s="26" t="s">
        <v>102</v>
      </c>
      <c r="N119" s="26">
        <v>61614.37</v>
      </c>
      <c r="O119" s="26">
        <f t="shared" si="1"/>
        <v>61614.37</v>
      </c>
    </row>
    <row r="120" s="26" customFormat="1" hidden="1" spans="1:15">
      <c r="A120" s="26" t="s">
        <v>99</v>
      </c>
      <c r="B120" s="26" t="s">
        <v>100</v>
      </c>
      <c r="C120" s="26" t="s">
        <v>97</v>
      </c>
      <c r="D120" s="26" t="s">
        <v>190</v>
      </c>
      <c r="E120" s="26" t="s">
        <v>97</v>
      </c>
      <c r="F120" s="26" t="s">
        <v>98</v>
      </c>
      <c r="G120" s="26" t="s">
        <v>104</v>
      </c>
      <c r="H120" s="26">
        <v>0</v>
      </c>
      <c r="I120" s="26">
        <v>0</v>
      </c>
      <c r="J120" s="26">
        <v>0</v>
      </c>
      <c r="K120" s="26">
        <v>0</v>
      </c>
      <c r="L120" s="26">
        <v>0</v>
      </c>
      <c r="M120" s="26" t="s">
        <v>104</v>
      </c>
      <c r="N120" s="26">
        <v>0</v>
      </c>
      <c r="O120" s="26">
        <f t="shared" si="1"/>
        <v>0</v>
      </c>
    </row>
    <row r="121" s="26" customFormat="1" hidden="1" spans="1:15">
      <c r="A121" s="26" t="s">
        <v>99</v>
      </c>
      <c r="B121" s="26" t="s">
        <v>100</v>
      </c>
      <c r="C121" s="26" t="s">
        <v>97</v>
      </c>
      <c r="D121" s="26" t="s">
        <v>39</v>
      </c>
      <c r="E121" s="26" t="s">
        <v>97</v>
      </c>
      <c r="F121" s="26" t="s">
        <v>98</v>
      </c>
      <c r="G121" s="26" t="s">
        <v>102</v>
      </c>
      <c r="H121" s="26">
        <v>406320.11</v>
      </c>
      <c r="I121" s="26">
        <v>200000</v>
      </c>
      <c r="J121" s="26">
        <v>441559</v>
      </c>
      <c r="K121" s="26">
        <v>1866642</v>
      </c>
      <c r="L121" s="26">
        <v>1391494</v>
      </c>
      <c r="M121" s="26" t="s">
        <v>102</v>
      </c>
      <c r="N121" s="26">
        <v>647879.11</v>
      </c>
      <c r="O121" s="26">
        <f t="shared" si="1"/>
        <v>647879.11</v>
      </c>
    </row>
    <row r="122" s="26" customFormat="1" hidden="1" spans="1:15">
      <c r="A122" s="26" t="s">
        <v>99</v>
      </c>
      <c r="B122" s="26" t="s">
        <v>100</v>
      </c>
      <c r="C122" s="26" t="s">
        <v>97</v>
      </c>
      <c r="D122" s="26" t="s">
        <v>191</v>
      </c>
      <c r="E122" s="26" t="s">
        <v>97</v>
      </c>
      <c r="F122" s="26" t="s">
        <v>98</v>
      </c>
      <c r="G122" s="26" t="s">
        <v>104</v>
      </c>
      <c r="H122" s="26">
        <v>0</v>
      </c>
      <c r="I122" s="26">
        <v>0</v>
      </c>
      <c r="J122" s="26">
        <v>0</v>
      </c>
      <c r="K122" s="26">
        <v>0</v>
      </c>
      <c r="L122" s="26">
        <v>0</v>
      </c>
      <c r="M122" s="26" t="s">
        <v>104</v>
      </c>
      <c r="N122" s="26">
        <v>0</v>
      </c>
      <c r="O122" s="26">
        <f t="shared" si="1"/>
        <v>0</v>
      </c>
    </row>
    <row r="123" s="26" customFormat="1" hidden="1" spans="1:15">
      <c r="A123" s="26" t="s">
        <v>99</v>
      </c>
      <c r="B123" s="26" t="s">
        <v>100</v>
      </c>
      <c r="C123" s="26" t="s">
        <v>97</v>
      </c>
      <c r="D123" s="26" t="s">
        <v>192</v>
      </c>
      <c r="E123" s="26" t="s">
        <v>97</v>
      </c>
      <c r="F123" s="26" t="s">
        <v>98</v>
      </c>
      <c r="G123" s="26" t="s">
        <v>102</v>
      </c>
      <c r="H123" s="26">
        <v>474</v>
      </c>
      <c r="I123" s="26">
        <v>0</v>
      </c>
      <c r="J123" s="26">
        <v>0</v>
      </c>
      <c r="K123" s="26">
        <v>0</v>
      </c>
      <c r="L123" s="26">
        <v>0</v>
      </c>
      <c r="M123" s="26" t="s">
        <v>102</v>
      </c>
      <c r="N123" s="26">
        <v>474</v>
      </c>
      <c r="O123" s="26">
        <f t="shared" si="1"/>
        <v>474</v>
      </c>
    </row>
    <row r="124" s="26" customFormat="1" hidden="1" spans="1:15">
      <c r="A124" s="26" t="s">
        <v>99</v>
      </c>
      <c r="B124" s="26" t="s">
        <v>100</v>
      </c>
      <c r="C124" s="26" t="s">
        <v>97</v>
      </c>
      <c r="D124" s="26" t="s">
        <v>40</v>
      </c>
      <c r="E124" s="26" t="s">
        <v>97</v>
      </c>
      <c r="F124" s="26" t="s">
        <v>98</v>
      </c>
      <c r="G124" s="26" t="s">
        <v>102</v>
      </c>
      <c r="H124" s="26">
        <v>1133443.55</v>
      </c>
      <c r="I124" s="26">
        <v>400000</v>
      </c>
      <c r="J124" s="26">
        <v>119007.64</v>
      </c>
      <c r="K124" s="26">
        <v>1900000</v>
      </c>
      <c r="L124" s="26">
        <v>2187870.84</v>
      </c>
      <c r="M124" s="26" t="s">
        <v>102</v>
      </c>
      <c r="N124" s="26">
        <v>852451.19</v>
      </c>
      <c r="O124" s="26">
        <f t="shared" si="1"/>
        <v>852451.19</v>
      </c>
    </row>
    <row r="125" s="26" customFormat="1" hidden="1" spans="1:15">
      <c r="A125" s="26" t="s">
        <v>99</v>
      </c>
      <c r="B125" s="26" t="s">
        <v>100</v>
      </c>
      <c r="C125" s="26" t="s">
        <v>97</v>
      </c>
      <c r="D125" s="26" t="s">
        <v>193</v>
      </c>
      <c r="E125" s="26" t="s">
        <v>97</v>
      </c>
      <c r="F125" s="26" t="s">
        <v>98</v>
      </c>
      <c r="G125" s="26" t="s">
        <v>104</v>
      </c>
      <c r="H125" s="26">
        <v>0</v>
      </c>
      <c r="I125" s="26">
        <v>0</v>
      </c>
      <c r="J125" s="26">
        <v>0</v>
      </c>
      <c r="K125" s="26">
        <v>0</v>
      </c>
      <c r="L125" s="26">
        <v>0</v>
      </c>
      <c r="M125" s="26" t="s">
        <v>104</v>
      </c>
      <c r="N125" s="26">
        <v>0</v>
      </c>
      <c r="O125" s="26">
        <f t="shared" si="1"/>
        <v>0</v>
      </c>
    </row>
    <row r="126" s="26" customFormat="1" hidden="1" spans="1:15">
      <c r="A126" s="26" t="s">
        <v>99</v>
      </c>
      <c r="B126" s="26" t="s">
        <v>100</v>
      </c>
      <c r="C126" s="26" t="s">
        <v>97</v>
      </c>
      <c r="D126" s="26" t="s">
        <v>41</v>
      </c>
      <c r="E126" s="26" t="s">
        <v>97</v>
      </c>
      <c r="F126" s="26" t="s">
        <v>98</v>
      </c>
      <c r="G126" s="26" t="s">
        <v>102</v>
      </c>
      <c r="H126" s="26">
        <v>197205.2</v>
      </c>
      <c r="I126" s="26">
        <v>90000</v>
      </c>
      <c r="J126" s="26">
        <v>36477.3</v>
      </c>
      <c r="K126" s="26">
        <v>770000</v>
      </c>
      <c r="L126" s="26">
        <v>567311.92</v>
      </c>
      <c r="M126" s="26" t="s">
        <v>102</v>
      </c>
      <c r="N126" s="26">
        <v>143682.5</v>
      </c>
      <c r="O126" s="26">
        <f t="shared" si="1"/>
        <v>143682.5</v>
      </c>
    </row>
    <row r="127" s="26" customFormat="1" hidden="1" spans="1:15">
      <c r="A127" s="26" t="s">
        <v>99</v>
      </c>
      <c r="B127" s="26" t="s">
        <v>100</v>
      </c>
      <c r="C127" s="26" t="s">
        <v>97</v>
      </c>
      <c r="D127" s="26" t="s">
        <v>194</v>
      </c>
      <c r="E127" s="26" t="s">
        <v>97</v>
      </c>
      <c r="F127" s="26" t="s">
        <v>98</v>
      </c>
      <c r="G127" s="26" t="s">
        <v>102</v>
      </c>
      <c r="H127" s="26">
        <v>13000</v>
      </c>
      <c r="I127" s="26">
        <v>0</v>
      </c>
      <c r="J127" s="26">
        <v>0</v>
      </c>
      <c r="K127" s="26">
        <v>0</v>
      </c>
      <c r="L127" s="26">
        <v>0</v>
      </c>
      <c r="M127" s="26" t="s">
        <v>102</v>
      </c>
      <c r="N127" s="26">
        <v>13000</v>
      </c>
      <c r="O127" s="26">
        <f t="shared" si="1"/>
        <v>13000</v>
      </c>
    </row>
    <row r="128" s="26" customFormat="1" hidden="1" spans="1:15">
      <c r="A128" s="26" t="s">
        <v>99</v>
      </c>
      <c r="B128" s="26" t="s">
        <v>100</v>
      </c>
      <c r="C128" s="26" t="s">
        <v>97</v>
      </c>
      <c r="D128" s="26" t="s">
        <v>195</v>
      </c>
      <c r="E128" s="26" t="s">
        <v>97</v>
      </c>
      <c r="F128" s="26" t="s">
        <v>98</v>
      </c>
      <c r="G128" s="26" t="s">
        <v>104</v>
      </c>
      <c r="H128" s="26">
        <v>0</v>
      </c>
      <c r="I128" s="26">
        <v>0</v>
      </c>
      <c r="J128" s="26">
        <v>0</v>
      </c>
      <c r="K128" s="26">
        <v>0</v>
      </c>
      <c r="L128" s="26">
        <v>0</v>
      </c>
      <c r="M128" s="26" t="s">
        <v>104</v>
      </c>
      <c r="N128" s="26">
        <v>0</v>
      </c>
      <c r="O128" s="26">
        <f t="shared" si="1"/>
        <v>0</v>
      </c>
    </row>
    <row r="129" s="26" customFormat="1" hidden="1" spans="1:15">
      <c r="A129" s="26" t="s">
        <v>99</v>
      </c>
      <c r="B129" s="26" t="s">
        <v>100</v>
      </c>
      <c r="C129" s="26" t="s">
        <v>97</v>
      </c>
      <c r="D129" s="26" t="s">
        <v>196</v>
      </c>
      <c r="E129" s="26" t="s">
        <v>97</v>
      </c>
      <c r="F129" s="26" t="s">
        <v>98</v>
      </c>
      <c r="G129" s="26" t="s">
        <v>104</v>
      </c>
      <c r="H129" s="26">
        <v>0</v>
      </c>
      <c r="I129" s="26">
        <v>0</v>
      </c>
      <c r="J129" s="26">
        <v>0</v>
      </c>
      <c r="K129" s="26">
        <v>0</v>
      </c>
      <c r="L129" s="26">
        <v>0</v>
      </c>
      <c r="M129" s="26" t="s">
        <v>104</v>
      </c>
      <c r="N129" s="26">
        <v>0</v>
      </c>
      <c r="O129" s="26">
        <f t="shared" si="1"/>
        <v>0</v>
      </c>
    </row>
    <row r="130" s="26" customFormat="1" hidden="1" spans="1:15">
      <c r="A130" s="26" t="s">
        <v>99</v>
      </c>
      <c r="B130" s="26" t="s">
        <v>100</v>
      </c>
      <c r="C130" s="26" t="s">
        <v>97</v>
      </c>
      <c r="D130" s="26" t="s">
        <v>197</v>
      </c>
      <c r="E130" s="26" t="s">
        <v>97</v>
      </c>
      <c r="F130" s="26" t="s">
        <v>98</v>
      </c>
      <c r="G130" s="26" t="s">
        <v>102</v>
      </c>
      <c r="H130" s="26">
        <v>117.55</v>
      </c>
      <c r="I130" s="26">
        <v>0</v>
      </c>
      <c r="J130" s="26">
        <v>0</v>
      </c>
      <c r="K130" s="26">
        <v>0</v>
      </c>
      <c r="L130" s="26">
        <v>0</v>
      </c>
      <c r="M130" s="26" t="s">
        <v>102</v>
      </c>
      <c r="N130" s="26">
        <v>117.55</v>
      </c>
      <c r="O130" s="26">
        <f t="shared" si="1"/>
        <v>117.55</v>
      </c>
    </row>
    <row r="131" s="26" customFormat="1" hidden="1" spans="1:15">
      <c r="A131" s="26" t="s">
        <v>99</v>
      </c>
      <c r="B131" s="26" t="s">
        <v>100</v>
      </c>
      <c r="C131" s="26" t="s">
        <v>97</v>
      </c>
      <c r="D131" s="26" t="s">
        <v>198</v>
      </c>
      <c r="E131" s="26" t="s">
        <v>97</v>
      </c>
      <c r="F131" s="26" t="s">
        <v>98</v>
      </c>
      <c r="G131" s="26" t="s">
        <v>104</v>
      </c>
      <c r="H131" s="26">
        <v>0</v>
      </c>
      <c r="I131" s="26">
        <v>0</v>
      </c>
      <c r="J131" s="26">
        <v>0</v>
      </c>
      <c r="K131" s="26">
        <v>0</v>
      </c>
      <c r="L131" s="26">
        <v>0</v>
      </c>
      <c r="M131" s="26" t="s">
        <v>104</v>
      </c>
      <c r="N131" s="26">
        <v>0</v>
      </c>
      <c r="O131" s="26">
        <f t="shared" si="1"/>
        <v>0</v>
      </c>
    </row>
    <row r="132" s="26" customFormat="1" hidden="1" spans="1:15">
      <c r="A132" s="26" t="s">
        <v>99</v>
      </c>
      <c r="B132" s="26" t="s">
        <v>100</v>
      </c>
      <c r="C132" s="26" t="s">
        <v>97</v>
      </c>
      <c r="D132" s="26" t="s">
        <v>199</v>
      </c>
      <c r="E132" s="26" t="s">
        <v>97</v>
      </c>
      <c r="F132" s="26" t="s">
        <v>98</v>
      </c>
      <c r="G132" s="26" t="s">
        <v>102</v>
      </c>
      <c r="H132" s="26">
        <v>32648.8</v>
      </c>
      <c r="I132" s="26">
        <v>0</v>
      </c>
      <c r="J132" s="26">
        <v>0</v>
      </c>
      <c r="K132" s="26">
        <v>0</v>
      </c>
      <c r="L132" s="26">
        <v>0</v>
      </c>
      <c r="M132" s="26" t="s">
        <v>102</v>
      </c>
      <c r="N132" s="26">
        <v>32648.8</v>
      </c>
      <c r="O132" s="26">
        <f t="shared" si="1"/>
        <v>32648.8</v>
      </c>
    </row>
    <row r="133" s="26" customFormat="1" hidden="1" spans="1:15">
      <c r="A133" s="26" t="s">
        <v>99</v>
      </c>
      <c r="B133" s="26" t="s">
        <v>100</v>
      </c>
      <c r="C133" s="26" t="s">
        <v>97</v>
      </c>
      <c r="D133" s="26" t="s">
        <v>200</v>
      </c>
      <c r="E133" s="26" t="s">
        <v>97</v>
      </c>
      <c r="F133" s="26" t="s">
        <v>98</v>
      </c>
      <c r="G133" s="26" t="s">
        <v>104</v>
      </c>
      <c r="H133" s="26">
        <v>0</v>
      </c>
      <c r="I133" s="26">
        <v>0</v>
      </c>
      <c r="J133" s="26">
        <v>0</v>
      </c>
      <c r="K133" s="26">
        <v>0</v>
      </c>
      <c r="L133" s="26">
        <v>0</v>
      </c>
      <c r="M133" s="26" t="s">
        <v>104</v>
      </c>
      <c r="N133" s="26">
        <v>0</v>
      </c>
      <c r="O133" s="26">
        <f t="shared" ref="O133:O196" si="2">IF(M133="贷",N133,-N133)</f>
        <v>0</v>
      </c>
    </row>
    <row r="134" s="26" customFormat="1" hidden="1" spans="1:15">
      <c r="A134" s="26" t="s">
        <v>99</v>
      </c>
      <c r="B134" s="26" t="s">
        <v>100</v>
      </c>
      <c r="C134" s="26" t="s">
        <v>97</v>
      </c>
      <c r="D134" s="26" t="s">
        <v>201</v>
      </c>
      <c r="E134" s="26" t="s">
        <v>97</v>
      </c>
      <c r="F134" s="26" t="s">
        <v>98</v>
      </c>
      <c r="G134" s="26" t="s">
        <v>102</v>
      </c>
      <c r="H134" s="26">
        <v>10486.2</v>
      </c>
      <c r="I134" s="26">
        <v>0</v>
      </c>
      <c r="J134" s="26">
        <v>0</v>
      </c>
      <c r="K134" s="26">
        <v>0</v>
      </c>
      <c r="L134" s="26">
        <v>0</v>
      </c>
      <c r="M134" s="26" t="s">
        <v>102</v>
      </c>
      <c r="N134" s="26">
        <v>10486.2</v>
      </c>
      <c r="O134" s="26">
        <f t="shared" si="2"/>
        <v>10486.2</v>
      </c>
    </row>
    <row r="135" s="26" customFormat="1" hidden="1" spans="1:15">
      <c r="A135" s="26" t="s">
        <v>99</v>
      </c>
      <c r="B135" s="26" t="s">
        <v>100</v>
      </c>
      <c r="C135" s="26" t="s">
        <v>97</v>
      </c>
      <c r="D135" s="26" t="s">
        <v>202</v>
      </c>
      <c r="E135" s="26" t="s">
        <v>97</v>
      </c>
      <c r="F135" s="26" t="s">
        <v>98</v>
      </c>
      <c r="G135" s="26" t="s">
        <v>102</v>
      </c>
      <c r="H135" s="26">
        <v>3730</v>
      </c>
      <c r="I135" s="26">
        <v>0</v>
      </c>
      <c r="J135" s="26">
        <v>0</v>
      </c>
      <c r="K135" s="26">
        <v>0</v>
      </c>
      <c r="L135" s="26">
        <v>0</v>
      </c>
      <c r="M135" s="26" t="s">
        <v>102</v>
      </c>
      <c r="N135" s="26">
        <v>3730</v>
      </c>
      <c r="O135" s="26">
        <f t="shared" si="2"/>
        <v>3730</v>
      </c>
    </row>
    <row r="136" s="26" customFormat="1" hidden="1" spans="1:15">
      <c r="A136" s="26" t="s">
        <v>99</v>
      </c>
      <c r="B136" s="26" t="s">
        <v>100</v>
      </c>
      <c r="C136" s="26" t="s">
        <v>97</v>
      </c>
      <c r="D136" s="26" t="s">
        <v>203</v>
      </c>
      <c r="E136" s="26" t="s">
        <v>97</v>
      </c>
      <c r="F136" s="26" t="s">
        <v>98</v>
      </c>
      <c r="G136" s="26" t="s">
        <v>104</v>
      </c>
      <c r="H136" s="26">
        <v>0</v>
      </c>
      <c r="I136" s="26">
        <v>0</v>
      </c>
      <c r="J136" s="26">
        <v>0</v>
      </c>
      <c r="K136" s="26">
        <v>4156.1</v>
      </c>
      <c r="L136" s="26">
        <v>0</v>
      </c>
      <c r="M136" s="26" t="s">
        <v>104</v>
      </c>
      <c r="N136" s="26">
        <v>0</v>
      </c>
      <c r="O136" s="26">
        <f t="shared" si="2"/>
        <v>0</v>
      </c>
    </row>
    <row r="137" s="26" customFormat="1" hidden="1" spans="1:15">
      <c r="A137" s="26" t="s">
        <v>99</v>
      </c>
      <c r="B137" s="26" t="s">
        <v>100</v>
      </c>
      <c r="C137" s="26" t="s">
        <v>97</v>
      </c>
      <c r="D137" s="26" t="s">
        <v>42</v>
      </c>
      <c r="E137" s="26" t="s">
        <v>97</v>
      </c>
      <c r="F137" s="26" t="s">
        <v>98</v>
      </c>
      <c r="G137" s="26" t="s">
        <v>102</v>
      </c>
      <c r="H137" s="26">
        <v>2799290.52</v>
      </c>
      <c r="I137" s="26">
        <v>898500</v>
      </c>
      <c r="J137" s="26">
        <v>469750.49</v>
      </c>
      <c r="K137" s="26">
        <v>9698500</v>
      </c>
      <c r="L137" s="26">
        <v>8003683.99</v>
      </c>
      <c r="M137" s="26" t="s">
        <v>102</v>
      </c>
      <c r="N137" s="26">
        <v>2370541.01</v>
      </c>
      <c r="O137" s="26">
        <f t="shared" si="2"/>
        <v>2370541.01</v>
      </c>
    </row>
    <row r="138" s="26" customFormat="1" hidden="1" spans="1:15">
      <c r="A138" s="26" t="s">
        <v>99</v>
      </c>
      <c r="B138" s="26" t="s">
        <v>100</v>
      </c>
      <c r="C138" s="26" t="s">
        <v>97</v>
      </c>
      <c r="D138" s="26" t="s">
        <v>43</v>
      </c>
      <c r="E138" s="26" t="s">
        <v>97</v>
      </c>
      <c r="F138" s="26" t="s">
        <v>98</v>
      </c>
      <c r="G138" s="26" t="s">
        <v>102</v>
      </c>
      <c r="H138" s="26">
        <v>1317150.46</v>
      </c>
      <c r="I138" s="26">
        <v>700000</v>
      </c>
      <c r="J138" s="26">
        <v>429418.24</v>
      </c>
      <c r="K138" s="26">
        <v>6670000</v>
      </c>
      <c r="L138" s="26">
        <v>5332741.07</v>
      </c>
      <c r="M138" s="26" t="s">
        <v>102</v>
      </c>
      <c r="N138" s="26">
        <v>1046568.7</v>
      </c>
      <c r="O138" s="26">
        <f t="shared" si="2"/>
        <v>1046568.7</v>
      </c>
    </row>
    <row r="139" s="26" customFormat="1" hidden="1" spans="1:15">
      <c r="A139" s="26" t="s">
        <v>99</v>
      </c>
      <c r="B139" s="26" t="s">
        <v>100</v>
      </c>
      <c r="C139" s="26" t="s">
        <v>97</v>
      </c>
      <c r="D139" s="26" t="s">
        <v>204</v>
      </c>
      <c r="E139" s="26" t="s">
        <v>97</v>
      </c>
      <c r="F139" s="26" t="s">
        <v>98</v>
      </c>
      <c r="G139" s="26" t="s">
        <v>104</v>
      </c>
      <c r="H139" s="26">
        <v>0</v>
      </c>
      <c r="I139" s="26">
        <v>0</v>
      </c>
      <c r="J139" s="26">
        <v>0</v>
      </c>
      <c r="K139" s="26">
        <v>0</v>
      </c>
      <c r="L139" s="26">
        <v>0</v>
      </c>
      <c r="M139" s="26" t="s">
        <v>104</v>
      </c>
      <c r="N139" s="26">
        <v>0</v>
      </c>
      <c r="O139" s="26">
        <f t="shared" si="2"/>
        <v>0</v>
      </c>
    </row>
    <row r="140" s="26" customFormat="1" hidden="1" spans="1:15">
      <c r="A140" s="26" t="s">
        <v>99</v>
      </c>
      <c r="B140" s="26" t="s">
        <v>100</v>
      </c>
      <c r="C140" s="26" t="s">
        <v>97</v>
      </c>
      <c r="D140" s="26" t="s">
        <v>205</v>
      </c>
      <c r="E140" s="26" t="s">
        <v>97</v>
      </c>
      <c r="F140" s="26" t="s">
        <v>98</v>
      </c>
      <c r="G140" s="26" t="s">
        <v>104</v>
      </c>
      <c r="H140" s="26">
        <v>0</v>
      </c>
      <c r="I140" s="26">
        <v>0</v>
      </c>
      <c r="J140" s="26">
        <v>0</v>
      </c>
      <c r="K140" s="26">
        <v>0</v>
      </c>
      <c r="L140" s="26">
        <v>0</v>
      </c>
      <c r="M140" s="26" t="s">
        <v>104</v>
      </c>
      <c r="N140" s="26">
        <v>0</v>
      </c>
      <c r="O140" s="26">
        <f t="shared" si="2"/>
        <v>0</v>
      </c>
    </row>
    <row r="141" s="26" customFormat="1" hidden="1" spans="1:15">
      <c r="A141" s="26" t="s">
        <v>99</v>
      </c>
      <c r="B141" s="26" t="s">
        <v>100</v>
      </c>
      <c r="C141" s="26" t="s">
        <v>97</v>
      </c>
      <c r="D141" s="26" t="s">
        <v>44</v>
      </c>
      <c r="E141" s="26" t="s">
        <v>97</v>
      </c>
      <c r="F141" s="26" t="s">
        <v>98</v>
      </c>
      <c r="G141" s="26" t="s">
        <v>102</v>
      </c>
      <c r="H141" s="26">
        <v>38688.92</v>
      </c>
      <c r="I141" s="26">
        <v>34537.7</v>
      </c>
      <c r="J141" s="26">
        <v>0</v>
      </c>
      <c r="K141" s="26">
        <v>164537.7</v>
      </c>
      <c r="L141" s="26">
        <v>43172.17</v>
      </c>
      <c r="M141" s="26" t="s">
        <v>102</v>
      </c>
      <c r="N141" s="26">
        <v>4151.22</v>
      </c>
      <c r="O141" s="26">
        <f t="shared" si="2"/>
        <v>4151.22</v>
      </c>
    </row>
    <row r="142" s="26" customFormat="1" hidden="1" spans="1:15">
      <c r="A142" s="26" t="s">
        <v>99</v>
      </c>
      <c r="B142" s="26" t="s">
        <v>100</v>
      </c>
      <c r="C142" s="26" t="s">
        <v>97</v>
      </c>
      <c r="D142" s="26" t="s">
        <v>45</v>
      </c>
      <c r="E142" s="26" t="s">
        <v>97</v>
      </c>
      <c r="F142" s="26" t="s">
        <v>98</v>
      </c>
      <c r="G142" s="26" t="s">
        <v>102</v>
      </c>
      <c r="H142" s="26">
        <v>29848.44</v>
      </c>
      <c r="I142" s="26">
        <v>17137.19</v>
      </c>
      <c r="J142" s="26">
        <v>-17317.19</v>
      </c>
      <c r="K142" s="26">
        <v>140362.71</v>
      </c>
      <c r="L142" s="26">
        <v>45339.06</v>
      </c>
      <c r="M142" s="26" t="s">
        <v>107</v>
      </c>
      <c r="N142" s="26">
        <v>4605.94</v>
      </c>
      <c r="O142" s="26">
        <f t="shared" si="2"/>
        <v>-4605.94</v>
      </c>
    </row>
    <row r="143" s="26" customFormat="1" hidden="1" spans="1:15">
      <c r="A143" s="26" t="s">
        <v>99</v>
      </c>
      <c r="B143" s="26" t="s">
        <v>100</v>
      </c>
      <c r="C143" s="26" t="s">
        <v>97</v>
      </c>
      <c r="D143" s="26" t="s">
        <v>206</v>
      </c>
      <c r="E143" s="26" t="s">
        <v>97</v>
      </c>
      <c r="F143" s="26" t="s">
        <v>98</v>
      </c>
      <c r="G143" s="26" t="s">
        <v>102</v>
      </c>
      <c r="H143" s="26">
        <v>3629.95</v>
      </c>
      <c r="I143" s="26">
        <v>0</v>
      </c>
      <c r="J143" s="26">
        <v>0</v>
      </c>
      <c r="K143" s="26">
        <v>0</v>
      </c>
      <c r="L143" s="26">
        <v>0</v>
      </c>
      <c r="M143" s="26" t="s">
        <v>102</v>
      </c>
      <c r="N143" s="26">
        <v>3629.95</v>
      </c>
      <c r="O143" s="26">
        <f t="shared" si="2"/>
        <v>3629.95</v>
      </c>
    </row>
    <row r="144" s="26" customFormat="1" hidden="1" spans="1:15">
      <c r="A144" s="26" t="s">
        <v>99</v>
      </c>
      <c r="B144" s="26" t="s">
        <v>100</v>
      </c>
      <c r="C144" s="26" t="s">
        <v>97</v>
      </c>
      <c r="D144" s="26" t="s">
        <v>207</v>
      </c>
      <c r="E144" s="26" t="s">
        <v>97</v>
      </c>
      <c r="F144" s="26" t="s">
        <v>98</v>
      </c>
      <c r="G144" s="26" t="s">
        <v>104</v>
      </c>
      <c r="H144" s="26">
        <v>0</v>
      </c>
      <c r="I144" s="26">
        <v>0</v>
      </c>
      <c r="J144" s="26">
        <v>0</v>
      </c>
      <c r="K144" s="26">
        <v>0</v>
      </c>
      <c r="L144" s="26">
        <v>0</v>
      </c>
      <c r="M144" s="26" t="s">
        <v>104</v>
      </c>
      <c r="N144" s="26">
        <v>0</v>
      </c>
      <c r="O144" s="26">
        <f t="shared" si="2"/>
        <v>0</v>
      </c>
    </row>
    <row r="145" s="26" customFormat="1" hidden="1" spans="1:15">
      <c r="A145" s="26" t="s">
        <v>99</v>
      </c>
      <c r="B145" s="26" t="s">
        <v>100</v>
      </c>
      <c r="C145" s="26" t="s">
        <v>97</v>
      </c>
      <c r="D145" s="26" t="s">
        <v>208</v>
      </c>
      <c r="E145" s="26" t="s">
        <v>97</v>
      </c>
      <c r="F145" s="26" t="s">
        <v>98</v>
      </c>
      <c r="G145" s="26" t="s">
        <v>102</v>
      </c>
      <c r="H145" s="26">
        <v>949</v>
      </c>
      <c r="I145" s="26">
        <v>0</v>
      </c>
      <c r="J145" s="26">
        <v>0</v>
      </c>
      <c r="K145" s="26">
        <v>0</v>
      </c>
      <c r="L145" s="26">
        <v>0</v>
      </c>
      <c r="M145" s="26" t="s">
        <v>102</v>
      </c>
      <c r="N145" s="26">
        <v>949</v>
      </c>
      <c r="O145" s="26">
        <f t="shared" si="2"/>
        <v>949</v>
      </c>
    </row>
    <row r="146" s="26" customFormat="1" hidden="1" spans="1:15">
      <c r="A146" s="26" t="s">
        <v>99</v>
      </c>
      <c r="B146" s="26" t="s">
        <v>100</v>
      </c>
      <c r="C146" s="26" t="s">
        <v>97</v>
      </c>
      <c r="D146" s="26" t="s">
        <v>209</v>
      </c>
      <c r="E146" s="26" t="s">
        <v>97</v>
      </c>
      <c r="F146" s="26" t="s">
        <v>98</v>
      </c>
      <c r="G146" s="26" t="s">
        <v>102</v>
      </c>
      <c r="H146" s="26">
        <v>60660</v>
      </c>
      <c r="I146" s="26">
        <v>50000</v>
      </c>
      <c r="J146" s="26">
        <v>0</v>
      </c>
      <c r="K146" s="26">
        <v>428763.95</v>
      </c>
      <c r="L146" s="26">
        <v>0</v>
      </c>
      <c r="M146" s="26" t="s">
        <v>102</v>
      </c>
      <c r="N146" s="26">
        <v>10660</v>
      </c>
      <c r="O146" s="26">
        <f t="shared" si="2"/>
        <v>10660</v>
      </c>
    </row>
    <row r="147" s="26" customFormat="1" hidden="1" spans="1:15">
      <c r="A147" s="26" t="s">
        <v>99</v>
      </c>
      <c r="B147" s="26" t="s">
        <v>100</v>
      </c>
      <c r="C147" s="26" t="s">
        <v>97</v>
      </c>
      <c r="D147" s="26" t="s">
        <v>210</v>
      </c>
      <c r="E147" s="26" t="s">
        <v>97</v>
      </c>
      <c r="F147" s="26" t="s">
        <v>98</v>
      </c>
      <c r="G147" s="26" t="s">
        <v>104</v>
      </c>
      <c r="H147" s="26">
        <v>0</v>
      </c>
      <c r="I147" s="26">
        <v>0</v>
      </c>
      <c r="J147" s="26">
        <v>0</v>
      </c>
      <c r="K147" s="26">
        <v>0</v>
      </c>
      <c r="L147" s="26">
        <v>0</v>
      </c>
      <c r="M147" s="26" t="s">
        <v>104</v>
      </c>
      <c r="N147" s="26">
        <v>0</v>
      </c>
      <c r="O147" s="26">
        <f t="shared" si="2"/>
        <v>0</v>
      </c>
    </row>
    <row r="148" s="26" customFormat="1" hidden="1" spans="1:15">
      <c r="A148" s="26" t="s">
        <v>99</v>
      </c>
      <c r="B148" s="26" t="s">
        <v>100</v>
      </c>
      <c r="C148" s="26" t="s">
        <v>97</v>
      </c>
      <c r="D148" s="26" t="s">
        <v>211</v>
      </c>
      <c r="E148" s="26" t="s">
        <v>97</v>
      </c>
      <c r="F148" s="26" t="s">
        <v>98</v>
      </c>
      <c r="G148" s="26" t="s">
        <v>102</v>
      </c>
      <c r="H148" s="26">
        <v>497.5</v>
      </c>
      <c r="I148" s="26">
        <v>0</v>
      </c>
      <c r="J148" s="26">
        <v>0</v>
      </c>
      <c r="K148" s="26">
        <v>0</v>
      </c>
      <c r="L148" s="26">
        <v>0</v>
      </c>
      <c r="M148" s="26" t="s">
        <v>102</v>
      </c>
      <c r="N148" s="26">
        <v>497.5</v>
      </c>
      <c r="O148" s="26">
        <f t="shared" si="2"/>
        <v>497.5</v>
      </c>
    </row>
    <row r="149" s="26" customFormat="1" hidden="1" spans="1:15">
      <c r="A149" s="26" t="s">
        <v>99</v>
      </c>
      <c r="B149" s="26" t="s">
        <v>100</v>
      </c>
      <c r="C149" s="26" t="s">
        <v>97</v>
      </c>
      <c r="D149" s="26" t="s">
        <v>46</v>
      </c>
      <c r="E149" s="26" t="s">
        <v>97</v>
      </c>
      <c r="F149" s="26" t="s">
        <v>98</v>
      </c>
      <c r="G149" s="26" t="s">
        <v>102</v>
      </c>
      <c r="H149" s="26">
        <v>2621.52</v>
      </c>
      <c r="I149" s="26">
        <v>0</v>
      </c>
      <c r="J149" s="26">
        <v>0</v>
      </c>
      <c r="K149" s="26">
        <v>0</v>
      </c>
      <c r="L149" s="26">
        <v>0</v>
      </c>
      <c r="M149" s="26" t="s">
        <v>102</v>
      </c>
      <c r="N149" s="26">
        <v>2621.52</v>
      </c>
      <c r="O149" s="26">
        <f t="shared" si="2"/>
        <v>2621.52</v>
      </c>
    </row>
    <row r="150" s="26" customFormat="1" hidden="1" spans="1:15">
      <c r="A150" s="26" t="s">
        <v>99</v>
      </c>
      <c r="B150" s="26" t="s">
        <v>100</v>
      </c>
      <c r="C150" s="26" t="s">
        <v>97</v>
      </c>
      <c r="D150" s="26" t="s">
        <v>47</v>
      </c>
      <c r="E150" s="26" t="s">
        <v>97</v>
      </c>
      <c r="F150" s="26" t="s">
        <v>98</v>
      </c>
      <c r="G150" s="26" t="s">
        <v>102</v>
      </c>
      <c r="H150" s="26">
        <v>54943.1</v>
      </c>
      <c r="I150" s="26">
        <v>0</v>
      </c>
      <c r="J150" s="26">
        <v>0</v>
      </c>
      <c r="K150" s="26">
        <v>0</v>
      </c>
      <c r="L150" s="26">
        <v>0</v>
      </c>
      <c r="M150" s="26" t="s">
        <v>102</v>
      </c>
      <c r="N150" s="26">
        <v>54943.1</v>
      </c>
      <c r="O150" s="26">
        <f t="shared" si="2"/>
        <v>54943.1</v>
      </c>
    </row>
    <row r="151" s="26" customFormat="1" hidden="1" spans="1:15">
      <c r="A151" s="26" t="s">
        <v>99</v>
      </c>
      <c r="B151" s="26" t="s">
        <v>100</v>
      </c>
      <c r="C151" s="26" t="s">
        <v>97</v>
      </c>
      <c r="D151" s="26" t="s">
        <v>212</v>
      </c>
      <c r="E151" s="26" t="s">
        <v>97</v>
      </c>
      <c r="F151" s="26" t="s">
        <v>98</v>
      </c>
      <c r="G151" s="26" t="s">
        <v>104</v>
      </c>
      <c r="H151" s="26">
        <v>0</v>
      </c>
      <c r="I151" s="26">
        <v>0</v>
      </c>
      <c r="J151" s="26">
        <v>0</v>
      </c>
      <c r="K151" s="26">
        <v>0</v>
      </c>
      <c r="L151" s="26">
        <v>0</v>
      </c>
      <c r="M151" s="26" t="s">
        <v>104</v>
      </c>
      <c r="N151" s="26">
        <v>0</v>
      </c>
      <c r="O151" s="26">
        <f t="shared" si="2"/>
        <v>0</v>
      </c>
    </row>
    <row r="152" s="26" customFormat="1" hidden="1" spans="1:15">
      <c r="A152" s="26" t="s">
        <v>99</v>
      </c>
      <c r="B152" s="26" t="s">
        <v>100</v>
      </c>
      <c r="C152" s="26" t="s">
        <v>97</v>
      </c>
      <c r="D152" s="26" t="s">
        <v>213</v>
      </c>
      <c r="E152" s="26" t="s">
        <v>97</v>
      </c>
      <c r="F152" s="26" t="s">
        <v>98</v>
      </c>
      <c r="G152" s="26" t="s">
        <v>104</v>
      </c>
      <c r="H152" s="26">
        <v>0</v>
      </c>
      <c r="I152" s="26">
        <v>0</v>
      </c>
      <c r="J152" s="26">
        <v>0</v>
      </c>
      <c r="K152" s="26">
        <v>0</v>
      </c>
      <c r="L152" s="26">
        <v>0</v>
      </c>
      <c r="M152" s="26" t="s">
        <v>104</v>
      </c>
      <c r="N152" s="26">
        <v>0</v>
      </c>
      <c r="O152" s="26">
        <f t="shared" si="2"/>
        <v>0</v>
      </c>
    </row>
    <row r="153" s="26" customFormat="1" hidden="1" spans="1:15">
      <c r="A153" s="26" t="s">
        <v>99</v>
      </c>
      <c r="B153" s="26" t="s">
        <v>100</v>
      </c>
      <c r="C153" s="26" t="s">
        <v>97</v>
      </c>
      <c r="D153" s="26" t="s">
        <v>214</v>
      </c>
      <c r="E153" s="26" t="s">
        <v>97</v>
      </c>
      <c r="F153" s="26" t="s">
        <v>98</v>
      </c>
      <c r="G153" s="26" t="s">
        <v>102</v>
      </c>
      <c r="H153" s="26">
        <v>760</v>
      </c>
      <c r="I153" s="26">
        <v>0</v>
      </c>
      <c r="J153" s="26">
        <v>0</v>
      </c>
      <c r="K153" s="26">
        <v>0</v>
      </c>
      <c r="L153" s="26">
        <v>0</v>
      </c>
      <c r="M153" s="26" t="s">
        <v>102</v>
      </c>
      <c r="N153" s="26">
        <v>760</v>
      </c>
      <c r="O153" s="26">
        <f t="shared" si="2"/>
        <v>760</v>
      </c>
    </row>
    <row r="154" s="26" customFormat="1" hidden="1" spans="1:15">
      <c r="A154" s="26" t="s">
        <v>99</v>
      </c>
      <c r="B154" s="26" t="s">
        <v>100</v>
      </c>
      <c r="C154" s="26" t="s">
        <v>97</v>
      </c>
      <c r="D154" s="26" t="s">
        <v>215</v>
      </c>
      <c r="E154" s="26" t="s">
        <v>97</v>
      </c>
      <c r="F154" s="26" t="s">
        <v>98</v>
      </c>
      <c r="G154" s="26" t="s">
        <v>104</v>
      </c>
      <c r="H154" s="26">
        <v>0</v>
      </c>
      <c r="I154" s="26">
        <v>0</v>
      </c>
      <c r="J154" s="26">
        <v>0</v>
      </c>
      <c r="K154" s="26">
        <v>0</v>
      </c>
      <c r="L154" s="26">
        <v>0</v>
      </c>
      <c r="M154" s="26" t="s">
        <v>104</v>
      </c>
      <c r="N154" s="26">
        <v>0</v>
      </c>
      <c r="O154" s="26">
        <f t="shared" si="2"/>
        <v>0</v>
      </c>
    </row>
    <row r="155" s="26" customFormat="1" hidden="1" spans="1:15">
      <c r="A155" s="26" t="s">
        <v>99</v>
      </c>
      <c r="B155" s="26" t="s">
        <v>100</v>
      </c>
      <c r="C155" s="26" t="s">
        <v>97</v>
      </c>
      <c r="D155" s="26" t="s">
        <v>48</v>
      </c>
      <c r="E155" s="26" t="s">
        <v>97</v>
      </c>
      <c r="F155" s="26" t="s">
        <v>98</v>
      </c>
      <c r="G155" s="26" t="s">
        <v>102</v>
      </c>
      <c r="H155" s="26">
        <v>136657.46</v>
      </c>
      <c r="I155" s="26">
        <v>70335.72</v>
      </c>
      <c r="J155" s="26">
        <v>89457.02</v>
      </c>
      <c r="K155" s="26">
        <v>548248.27</v>
      </c>
      <c r="L155" s="26">
        <v>635436.31</v>
      </c>
      <c r="M155" s="26" t="s">
        <v>102</v>
      </c>
      <c r="N155" s="26">
        <v>155778.76</v>
      </c>
      <c r="O155" s="26">
        <f t="shared" si="2"/>
        <v>155778.76</v>
      </c>
    </row>
    <row r="156" s="26" customFormat="1" hidden="1" spans="1:15">
      <c r="A156" s="26" t="s">
        <v>99</v>
      </c>
      <c r="B156" s="26" t="s">
        <v>100</v>
      </c>
      <c r="C156" s="26" t="s">
        <v>97</v>
      </c>
      <c r="D156" s="26" t="s">
        <v>216</v>
      </c>
      <c r="E156" s="26" t="s">
        <v>97</v>
      </c>
      <c r="F156" s="26" t="s">
        <v>98</v>
      </c>
      <c r="G156" s="26" t="s">
        <v>102</v>
      </c>
      <c r="H156" s="26">
        <v>15050.16</v>
      </c>
      <c r="I156" s="26">
        <v>0</v>
      </c>
      <c r="J156" s="26">
        <v>0</v>
      </c>
      <c r="K156" s="26">
        <v>0</v>
      </c>
      <c r="L156" s="26">
        <v>0</v>
      </c>
      <c r="M156" s="26" t="s">
        <v>102</v>
      </c>
      <c r="N156" s="26">
        <v>15050.16</v>
      </c>
      <c r="O156" s="26">
        <f t="shared" si="2"/>
        <v>15050.16</v>
      </c>
    </row>
    <row r="157" s="26" customFormat="1" hidden="1" spans="1:15">
      <c r="A157" s="26" t="s">
        <v>99</v>
      </c>
      <c r="B157" s="26" t="s">
        <v>100</v>
      </c>
      <c r="C157" s="26" t="s">
        <v>97</v>
      </c>
      <c r="D157" s="26" t="s">
        <v>217</v>
      </c>
      <c r="E157" s="26" t="s">
        <v>97</v>
      </c>
      <c r="F157" s="26" t="s">
        <v>98</v>
      </c>
      <c r="G157" s="26" t="s">
        <v>104</v>
      </c>
      <c r="H157" s="26">
        <v>0</v>
      </c>
      <c r="I157" s="26">
        <v>0</v>
      </c>
      <c r="J157" s="26">
        <v>0</v>
      </c>
      <c r="K157" s="26">
        <v>0</v>
      </c>
      <c r="L157" s="26">
        <v>0</v>
      </c>
      <c r="M157" s="26" t="s">
        <v>104</v>
      </c>
      <c r="N157" s="26">
        <v>0</v>
      </c>
      <c r="O157" s="26">
        <f t="shared" si="2"/>
        <v>0</v>
      </c>
    </row>
    <row r="158" s="26" customFormat="1" hidden="1" spans="1:15">
      <c r="A158" s="26" t="s">
        <v>99</v>
      </c>
      <c r="B158" s="26" t="s">
        <v>100</v>
      </c>
      <c r="C158" s="26" t="s">
        <v>97</v>
      </c>
      <c r="D158" s="26" t="s">
        <v>218</v>
      </c>
      <c r="E158" s="26" t="s">
        <v>97</v>
      </c>
      <c r="F158" s="26" t="s">
        <v>98</v>
      </c>
      <c r="G158" s="26" t="s">
        <v>104</v>
      </c>
      <c r="H158" s="26">
        <v>0</v>
      </c>
      <c r="I158" s="26">
        <v>0</v>
      </c>
      <c r="J158" s="26">
        <v>0</v>
      </c>
      <c r="K158" s="26">
        <v>0</v>
      </c>
      <c r="L158" s="26">
        <v>0</v>
      </c>
      <c r="M158" s="26" t="s">
        <v>104</v>
      </c>
      <c r="N158" s="26">
        <v>0</v>
      </c>
      <c r="O158" s="26">
        <f t="shared" si="2"/>
        <v>0</v>
      </c>
    </row>
    <row r="159" s="26" customFormat="1" hidden="1" spans="1:15">
      <c r="A159" s="26" t="s">
        <v>99</v>
      </c>
      <c r="B159" s="26" t="s">
        <v>100</v>
      </c>
      <c r="C159" s="26" t="s">
        <v>97</v>
      </c>
      <c r="D159" s="26" t="s">
        <v>219</v>
      </c>
      <c r="E159" s="26" t="s">
        <v>97</v>
      </c>
      <c r="F159" s="26" t="s">
        <v>98</v>
      </c>
      <c r="G159" s="26" t="s">
        <v>104</v>
      </c>
      <c r="H159" s="26">
        <v>0</v>
      </c>
      <c r="I159" s="26">
        <v>0</v>
      </c>
      <c r="J159" s="26">
        <v>0</v>
      </c>
      <c r="K159" s="26">
        <v>0</v>
      </c>
      <c r="L159" s="26">
        <v>0</v>
      </c>
      <c r="M159" s="26" t="s">
        <v>104</v>
      </c>
      <c r="N159" s="26">
        <v>0</v>
      </c>
      <c r="O159" s="26">
        <f t="shared" si="2"/>
        <v>0</v>
      </c>
    </row>
    <row r="160" s="26" customFormat="1" hidden="1" spans="1:15">
      <c r="A160" s="26" t="s">
        <v>99</v>
      </c>
      <c r="B160" s="26" t="s">
        <v>100</v>
      </c>
      <c r="C160" s="26" t="s">
        <v>97</v>
      </c>
      <c r="D160" s="26" t="s">
        <v>220</v>
      </c>
      <c r="E160" s="26" t="s">
        <v>97</v>
      </c>
      <c r="F160" s="26" t="s">
        <v>221</v>
      </c>
      <c r="G160" s="26" t="s">
        <v>104</v>
      </c>
      <c r="H160" s="26">
        <v>0</v>
      </c>
      <c r="I160" s="26">
        <v>0</v>
      </c>
      <c r="J160" s="26">
        <v>0</v>
      </c>
      <c r="K160" s="26">
        <v>0</v>
      </c>
      <c r="L160" s="26">
        <v>0</v>
      </c>
      <c r="M160" s="26" t="s">
        <v>104</v>
      </c>
      <c r="N160" s="26">
        <v>0</v>
      </c>
      <c r="O160" s="26">
        <f t="shared" si="2"/>
        <v>0</v>
      </c>
    </row>
    <row r="161" s="26" customFormat="1" hidden="1" spans="1:15">
      <c r="A161" s="26" t="s">
        <v>99</v>
      </c>
      <c r="B161" s="26" t="s">
        <v>100</v>
      </c>
      <c r="C161" s="26" t="s">
        <v>97</v>
      </c>
      <c r="D161" s="26" t="s">
        <v>222</v>
      </c>
      <c r="E161" s="26" t="s">
        <v>97</v>
      </c>
      <c r="F161" s="26" t="s">
        <v>221</v>
      </c>
      <c r="G161" s="26" t="s">
        <v>107</v>
      </c>
      <c r="H161" s="26">
        <v>566</v>
      </c>
      <c r="I161" s="26">
        <v>0</v>
      </c>
      <c r="J161" s="26">
        <v>0</v>
      </c>
      <c r="K161" s="26">
        <v>0</v>
      </c>
      <c r="L161" s="26">
        <v>0</v>
      </c>
      <c r="M161" s="26" t="s">
        <v>107</v>
      </c>
      <c r="N161" s="26">
        <v>566</v>
      </c>
      <c r="O161" s="26">
        <f t="shared" si="2"/>
        <v>-566</v>
      </c>
    </row>
    <row r="162" s="26" customFormat="1" hidden="1" spans="1:15">
      <c r="A162" s="26" t="s">
        <v>99</v>
      </c>
      <c r="B162" s="26" t="s">
        <v>100</v>
      </c>
      <c r="C162" s="26" t="s">
        <v>97</v>
      </c>
      <c r="D162" s="26" t="s">
        <v>223</v>
      </c>
      <c r="E162" s="26" t="s">
        <v>97</v>
      </c>
      <c r="F162" s="26" t="s">
        <v>98</v>
      </c>
      <c r="G162" s="26" t="s">
        <v>104</v>
      </c>
      <c r="H162" s="26">
        <v>0</v>
      </c>
      <c r="I162" s="26">
        <v>0</v>
      </c>
      <c r="J162" s="26">
        <v>0</v>
      </c>
      <c r="K162" s="26">
        <v>0</v>
      </c>
      <c r="L162" s="26">
        <v>0</v>
      </c>
      <c r="M162" s="26" t="s">
        <v>104</v>
      </c>
      <c r="N162" s="26">
        <v>0</v>
      </c>
      <c r="O162" s="26">
        <f t="shared" si="2"/>
        <v>0</v>
      </c>
    </row>
    <row r="163" s="26" customFormat="1" hidden="1" spans="1:15">
      <c r="A163" s="26" t="s">
        <v>99</v>
      </c>
      <c r="B163" s="26" t="s">
        <v>100</v>
      </c>
      <c r="C163" s="26" t="s">
        <v>97</v>
      </c>
      <c r="D163" s="26" t="s">
        <v>224</v>
      </c>
      <c r="E163" s="26" t="s">
        <v>97</v>
      </c>
      <c r="F163" s="26" t="s">
        <v>98</v>
      </c>
      <c r="G163" s="26" t="s">
        <v>102</v>
      </c>
      <c r="H163" s="26">
        <v>7961.51</v>
      </c>
      <c r="I163" s="26">
        <v>0</v>
      </c>
      <c r="J163" s="26">
        <v>0</v>
      </c>
      <c r="K163" s="26">
        <v>0</v>
      </c>
      <c r="L163" s="26">
        <v>0</v>
      </c>
      <c r="M163" s="26" t="s">
        <v>102</v>
      </c>
      <c r="N163" s="26">
        <v>7961.51</v>
      </c>
      <c r="O163" s="26">
        <f t="shared" si="2"/>
        <v>7961.51</v>
      </c>
    </row>
    <row r="164" s="26" customFormat="1" hidden="1" spans="1:15">
      <c r="A164" s="26" t="s">
        <v>99</v>
      </c>
      <c r="B164" s="26" t="s">
        <v>100</v>
      </c>
      <c r="C164" s="26" t="s">
        <v>97</v>
      </c>
      <c r="D164" s="26" t="s">
        <v>225</v>
      </c>
      <c r="E164" s="26" t="s">
        <v>97</v>
      </c>
      <c r="F164" s="26" t="s">
        <v>98</v>
      </c>
      <c r="G164" s="26" t="s">
        <v>104</v>
      </c>
      <c r="H164" s="26">
        <v>0</v>
      </c>
      <c r="I164" s="26">
        <v>0</v>
      </c>
      <c r="J164" s="26">
        <v>0</v>
      </c>
      <c r="K164" s="26">
        <v>26175</v>
      </c>
      <c r="L164" s="26">
        <v>0</v>
      </c>
      <c r="M164" s="26" t="s">
        <v>104</v>
      </c>
      <c r="N164" s="26">
        <v>0</v>
      </c>
      <c r="O164" s="26">
        <f t="shared" si="2"/>
        <v>0</v>
      </c>
    </row>
    <row r="165" s="26" customFormat="1" hidden="1" spans="1:15">
      <c r="A165" s="26" t="s">
        <v>99</v>
      </c>
      <c r="B165" s="26" t="s">
        <v>100</v>
      </c>
      <c r="C165" s="26" t="s">
        <v>97</v>
      </c>
      <c r="D165" s="26" t="s">
        <v>49</v>
      </c>
      <c r="E165" s="26" t="s">
        <v>97</v>
      </c>
      <c r="F165" s="26" t="s">
        <v>98</v>
      </c>
      <c r="G165" s="26" t="s">
        <v>102</v>
      </c>
      <c r="H165" s="26">
        <v>26014.56</v>
      </c>
      <c r="I165" s="26">
        <v>10000</v>
      </c>
      <c r="J165" s="26">
        <v>239211.48</v>
      </c>
      <c r="K165" s="26">
        <v>231507.6</v>
      </c>
      <c r="L165" s="26">
        <v>278265.73</v>
      </c>
      <c r="M165" s="26" t="s">
        <v>102</v>
      </c>
      <c r="N165" s="26">
        <v>255226.04</v>
      </c>
      <c r="O165" s="26">
        <f t="shared" si="2"/>
        <v>255226.04</v>
      </c>
    </row>
    <row r="166" s="26" customFormat="1" hidden="1" spans="1:15">
      <c r="A166" s="26" t="s">
        <v>99</v>
      </c>
      <c r="B166" s="26" t="s">
        <v>100</v>
      </c>
      <c r="C166" s="26" t="s">
        <v>97</v>
      </c>
      <c r="D166" s="26" t="s">
        <v>50</v>
      </c>
      <c r="E166" s="26" t="s">
        <v>97</v>
      </c>
      <c r="F166" s="26" t="s">
        <v>98</v>
      </c>
      <c r="G166" s="26" t="s">
        <v>107</v>
      </c>
      <c r="H166" s="26">
        <v>10623.91</v>
      </c>
      <c r="I166" s="26">
        <v>0</v>
      </c>
      <c r="J166" s="26">
        <v>0</v>
      </c>
      <c r="K166" s="26">
        <v>0</v>
      </c>
      <c r="L166" s="26">
        <v>0</v>
      </c>
      <c r="M166" s="26" t="s">
        <v>107</v>
      </c>
      <c r="N166" s="26">
        <v>10623.91</v>
      </c>
      <c r="O166" s="26">
        <f t="shared" si="2"/>
        <v>-10623.91</v>
      </c>
    </row>
    <row r="167" s="26" customFormat="1" hidden="1" spans="1:15">
      <c r="A167" s="26" t="s">
        <v>99</v>
      </c>
      <c r="B167" s="26" t="s">
        <v>100</v>
      </c>
      <c r="C167" s="26" t="s">
        <v>97</v>
      </c>
      <c r="D167" s="26" t="s">
        <v>226</v>
      </c>
      <c r="E167" s="26" t="s">
        <v>97</v>
      </c>
      <c r="F167" s="26" t="s">
        <v>98</v>
      </c>
      <c r="G167" s="26" t="s">
        <v>104</v>
      </c>
      <c r="H167" s="26">
        <v>0</v>
      </c>
      <c r="I167" s="26">
        <v>0</v>
      </c>
      <c r="J167" s="26">
        <v>0</v>
      </c>
      <c r="K167" s="26">
        <v>0</v>
      </c>
      <c r="L167" s="26">
        <v>0</v>
      </c>
      <c r="M167" s="26" t="s">
        <v>104</v>
      </c>
      <c r="N167" s="26">
        <v>0</v>
      </c>
      <c r="O167" s="26">
        <f t="shared" si="2"/>
        <v>0</v>
      </c>
    </row>
    <row r="168" s="26" customFormat="1" hidden="1" spans="1:15">
      <c r="A168" s="26" t="s">
        <v>99</v>
      </c>
      <c r="B168" s="26" t="s">
        <v>100</v>
      </c>
      <c r="C168" s="26" t="s">
        <v>97</v>
      </c>
      <c r="D168" s="26" t="s">
        <v>51</v>
      </c>
      <c r="E168" s="26" t="s">
        <v>97</v>
      </c>
      <c r="F168" s="26" t="s">
        <v>98</v>
      </c>
      <c r="G168" s="26" t="s">
        <v>102</v>
      </c>
      <c r="H168" s="26">
        <v>17564.39</v>
      </c>
      <c r="I168" s="26">
        <v>5769.76</v>
      </c>
      <c r="J168" s="26">
        <v>-14258.01</v>
      </c>
      <c r="K168" s="26">
        <v>51187.76</v>
      </c>
      <c r="L168" s="26">
        <v>18884.31</v>
      </c>
      <c r="M168" s="26" t="s">
        <v>107</v>
      </c>
      <c r="N168" s="26">
        <v>2463.38</v>
      </c>
      <c r="O168" s="26">
        <f t="shared" si="2"/>
        <v>-2463.38</v>
      </c>
    </row>
    <row r="169" s="26" customFormat="1" hidden="1" spans="1:15">
      <c r="A169" s="26" t="s">
        <v>99</v>
      </c>
      <c r="B169" s="26" t="s">
        <v>100</v>
      </c>
      <c r="C169" s="26" t="s">
        <v>97</v>
      </c>
      <c r="D169" s="26" t="s">
        <v>52</v>
      </c>
      <c r="E169" s="26" t="s">
        <v>97</v>
      </c>
      <c r="F169" s="26" t="s">
        <v>98</v>
      </c>
      <c r="G169" s="26" t="s">
        <v>102</v>
      </c>
      <c r="H169" s="26">
        <v>22774.59</v>
      </c>
      <c r="I169" s="26">
        <v>0</v>
      </c>
      <c r="J169" s="26">
        <v>0</v>
      </c>
      <c r="K169" s="26">
        <v>300000</v>
      </c>
      <c r="L169" s="26">
        <v>0</v>
      </c>
      <c r="M169" s="26" t="s">
        <v>102</v>
      </c>
      <c r="N169" s="26">
        <v>22774.59</v>
      </c>
      <c r="O169" s="26">
        <f t="shared" si="2"/>
        <v>22774.59</v>
      </c>
    </row>
    <row r="170" s="26" customFormat="1" hidden="1" spans="1:15">
      <c r="A170" s="26" t="s">
        <v>99</v>
      </c>
      <c r="B170" s="26" t="s">
        <v>100</v>
      </c>
      <c r="C170" s="26" t="s">
        <v>97</v>
      </c>
      <c r="D170" s="26" t="s">
        <v>53</v>
      </c>
      <c r="E170" s="26" t="s">
        <v>97</v>
      </c>
      <c r="F170" s="26" t="s">
        <v>98</v>
      </c>
      <c r="G170" s="26" t="s">
        <v>102</v>
      </c>
      <c r="H170" s="26">
        <v>273002.96</v>
      </c>
      <c r="I170" s="26">
        <v>70000</v>
      </c>
      <c r="J170" s="26">
        <v>72657.78</v>
      </c>
      <c r="K170" s="26">
        <v>810000</v>
      </c>
      <c r="L170" s="26">
        <v>775724.29</v>
      </c>
      <c r="M170" s="26" t="s">
        <v>102</v>
      </c>
      <c r="N170" s="26">
        <v>275660.74</v>
      </c>
      <c r="O170" s="26">
        <f t="shared" si="2"/>
        <v>275660.74</v>
      </c>
    </row>
    <row r="171" s="26" customFormat="1" hidden="1" spans="1:15">
      <c r="A171" s="26" t="s">
        <v>99</v>
      </c>
      <c r="B171" s="26" t="s">
        <v>100</v>
      </c>
      <c r="C171" s="26" t="s">
        <v>97</v>
      </c>
      <c r="D171" s="26" t="s">
        <v>227</v>
      </c>
      <c r="E171" s="26" t="s">
        <v>97</v>
      </c>
      <c r="F171" s="26" t="s">
        <v>98</v>
      </c>
      <c r="G171" s="26" t="s">
        <v>104</v>
      </c>
      <c r="H171" s="26">
        <v>0</v>
      </c>
      <c r="I171" s="26">
        <v>0</v>
      </c>
      <c r="J171" s="26">
        <v>0</v>
      </c>
      <c r="K171" s="26">
        <v>0</v>
      </c>
      <c r="L171" s="26">
        <v>0</v>
      </c>
      <c r="M171" s="26" t="s">
        <v>104</v>
      </c>
      <c r="N171" s="26">
        <v>0</v>
      </c>
      <c r="O171" s="26">
        <f t="shared" si="2"/>
        <v>0</v>
      </c>
    </row>
    <row r="172" s="26" customFormat="1" hidden="1" spans="1:15">
      <c r="A172" s="26" t="s">
        <v>99</v>
      </c>
      <c r="B172" s="26" t="s">
        <v>100</v>
      </c>
      <c r="C172" s="26" t="s">
        <v>97</v>
      </c>
      <c r="D172" s="26" t="s">
        <v>228</v>
      </c>
      <c r="E172" s="26" t="s">
        <v>97</v>
      </c>
      <c r="F172" s="26" t="s">
        <v>98</v>
      </c>
      <c r="G172" s="26" t="s">
        <v>104</v>
      </c>
      <c r="H172" s="26">
        <v>0</v>
      </c>
      <c r="I172" s="26">
        <v>0</v>
      </c>
      <c r="J172" s="26">
        <v>0</v>
      </c>
      <c r="K172" s="26">
        <v>241313.52</v>
      </c>
      <c r="L172" s="26">
        <v>0</v>
      </c>
      <c r="M172" s="26" t="s">
        <v>104</v>
      </c>
      <c r="N172" s="26">
        <v>0</v>
      </c>
      <c r="O172" s="26">
        <f t="shared" si="2"/>
        <v>0</v>
      </c>
    </row>
    <row r="173" s="26" customFormat="1" hidden="1" spans="1:15">
      <c r="A173" s="26" t="s">
        <v>99</v>
      </c>
      <c r="B173" s="26" t="s">
        <v>100</v>
      </c>
      <c r="C173" s="26" t="s">
        <v>97</v>
      </c>
      <c r="D173" s="26" t="s">
        <v>54</v>
      </c>
      <c r="E173" s="26" t="s">
        <v>97</v>
      </c>
      <c r="F173" s="26" t="s">
        <v>98</v>
      </c>
      <c r="G173" s="26" t="s">
        <v>102</v>
      </c>
      <c r="H173" s="26">
        <v>85209.04</v>
      </c>
      <c r="I173" s="26">
        <v>40000</v>
      </c>
      <c r="J173" s="26">
        <v>0</v>
      </c>
      <c r="K173" s="26">
        <v>240000</v>
      </c>
      <c r="L173" s="26">
        <v>116600.54</v>
      </c>
      <c r="M173" s="26" t="s">
        <v>102</v>
      </c>
      <c r="N173" s="26">
        <v>45209.04</v>
      </c>
      <c r="O173" s="26">
        <f t="shared" si="2"/>
        <v>45209.04</v>
      </c>
    </row>
    <row r="174" s="26" customFormat="1" hidden="1" spans="1:15">
      <c r="A174" s="26" t="s">
        <v>99</v>
      </c>
      <c r="B174" s="26" t="s">
        <v>100</v>
      </c>
      <c r="C174" s="26" t="s">
        <v>97</v>
      </c>
      <c r="D174" s="26" t="s">
        <v>229</v>
      </c>
      <c r="E174" s="26" t="s">
        <v>97</v>
      </c>
      <c r="F174" s="26" t="s">
        <v>98</v>
      </c>
      <c r="G174" s="26" t="s">
        <v>102</v>
      </c>
      <c r="H174" s="26">
        <v>36348.17</v>
      </c>
      <c r="I174" s="26">
        <v>36348.17</v>
      </c>
      <c r="J174" s="26">
        <v>0</v>
      </c>
      <c r="K174" s="26">
        <v>296348.17</v>
      </c>
      <c r="L174" s="26">
        <v>1600.08</v>
      </c>
      <c r="M174" s="26" t="s">
        <v>104</v>
      </c>
      <c r="N174" s="26">
        <v>0</v>
      </c>
      <c r="O174" s="26">
        <f t="shared" si="2"/>
        <v>0</v>
      </c>
    </row>
    <row r="175" s="26" customFormat="1" hidden="1" spans="1:15">
      <c r="A175" s="26" t="s">
        <v>99</v>
      </c>
      <c r="B175" s="26" t="s">
        <v>100</v>
      </c>
      <c r="C175" s="26" t="s">
        <v>97</v>
      </c>
      <c r="D175" s="26" t="s">
        <v>55</v>
      </c>
      <c r="E175" s="26" t="s">
        <v>97</v>
      </c>
      <c r="F175" s="26" t="s">
        <v>98</v>
      </c>
      <c r="G175" s="26" t="s">
        <v>102</v>
      </c>
      <c r="H175" s="26">
        <v>592543.7</v>
      </c>
      <c r="I175" s="26">
        <v>150000</v>
      </c>
      <c r="J175" s="26">
        <v>0</v>
      </c>
      <c r="K175" s="26">
        <v>1300000</v>
      </c>
      <c r="L175" s="26">
        <v>672214.4</v>
      </c>
      <c r="M175" s="26" t="s">
        <v>102</v>
      </c>
      <c r="N175" s="26">
        <v>442543.7</v>
      </c>
      <c r="O175" s="26">
        <f t="shared" si="2"/>
        <v>442543.7</v>
      </c>
    </row>
    <row r="176" s="26" customFormat="1" hidden="1" spans="1:15">
      <c r="A176" s="26" t="s">
        <v>99</v>
      </c>
      <c r="B176" s="26" t="s">
        <v>100</v>
      </c>
      <c r="C176" s="26" t="s">
        <v>97</v>
      </c>
      <c r="D176" s="26" t="s">
        <v>230</v>
      </c>
      <c r="E176" s="26" t="s">
        <v>97</v>
      </c>
      <c r="F176" s="26" t="s">
        <v>98</v>
      </c>
      <c r="G176" s="26" t="s">
        <v>102</v>
      </c>
      <c r="H176" s="26">
        <v>74217.27</v>
      </c>
      <c r="I176" s="26">
        <v>0</v>
      </c>
      <c r="J176" s="26">
        <v>0</v>
      </c>
      <c r="K176" s="26">
        <v>0</v>
      </c>
      <c r="L176" s="26">
        <v>0</v>
      </c>
      <c r="M176" s="26" t="s">
        <v>102</v>
      </c>
      <c r="N176" s="26">
        <v>74217.27</v>
      </c>
      <c r="O176" s="26">
        <f t="shared" si="2"/>
        <v>74217.27</v>
      </c>
    </row>
    <row r="177" s="26" customFormat="1" hidden="1" spans="1:15">
      <c r="A177" s="26" t="s">
        <v>99</v>
      </c>
      <c r="B177" s="26" t="s">
        <v>100</v>
      </c>
      <c r="C177" s="26" t="s">
        <v>97</v>
      </c>
      <c r="D177" s="26" t="s">
        <v>231</v>
      </c>
      <c r="E177" s="26" t="s">
        <v>97</v>
      </c>
      <c r="F177" s="26" t="s">
        <v>98</v>
      </c>
      <c r="G177" s="26" t="s">
        <v>104</v>
      </c>
      <c r="H177" s="26">
        <v>0</v>
      </c>
      <c r="I177" s="26">
        <v>0</v>
      </c>
      <c r="J177" s="26">
        <v>0</v>
      </c>
      <c r="K177" s="26">
        <v>0</v>
      </c>
      <c r="L177" s="26">
        <v>0</v>
      </c>
      <c r="M177" s="26" t="s">
        <v>104</v>
      </c>
      <c r="N177" s="26">
        <v>0</v>
      </c>
      <c r="O177" s="26">
        <f t="shared" si="2"/>
        <v>0</v>
      </c>
    </row>
    <row r="178" s="26" customFormat="1" hidden="1" spans="1:15">
      <c r="A178" s="26" t="s">
        <v>99</v>
      </c>
      <c r="B178" s="26" t="s">
        <v>100</v>
      </c>
      <c r="C178" s="26" t="s">
        <v>97</v>
      </c>
      <c r="D178" s="26" t="s">
        <v>60</v>
      </c>
      <c r="E178" s="26" t="s">
        <v>97</v>
      </c>
      <c r="F178" s="26" t="s">
        <v>98</v>
      </c>
      <c r="G178" s="26" t="s">
        <v>102</v>
      </c>
      <c r="H178" s="26">
        <v>804102.5</v>
      </c>
      <c r="I178" s="26">
        <v>600000</v>
      </c>
      <c r="J178" s="26">
        <v>385866</v>
      </c>
      <c r="K178" s="26">
        <v>7890000</v>
      </c>
      <c r="L178" s="26">
        <v>5534909</v>
      </c>
      <c r="M178" s="26" t="s">
        <v>102</v>
      </c>
      <c r="N178" s="26">
        <v>589968.5</v>
      </c>
      <c r="O178" s="26">
        <f t="shared" si="2"/>
        <v>589968.5</v>
      </c>
    </row>
    <row r="179" s="26" customFormat="1" hidden="1" spans="1:15">
      <c r="A179" s="26" t="s">
        <v>99</v>
      </c>
      <c r="B179" s="26" t="s">
        <v>100</v>
      </c>
      <c r="C179" s="26" t="s">
        <v>97</v>
      </c>
      <c r="D179" s="26" t="s">
        <v>56</v>
      </c>
      <c r="E179" s="26" t="s">
        <v>97</v>
      </c>
      <c r="F179" s="26" t="s">
        <v>98</v>
      </c>
      <c r="G179" s="26" t="s">
        <v>102</v>
      </c>
      <c r="H179" s="26">
        <v>551755.52</v>
      </c>
      <c r="I179" s="26">
        <v>200000</v>
      </c>
      <c r="J179" s="26">
        <v>32206.37</v>
      </c>
      <c r="K179" s="26">
        <v>1600000</v>
      </c>
      <c r="L179" s="26">
        <v>819403.46</v>
      </c>
      <c r="M179" s="26" t="s">
        <v>102</v>
      </c>
      <c r="N179" s="26">
        <v>383961.89</v>
      </c>
      <c r="O179" s="26">
        <f t="shared" si="2"/>
        <v>383961.89</v>
      </c>
    </row>
    <row r="180" s="26" customFormat="1" hidden="1" spans="1:15">
      <c r="A180" s="26" t="s">
        <v>99</v>
      </c>
      <c r="B180" s="26" t="s">
        <v>100</v>
      </c>
      <c r="C180" s="26" t="s">
        <v>97</v>
      </c>
      <c r="D180" s="26" t="s">
        <v>232</v>
      </c>
      <c r="E180" s="26" t="s">
        <v>97</v>
      </c>
      <c r="F180" s="26" t="s">
        <v>98</v>
      </c>
      <c r="G180" s="26" t="s">
        <v>107</v>
      </c>
      <c r="H180" s="26">
        <v>27216</v>
      </c>
      <c r="I180" s="26">
        <v>0</v>
      </c>
      <c r="J180" s="26">
        <v>0</v>
      </c>
      <c r="K180" s="26">
        <v>9700</v>
      </c>
      <c r="L180" s="26">
        <v>9700</v>
      </c>
      <c r="M180" s="26" t="s">
        <v>107</v>
      </c>
      <c r="N180" s="26">
        <v>27216</v>
      </c>
      <c r="O180" s="26">
        <f t="shared" si="2"/>
        <v>-27216</v>
      </c>
    </row>
    <row r="181" s="26" customFormat="1" hidden="1" spans="1:15">
      <c r="A181" s="26" t="s">
        <v>99</v>
      </c>
      <c r="B181" s="26" t="s">
        <v>100</v>
      </c>
      <c r="C181" s="26" t="s">
        <v>97</v>
      </c>
      <c r="D181" s="26" t="s">
        <v>233</v>
      </c>
      <c r="E181" s="26" t="s">
        <v>97</v>
      </c>
      <c r="F181" s="26" t="s">
        <v>98</v>
      </c>
      <c r="G181" s="26" t="s">
        <v>104</v>
      </c>
      <c r="H181" s="26">
        <v>0</v>
      </c>
      <c r="I181" s="26">
        <v>0</v>
      </c>
      <c r="J181" s="26">
        <v>0</v>
      </c>
      <c r="K181" s="26">
        <v>0</v>
      </c>
      <c r="L181" s="26">
        <v>0</v>
      </c>
      <c r="M181" s="26" t="s">
        <v>104</v>
      </c>
      <c r="N181" s="26">
        <v>0</v>
      </c>
      <c r="O181" s="26">
        <f t="shared" si="2"/>
        <v>0</v>
      </c>
    </row>
    <row r="182" s="26" customFormat="1" hidden="1" spans="1:15">
      <c r="A182" s="26" t="s">
        <v>99</v>
      </c>
      <c r="B182" s="26" t="s">
        <v>100</v>
      </c>
      <c r="C182" s="26" t="s">
        <v>97</v>
      </c>
      <c r="D182" s="26" t="s">
        <v>70</v>
      </c>
      <c r="E182" s="26" t="s">
        <v>97</v>
      </c>
      <c r="F182" s="26" t="s">
        <v>98</v>
      </c>
      <c r="G182" s="26" t="s">
        <v>107</v>
      </c>
      <c r="H182" s="26">
        <v>22780.8</v>
      </c>
      <c r="I182" s="26">
        <v>0</v>
      </c>
      <c r="J182" s="26">
        <v>22780.8</v>
      </c>
      <c r="K182" s="26">
        <v>0</v>
      </c>
      <c r="L182" s="26">
        <v>0</v>
      </c>
      <c r="M182" s="26" t="s">
        <v>104</v>
      </c>
      <c r="N182" s="26">
        <v>0</v>
      </c>
      <c r="O182" s="26">
        <f t="shared" si="2"/>
        <v>0</v>
      </c>
    </row>
    <row r="183" s="26" customFormat="1" hidden="1" spans="1:15">
      <c r="A183" s="26" t="s">
        <v>99</v>
      </c>
      <c r="B183" s="26" t="s">
        <v>100</v>
      </c>
      <c r="C183" s="26" t="s">
        <v>97</v>
      </c>
      <c r="D183" s="26" t="s">
        <v>57</v>
      </c>
      <c r="E183" s="26" t="s">
        <v>97</v>
      </c>
      <c r="F183" s="26" t="s">
        <v>98</v>
      </c>
      <c r="G183" s="26" t="s">
        <v>102</v>
      </c>
      <c r="H183" s="26">
        <v>46976.96</v>
      </c>
      <c r="I183" s="26">
        <v>20000</v>
      </c>
      <c r="J183" s="26">
        <v>0</v>
      </c>
      <c r="K183" s="26">
        <v>67579.72</v>
      </c>
      <c r="L183" s="26">
        <v>55064.54</v>
      </c>
      <c r="M183" s="26" t="s">
        <v>102</v>
      </c>
      <c r="N183" s="26">
        <v>26976.96</v>
      </c>
      <c r="O183" s="26">
        <f t="shared" si="2"/>
        <v>26976.96</v>
      </c>
    </row>
    <row r="184" s="26" customFormat="1" hidden="1" spans="1:15">
      <c r="A184" s="26" t="s">
        <v>99</v>
      </c>
      <c r="B184" s="26" t="s">
        <v>100</v>
      </c>
      <c r="C184" s="26" t="s">
        <v>97</v>
      </c>
      <c r="D184" s="26" t="s">
        <v>76</v>
      </c>
      <c r="E184" s="26" t="s">
        <v>97</v>
      </c>
      <c r="F184" s="26" t="s">
        <v>98</v>
      </c>
      <c r="G184" s="26" t="s">
        <v>102</v>
      </c>
      <c r="H184" s="26">
        <v>6840</v>
      </c>
      <c r="I184" s="26">
        <v>6840</v>
      </c>
      <c r="J184" s="26">
        <v>16416</v>
      </c>
      <c r="K184" s="26">
        <v>75048</v>
      </c>
      <c r="L184" s="26">
        <v>67392</v>
      </c>
      <c r="M184" s="26" t="s">
        <v>102</v>
      </c>
      <c r="N184" s="26">
        <v>16416</v>
      </c>
      <c r="O184" s="26">
        <f t="shared" si="2"/>
        <v>16416</v>
      </c>
    </row>
    <row r="185" s="26" customFormat="1" hidden="1" spans="1:15">
      <c r="A185" s="26" t="s">
        <v>99</v>
      </c>
      <c r="B185" s="26" t="s">
        <v>100</v>
      </c>
      <c r="C185" s="26" t="s">
        <v>97</v>
      </c>
      <c r="D185" s="26" t="s">
        <v>234</v>
      </c>
      <c r="E185" s="26" t="s">
        <v>97</v>
      </c>
      <c r="F185" s="26" t="s">
        <v>98</v>
      </c>
      <c r="G185" s="26" t="s">
        <v>104</v>
      </c>
      <c r="H185" s="26">
        <v>0</v>
      </c>
      <c r="I185" s="26">
        <v>0</v>
      </c>
      <c r="J185" s="26">
        <v>0</v>
      </c>
      <c r="K185" s="26">
        <v>0</v>
      </c>
      <c r="L185" s="26">
        <v>0</v>
      </c>
      <c r="M185" s="26" t="s">
        <v>104</v>
      </c>
      <c r="N185" s="26">
        <v>0</v>
      </c>
      <c r="O185" s="26">
        <f t="shared" si="2"/>
        <v>0</v>
      </c>
    </row>
    <row r="186" s="26" customFormat="1" hidden="1" spans="1:15">
      <c r="A186" s="26" t="s">
        <v>99</v>
      </c>
      <c r="B186" s="26" t="s">
        <v>100</v>
      </c>
      <c r="C186" s="26" t="s">
        <v>97</v>
      </c>
      <c r="D186" s="26" t="s">
        <v>235</v>
      </c>
      <c r="E186" s="26" t="s">
        <v>97</v>
      </c>
      <c r="F186" s="26" t="s">
        <v>98</v>
      </c>
      <c r="G186" s="26" t="s">
        <v>104</v>
      </c>
      <c r="H186" s="26">
        <v>0</v>
      </c>
      <c r="I186" s="26">
        <v>0</v>
      </c>
      <c r="J186" s="26">
        <v>0</v>
      </c>
      <c r="K186" s="26">
        <v>0</v>
      </c>
      <c r="L186" s="26">
        <v>0</v>
      </c>
      <c r="M186" s="26" t="s">
        <v>104</v>
      </c>
      <c r="N186" s="26">
        <v>0</v>
      </c>
      <c r="O186" s="26">
        <f t="shared" si="2"/>
        <v>0</v>
      </c>
    </row>
    <row r="187" s="26" customFormat="1" hidden="1" spans="1:15">
      <c r="A187" s="26" t="s">
        <v>99</v>
      </c>
      <c r="B187" s="26" t="s">
        <v>100</v>
      </c>
      <c r="C187" s="26" t="s">
        <v>97</v>
      </c>
      <c r="D187" s="26" t="s">
        <v>58</v>
      </c>
      <c r="E187" s="26" t="s">
        <v>97</v>
      </c>
      <c r="F187" s="26" t="s">
        <v>98</v>
      </c>
      <c r="G187" s="26" t="s">
        <v>102</v>
      </c>
      <c r="H187" s="26">
        <v>144278.43</v>
      </c>
      <c r="I187" s="26">
        <v>80000</v>
      </c>
      <c r="J187" s="26">
        <v>0</v>
      </c>
      <c r="K187" s="26">
        <v>580000</v>
      </c>
      <c r="L187" s="26">
        <v>303125.37</v>
      </c>
      <c r="M187" s="26" t="s">
        <v>102</v>
      </c>
      <c r="N187" s="26">
        <v>64278.43</v>
      </c>
      <c r="O187" s="26">
        <f t="shared" si="2"/>
        <v>64278.43</v>
      </c>
    </row>
    <row r="188" s="26" customFormat="1" hidden="1" spans="1:15">
      <c r="A188" s="26" t="s">
        <v>99</v>
      </c>
      <c r="B188" s="26" t="s">
        <v>100</v>
      </c>
      <c r="C188" s="26" t="s">
        <v>97</v>
      </c>
      <c r="D188" s="26" t="s">
        <v>236</v>
      </c>
      <c r="E188" s="26" t="s">
        <v>97</v>
      </c>
      <c r="F188" s="26" t="s">
        <v>98</v>
      </c>
      <c r="G188" s="26" t="s">
        <v>104</v>
      </c>
      <c r="H188" s="26">
        <v>0</v>
      </c>
      <c r="I188" s="26">
        <v>0</v>
      </c>
      <c r="J188" s="26">
        <v>0</v>
      </c>
      <c r="K188" s="26">
        <v>77001.34</v>
      </c>
      <c r="L188" s="26">
        <v>77001.34</v>
      </c>
      <c r="M188" s="26" t="s">
        <v>104</v>
      </c>
      <c r="N188" s="26">
        <v>0</v>
      </c>
      <c r="O188" s="26">
        <f t="shared" si="2"/>
        <v>0</v>
      </c>
    </row>
    <row r="189" s="26" customFormat="1" hidden="1" spans="1:15">
      <c r="A189" s="26" t="s">
        <v>99</v>
      </c>
      <c r="B189" s="26" t="s">
        <v>100</v>
      </c>
      <c r="C189" s="26" t="s">
        <v>97</v>
      </c>
      <c r="D189" s="26" t="s">
        <v>237</v>
      </c>
      <c r="E189" s="26" t="s">
        <v>97</v>
      </c>
      <c r="F189" s="26" t="s">
        <v>98</v>
      </c>
      <c r="G189" s="26" t="s">
        <v>104</v>
      </c>
      <c r="H189" s="26">
        <v>0</v>
      </c>
      <c r="I189" s="26">
        <v>0</v>
      </c>
      <c r="J189" s="26">
        <v>0</v>
      </c>
      <c r="K189" s="26">
        <v>0</v>
      </c>
      <c r="L189" s="26">
        <v>0</v>
      </c>
      <c r="M189" s="26" t="s">
        <v>104</v>
      </c>
      <c r="N189" s="26">
        <v>0</v>
      </c>
      <c r="O189" s="26">
        <f t="shared" si="2"/>
        <v>0</v>
      </c>
    </row>
    <row r="190" s="26" customFormat="1" hidden="1" spans="1:15">
      <c r="A190" s="26" t="s">
        <v>99</v>
      </c>
      <c r="B190" s="26" t="s">
        <v>100</v>
      </c>
      <c r="C190" s="26" t="s">
        <v>97</v>
      </c>
      <c r="D190" s="26" t="s">
        <v>238</v>
      </c>
      <c r="E190" s="26" t="s">
        <v>97</v>
      </c>
      <c r="F190" s="26" t="s">
        <v>98</v>
      </c>
      <c r="G190" s="26" t="s">
        <v>102</v>
      </c>
      <c r="H190" s="26">
        <v>20</v>
      </c>
      <c r="I190" s="26">
        <v>0</v>
      </c>
      <c r="J190" s="26">
        <v>0</v>
      </c>
      <c r="K190" s="26">
        <v>17300</v>
      </c>
      <c r="L190" s="26">
        <v>0</v>
      </c>
      <c r="M190" s="26" t="s">
        <v>102</v>
      </c>
      <c r="N190" s="26">
        <v>20</v>
      </c>
      <c r="O190" s="26">
        <f t="shared" si="2"/>
        <v>20</v>
      </c>
    </row>
    <row r="191" s="26" customFormat="1" hidden="1" spans="1:15">
      <c r="A191" s="26" t="s">
        <v>99</v>
      </c>
      <c r="B191" s="26" t="s">
        <v>100</v>
      </c>
      <c r="C191" s="26" t="s">
        <v>97</v>
      </c>
      <c r="D191" s="26" t="s">
        <v>59</v>
      </c>
      <c r="E191" s="26" t="s">
        <v>97</v>
      </c>
      <c r="F191" s="26" t="s">
        <v>98</v>
      </c>
      <c r="G191" s="26" t="s">
        <v>102</v>
      </c>
      <c r="H191" s="26">
        <v>58188.24</v>
      </c>
      <c r="I191" s="26">
        <v>20000</v>
      </c>
      <c r="J191" s="26">
        <v>0</v>
      </c>
      <c r="K191" s="26">
        <v>200000</v>
      </c>
      <c r="L191" s="26">
        <v>0</v>
      </c>
      <c r="M191" s="26" t="s">
        <v>102</v>
      </c>
      <c r="N191" s="26">
        <v>38188.24</v>
      </c>
      <c r="O191" s="26">
        <f t="shared" si="2"/>
        <v>38188.24</v>
      </c>
    </row>
    <row r="192" s="26" customFormat="1" hidden="1" spans="1:15">
      <c r="A192" s="26" t="s">
        <v>99</v>
      </c>
      <c r="B192" s="26" t="s">
        <v>100</v>
      </c>
      <c r="C192" s="26" t="s">
        <v>97</v>
      </c>
      <c r="D192" s="26" t="s">
        <v>239</v>
      </c>
      <c r="E192" s="26" t="s">
        <v>97</v>
      </c>
      <c r="F192" s="26" t="s">
        <v>98</v>
      </c>
      <c r="G192" s="26" t="s">
        <v>104</v>
      </c>
      <c r="H192" s="26">
        <v>0</v>
      </c>
      <c r="I192" s="26">
        <v>0</v>
      </c>
      <c r="J192" s="26">
        <v>0</v>
      </c>
      <c r="K192" s="26">
        <v>0</v>
      </c>
      <c r="L192" s="26">
        <v>0</v>
      </c>
      <c r="M192" s="26" t="s">
        <v>104</v>
      </c>
      <c r="N192" s="26">
        <v>0</v>
      </c>
      <c r="O192" s="26">
        <f t="shared" si="2"/>
        <v>0</v>
      </c>
    </row>
    <row r="193" s="26" customFormat="1" hidden="1" spans="1:15">
      <c r="A193" s="26" t="s">
        <v>99</v>
      </c>
      <c r="B193" s="26" t="s">
        <v>100</v>
      </c>
      <c r="C193" s="26" t="s">
        <v>97</v>
      </c>
      <c r="D193" s="26" t="s">
        <v>240</v>
      </c>
      <c r="E193" s="26" t="s">
        <v>97</v>
      </c>
      <c r="F193" s="26" t="s">
        <v>98</v>
      </c>
      <c r="G193" s="26" t="s">
        <v>104</v>
      </c>
      <c r="H193" s="26">
        <v>0</v>
      </c>
      <c r="I193" s="26">
        <v>0</v>
      </c>
      <c r="J193" s="26">
        <v>0</v>
      </c>
      <c r="K193" s="26">
        <v>0</v>
      </c>
      <c r="L193" s="26">
        <v>0</v>
      </c>
      <c r="M193" s="26" t="s">
        <v>104</v>
      </c>
      <c r="N193" s="26">
        <v>0</v>
      </c>
      <c r="O193" s="26">
        <f t="shared" si="2"/>
        <v>0</v>
      </c>
    </row>
    <row r="194" s="26" customFormat="1" hidden="1" spans="1:15">
      <c r="A194" s="26" t="s">
        <v>99</v>
      </c>
      <c r="B194" s="26" t="s">
        <v>100</v>
      </c>
      <c r="C194" s="26" t="s">
        <v>97</v>
      </c>
      <c r="D194" s="26" t="s">
        <v>241</v>
      </c>
      <c r="E194" s="26" t="s">
        <v>97</v>
      </c>
      <c r="F194" s="26" t="s">
        <v>98</v>
      </c>
      <c r="G194" s="26" t="s">
        <v>104</v>
      </c>
      <c r="H194" s="26">
        <v>0</v>
      </c>
      <c r="I194" s="26">
        <v>0</v>
      </c>
      <c r="J194" s="26">
        <v>0</v>
      </c>
      <c r="K194" s="26">
        <v>0</v>
      </c>
      <c r="L194" s="26">
        <v>0</v>
      </c>
      <c r="M194" s="26" t="s">
        <v>104</v>
      </c>
      <c r="N194" s="26">
        <v>0</v>
      </c>
      <c r="O194" s="26">
        <f t="shared" si="2"/>
        <v>0</v>
      </c>
    </row>
    <row r="195" s="26" customFormat="1" hidden="1" spans="1:15">
      <c r="A195" s="26" t="s">
        <v>99</v>
      </c>
      <c r="B195" s="26" t="s">
        <v>100</v>
      </c>
      <c r="C195" s="26" t="s">
        <v>97</v>
      </c>
      <c r="D195" s="26" t="s">
        <v>242</v>
      </c>
      <c r="E195" s="26" t="s">
        <v>97</v>
      </c>
      <c r="F195" s="26" t="s">
        <v>98</v>
      </c>
      <c r="G195" s="26" t="s">
        <v>104</v>
      </c>
      <c r="H195" s="26">
        <v>0</v>
      </c>
      <c r="I195" s="26">
        <v>0</v>
      </c>
      <c r="J195" s="26">
        <v>0</v>
      </c>
      <c r="K195" s="26">
        <v>0</v>
      </c>
      <c r="L195" s="26">
        <v>0</v>
      </c>
      <c r="M195" s="26" t="s">
        <v>104</v>
      </c>
      <c r="N195" s="26">
        <v>0</v>
      </c>
      <c r="O195" s="26">
        <f t="shared" si="2"/>
        <v>0</v>
      </c>
    </row>
    <row r="196" s="26" customFormat="1" hidden="1" spans="1:15">
      <c r="A196" s="26" t="s">
        <v>99</v>
      </c>
      <c r="B196" s="26" t="s">
        <v>100</v>
      </c>
      <c r="C196" s="26" t="s">
        <v>97</v>
      </c>
      <c r="D196" s="26" t="s">
        <v>243</v>
      </c>
      <c r="E196" s="26" t="s">
        <v>97</v>
      </c>
      <c r="F196" s="26" t="s">
        <v>98</v>
      </c>
      <c r="G196" s="26" t="s">
        <v>102</v>
      </c>
      <c r="H196" s="26">
        <v>36639.41</v>
      </c>
      <c r="I196" s="26">
        <v>30000</v>
      </c>
      <c r="J196" s="26">
        <v>0</v>
      </c>
      <c r="K196" s="26">
        <v>76000</v>
      </c>
      <c r="L196" s="26">
        <v>14309.22</v>
      </c>
      <c r="M196" s="26" t="s">
        <v>102</v>
      </c>
      <c r="N196" s="26">
        <v>6639.41</v>
      </c>
      <c r="O196" s="26">
        <f t="shared" si="2"/>
        <v>6639.41</v>
      </c>
    </row>
    <row r="197" s="26" customFormat="1" hidden="1" spans="1:15">
      <c r="A197" s="26" t="s">
        <v>99</v>
      </c>
      <c r="B197" s="26" t="s">
        <v>100</v>
      </c>
      <c r="C197" s="26" t="s">
        <v>97</v>
      </c>
      <c r="D197" s="26" t="s">
        <v>244</v>
      </c>
      <c r="E197" s="26" t="s">
        <v>97</v>
      </c>
      <c r="F197" s="26" t="s">
        <v>98</v>
      </c>
      <c r="G197" s="26" t="s">
        <v>104</v>
      </c>
      <c r="H197" s="26">
        <v>0</v>
      </c>
      <c r="I197" s="26">
        <v>0</v>
      </c>
      <c r="J197" s="26">
        <v>0</v>
      </c>
      <c r="K197" s="26">
        <v>0</v>
      </c>
      <c r="L197" s="26">
        <v>0</v>
      </c>
      <c r="M197" s="26" t="s">
        <v>104</v>
      </c>
      <c r="N197" s="26">
        <v>0</v>
      </c>
      <c r="O197" s="26">
        <f t="shared" ref="O197:O223" si="3">IF(M197="贷",N197,-N197)</f>
        <v>0</v>
      </c>
    </row>
    <row r="198" s="26" customFormat="1" hidden="1" spans="1:15">
      <c r="A198" s="26" t="s">
        <v>99</v>
      </c>
      <c r="B198" s="26" t="s">
        <v>100</v>
      </c>
      <c r="C198" s="26" t="s">
        <v>97</v>
      </c>
      <c r="D198" s="26" t="s">
        <v>61</v>
      </c>
      <c r="E198" s="26" t="s">
        <v>97</v>
      </c>
      <c r="F198" s="26" t="s">
        <v>98</v>
      </c>
      <c r="G198" s="26" t="s">
        <v>102</v>
      </c>
      <c r="H198" s="26">
        <v>2090136.39</v>
      </c>
      <c r="I198" s="26">
        <v>1100000</v>
      </c>
      <c r="J198" s="26">
        <v>479075.7</v>
      </c>
      <c r="K198" s="26">
        <v>8373753.31</v>
      </c>
      <c r="L198" s="26">
        <v>6765442.85</v>
      </c>
      <c r="M198" s="26" t="s">
        <v>102</v>
      </c>
      <c r="N198" s="26">
        <v>1469212.09</v>
      </c>
      <c r="O198" s="26">
        <f t="shared" si="3"/>
        <v>1469212.09</v>
      </c>
    </row>
    <row r="199" s="26" customFormat="1" hidden="1" spans="1:15">
      <c r="A199" s="26" t="s">
        <v>99</v>
      </c>
      <c r="B199" s="26" t="s">
        <v>100</v>
      </c>
      <c r="C199" s="26" t="s">
        <v>97</v>
      </c>
      <c r="D199" s="26" t="s">
        <v>245</v>
      </c>
      <c r="E199" s="26" t="s">
        <v>97</v>
      </c>
      <c r="F199" s="26" t="s">
        <v>98</v>
      </c>
      <c r="G199" s="26" t="s">
        <v>104</v>
      </c>
      <c r="H199" s="26">
        <v>0</v>
      </c>
      <c r="I199" s="26">
        <v>0</v>
      </c>
      <c r="J199" s="26">
        <v>0</v>
      </c>
      <c r="K199" s="26">
        <v>0</v>
      </c>
      <c r="L199" s="26">
        <v>0</v>
      </c>
      <c r="M199" s="26" t="s">
        <v>104</v>
      </c>
      <c r="N199" s="26">
        <v>0</v>
      </c>
      <c r="O199" s="26">
        <f t="shared" si="3"/>
        <v>0</v>
      </c>
    </row>
    <row r="200" s="26" customFormat="1" hidden="1" spans="1:15">
      <c r="A200" s="26" t="s">
        <v>99</v>
      </c>
      <c r="B200" s="26" t="s">
        <v>100</v>
      </c>
      <c r="C200" s="26" t="s">
        <v>97</v>
      </c>
      <c r="D200" s="26" t="s">
        <v>246</v>
      </c>
      <c r="E200" s="26" t="s">
        <v>97</v>
      </c>
      <c r="F200" s="26" t="s">
        <v>98</v>
      </c>
      <c r="G200" s="26" t="s">
        <v>104</v>
      </c>
      <c r="H200" s="26">
        <v>0</v>
      </c>
      <c r="I200" s="26">
        <v>0</v>
      </c>
      <c r="J200" s="26">
        <v>0</v>
      </c>
      <c r="K200" s="26">
        <v>0</v>
      </c>
      <c r="L200" s="26">
        <v>0</v>
      </c>
      <c r="M200" s="26" t="s">
        <v>104</v>
      </c>
      <c r="N200" s="26">
        <v>0</v>
      </c>
      <c r="O200" s="26">
        <f t="shared" si="3"/>
        <v>0</v>
      </c>
    </row>
    <row r="201" s="26" customFormat="1" hidden="1" spans="1:15">
      <c r="A201" s="26" t="s">
        <v>99</v>
      </c>
      <c r="B201" s="26" t="s">
        <v>100</v>
      </c>
      <c r="C201" s="26" t="s">
        <v>97</v>
      </c>
      <c r="D201" s="26" t="s">
        <v>247</v>
      </c>
      <c r="E201" s="26" t="s">
        <v>97</v>
      </c>
      <c r="F201" s="26" t="s">
        <v>98</v>
      </c>
      <c r="G201" s="26" t="s">
        <v>104</v>
      </c>
      <c r="H201" s="26">
        <v>0</v>
      </c>
      <c r="I201" s="26">
        <v>0</v>
      </c>
      <c r="J201" s="26">
        <v>0</v>
      </c>
      <c r="K201" s="26">
        <v>0</v>
      </c>
      <c r="L201" s="26">
        <v>0</v>
      </c>
      <c r="M201" s="26" t="s">
        <v>104</v>
      </c>
      <c r="N201" s="26">
        <v>0</v>
      </c>
      <c r="O201" s="26">
        <f t="shared" si="3"/>
        <v>0</v>
      </c>
    </row>
    <row r="202" s="26" customFormat="1" hidden="1" spans="1:15">
      <c r="A202" s="26" t="s">
        <v>99</v>
      </c>
      <c r="B202" s="26" t="s">
        <v>100</v>
      </c>
      <c r="C202" s="26" t="s">
        <v>97</v>
      </c>
      <c r="D202" s="26" t="s">
        <v>248</v>
      </c>
      <c r="E202" s="26" t="s">
        <v>97</v>
      </c>
      <c r="F202" s="26" t="s">
        <v>98</v>
      </c>
      <c r="G202" s="26" t="s">
        <v>104</v>
      </c>
      <c r="H202" s="26">
        <v>0</v>
      </c>
      <c r="I202" s="26">
        <v>0</v>
      </c>
      <c r="J202" s="26">
        <v>0</v>
      </c>
      <c r="K202" s="26">
        <v>1259388</v>
      </c>
      <c r="L202" s="26">
        <v>0</v>
      </c>
      <c r="M202" s="26" t="s">
        <v>104</v>
      </c>
      <c r="N202" s="26">
        <v>0</v>
      </c>
      <c r="O202" s="26">
        <f t="shared" si="3"/>
        <v>0</v>
      </c>
    </row>
    <row r="203" s="26" customFormat="1" hidden="1" spans="1:15">
      <c r="A203" s="26" t="s">
        <v>99</v>
      </c>
      <c r="B203" s="26" t="s">
        <v>100</v>
      </c>
      <c r="C203" s="26" t="s">
        <v>97</v>
      </c>
      <c r="D203" s="26" t="s">
        <v>62</v>
      </c>
      <c r="E203" s="26" t="s">
        <v>97</v>
      </c>
      <c r="F203" s="26" t="s">
        <v>98</v>
      </c>
      <c r="G203" s="26" t="s">
        <v>102</v>
      </c>
      <c r="H203" s="26">
        <v>59083.58</v>
      </c>
      <c r="I203" s="26">
        <v>0</v>
      </c>
      <c r="J203" s="26">
        <v>0</v>
      </c>
      <c r="K203" s="26">
        <v>379949.9</v>
      </c>
      <c r="L203" s="26">
        <v>339046.56</v>
      </c>
      <c r="M203" s="26" t="s">
        <v>102</v>
      </c>
      <c r="N203" s="26">
        <v>59083.58</v>
      </c>
      <c r="O203" s="26">
        <f t="shared" si="3"/>
        <v>59083.58</v>
      </c>
    </row>
    <row r="204" s="26" customFormat="1" hidden="1" spans="1:15">
      <c r="A204" s="26" t="s">
        <v>99</v>
      </c>
      <c r="B204" s="26" t="s">
        <v>100</v>
      </c>
      <c r="C204" s="26" t="s">
        <v>97</v>
      </c>
      <c r="D204" s="26" t="s">
        <v>249</v>
      </c>
      <c r="E204" s="26" t="s">
        <v>97</v>
      </c>
      <c r="F204" s="26" t="s">
        <v>98</v>
      </c>
      <c r="G204" s="26" t="s">
        <v>102</v>
      </c>
      <c r="H204" s="26">
        <v>2927</v>
      </c>
      <c r="I204" s="26">
        <v>0</v>
      </c>
      <c r="J204" s="26">
        <v>0</v>
      </c>
      <c r="K204" s="26">
        <v>39073</v>
      </c>
      <c r="L204" s="26">
        <v>-213000</v>
      </c>
      <c r="M204" s="26" t="s">
        <v>102</v>
      </c>
      <c r="N204" s="26">
        <v>2927</v>
      </c>
      <c r="O204" s="26">
        <f t="shared" si="3"/>
        <v>2927</v>
      </c>
    </row>
    <row r="205" s="26" customFormat="1" hidden="1" spans="1:15">
      <c r="A205" s="26" t="s">
        <v>99</v>
      </c>
      <c r="B205" s="26" t="s">
        <v>100</v>
      </c>
      <c r="C205" s="26" t="s">
        <v>97</v>
      </c>
      <c r="D205" s="26" t="s">
        <v>250</v>
      </c>
      <c r="E205" s="26" t="s">
        <v>97</v>
      </c>
      <c r="F205" s="26" t="s">
        <v>98</v>
      </c>
      <c r="G205" s="26" t="s">
        <v>102</v>
      </c>
      <c r="H205" s="26">
        <v>43733.11</v>
      </c>
      <c r="I205" s="26">
        <v>43733.11</v>
      </c>
      <c r="J205" s="26">
        <v>0</v>
      </c>
      <c r="K205" s="26">
        <v>293733.11</v>
      </c>
      <c r="L205" s="26">
        <v>230940.82</v>
      </c>
      <c r="M205" s="26" t="s">
        <v>104</v>
      </c>
      <c r="N205" s="26">
        <v>0</v>
      </c>
      <c r="O205" s="26">
        <f t="shared" si="3"/>
        <v>0</v>
      </c>
    </row>
    <row r="206" s="26" customFormat="1" hidden="1" spans="1:15">
      <c r="A206" s="26" t="s">
        <v>99</v>
      </c>
      <c r="B206" s="26" t="s">
        <v>100</v>
      </c>
      <c r="C206" s="26" t="s">
        <v>97</v>
      </c>
      <c r="D206" s="26" t="s">
        <v>251</v>
      </c>
      <c r="E206" s="26" t="s">
        <v>97</v>
      </c>
      <c r="F206" s="26" t="s">
        <v>98</v>
      </c>
      <c r="G206" s="26" t="s">
        <v>104</v>
      </c>
      <c r="H206" s="26">
        <v>0</v>
      </c>
      <c r="I206" s="26">
        <v>0</v>
      </c>
      <c r="J206" s="26">
        <v>0</v>
      </c>
      <c r="K206" s="26">
        <v>64918.5</v>
      </c>
      <c r="L206" s="26">
        <v>0</v>
      </c>
      <c r="M206" s="26" t="s">
        <v>104</v>
      </c>
      <c r="N206" s="26">
        <v>0</v>
      </c>
      <c r="O206" s="26">
        <f t="shared" si="3"/>
        <v>0</v>
      </c>
    </row>
    <row r="207" s="26" customFormat="1" hidden="1" spans="1:15">
      <c r="A207" s="26" t="s">
        <v>99</v>
      </c>
      <c r="B207" s="26" t="s">
        <v>100</v>
      </c>
      <c r="C207" s="26" t="s">
        <v>97</v>
      </c>
      <c r="D207" s="26" t="s">
        <v>252</v>
      </c>
      <c r="E207" s="26" t="s">
        <v>97</v>
      </c>
      <c r="F207" s="26" t="s">
        <v>98</v>
      </c>
      <c r="G207" s="26" t="s">
        <v>102</v>
      </c>
      <c r="H207" s="26">
        <v>61893.56</v>
      </c>
      <c r="I207" s="26">
        <v>61893.56</v>
      </c>
      <c r="J207" s="26">
        <v>0</v>
      </c>
      <c r="K207" s="26">
        <v>311893.56</v>
      </c>
      <c r="L207" s="26">
        <v>196114.89</v>
      </c>
      <c r="M207" s="26" t="s">
        <v>104</v>
      </c>
      <c r="N207" s="26">
        <v>0</v>
      </c>
      <c r="O207" s="26">
        <f t="shared" si="3"/>
        <v>0</v>
      </c>
    </row>
    <row r="208" s="26" customFormat="1" spans="1:15">
      <c r="A208" s="26" t="s">
        <v>99</v>
      </c>
      <c r="B208" s="26" t="s">
        <v>100</v>
      </c>
      <c r="C208" s="26" t="s">
        <v>97</v>
      </c>
      <c r="D208" s="26" t="s">
        <v>77</v>
      </c>
      <c r="E208" s="26" t="s">
        <v>97</v>
      </c>
      <c r="F208" s="26" t="s">
        <v>98</v>
      </c>
      <c r="G208" s="26" t="s">
        <v>104</v>
      </c>
      <c r="H208" s="26">
        <v>0</v>
      </c>
      <c r="I208" s="26">
        <v>0</v>
      </c>
      <c r="J208" s="26">
        <v>10170</v>
      </c>
      <c r="K208" s="26">
        <v>0</v>
      </c>
      <c r="L208" s="26">
        <v>10170</v>
      </c>
      <c r="M208" s="26" t="s">
        <v>102</v>
      </c>
      <c r="N208" s="26">
        <v>10170</v>
      </c>
      <c r="O208" s="26">
        <f t="shared" si="3"/>
        <v>10170</v>
      </c>
    </row>
    <row r="209" s="26" customFormat="1" hidden="1" spans="1:15">
      <c r="A209" s="26" t="s">
        <v>99</v>
      </c>
      <c r="B209" s="26" t="s">
        <v>100</v>
      </c>
      <c r="C209" s="26" t="s">
        <v>97</v>
      </c>
      <c r="D209" s="26" t="s">
        <v>73</v>
      </c>
      <c r="E209" s="26" t="s">
        <v>97</v>
      </c>
      <c r="F209" s="26" t="s">
        <v>98</v>
      </c>
      <c r="G209" s="26" t="s">
        <v>104</v>
      </c>
      <c r="H209" s="26">
        <v>0</v>
      </c>
      <c r="I209" s="26">
        <v>0</v>
      </c>
      <c r="J209" s="26">
        <v>12372.37</v>
      </c>
      <c r="K209" s="26">
        <v>994.39</v>
      </c>
      <c r="L209" s="26">
        <v>13366.77</v>
      </c>
      <c r="M209" s="26" t="s">
        <v>102</v>
      </c>
      <c r="N209" s="26">
        <v>12372.37</v>
      </c>
      <c r="O209" s="26">
        <f t="shared" si="3"/>
        <v>12372.37</v>
      </c>
    </row>
    <row r="210" s="26" customFormat="1" hidden="1" spans="1:15">
      <c r="A210" s="26" t="s">
        <v>99</v>
      </c>
      <c r="B210" s="26" t="s">
        <v>100</v>
      </c>
      <c r="C210" s="26" t="s">
        <v>97</v>
      </c>
      <c r="D210" s="26" t="s">
        <v>253</v>
      </c>
      <c r="E210" s="26" t="s">
        <v>97</v>
      </c>
      <c r="F210" s="26" t="s">
        <v>98</v>
      </c>
      <c r="G210" s="26" t="s">
        <v>102</v>
      </c>
      <c r="H210" s="26">
        <v>5290.05</v>
      </c>
      <c r="I210" s="26">
        <v>5290.05</v>
      </c>
      <c r="J210" s="26">
        <v>0</v>
      </c>
      <c r="K210" s="26">
        <v>5290.05</v>
      </c>
      <c r="L210" s="26">
        <v>5290.05</v>
      </c>
      <c r="M210" s="26" t="s">
        <v>104</v>
      </c>
      <c r="N210" s="26">
        <v>0</v>
      </c>
      <c r="O210" s="26">
        <f t="shared" si="3"/>
        <v>0</v>
      </c>
    </row>
    <row r="211" s="26" customFormat="1" hidden="1" spans="1:15">
      <c r="A211" s="26" t="s">
        <v>99</v>
      </c>
      <c r="B211" s="26" t="s">
        <v>100</v>
      </c>
      <c r="C211" s="26" t="s">
        <v>97</v>
      </c>
      <c r="D211" s="26" t="s">
        <v>63</v>
      </c>
      <c r="E211" s="26" t="s">
        <v>97</v>
      </c>
      <c r="F211" s="26" t="s">
        <v>98</v>
      </c>
      <c r="G211" s="26" t="s">
        <v>102</v>
      </c>
      <c r="H211" s="26">
        <v>7149</v>
      </c>
      <c r="I211" s="26">
        <v>7149</v>
      </c>
      <c r="J211" s="26">
        <v>2034</v>
      </c>
      <c r="K211" s="26">
        <v>19149</v>
      </c>
      <c r="L211" s="26">
        <v>21183</v>
      </c>
      <c r="M211" s="26" t="s">
        <v>102</v>
      </c>
      <c r="N211" s="26">
        <v>2034</v>
      </c>
      <c r="O211" s="26">
        <f t="shared" si="3"/>
        <v>2034</v>
      </c>
    </row>
    <row r="212" s="26" customFormat="1" hidden="1" spans="1:15">
      <c r="A212" s="26" t="s">
        <v>99</v>
      </c>
      <c r="B212" s="26" t="s">
        <v>100</v>
      </c>
      <c r="C212" s="26" t="s">
        <v>97</v>
      </c>
      <c r="D212" s="26" t="s">
        <v>64</v>
      </c>
      <c r="E212" s="26" t="s">
        <v>97</v>
      </c>
      <c r="F212" s="26" t="s">
        <v>98</v>
      </c>
      <c r="G212" s="26" t="s">
        <v>102</v>
      </c>
      <c r="H212" s="26">
        <v>144590.72</v>
      </c>
      <c r="I212" s="26">
        <v>50000</v>
      </c>
      <c r="J212" s="26">
        <v>0</v>
      </c>
      <c r="K212" s="26">
        <v>280000</v>
      </c>
      <c r="L212" s="26">
        <v>0</v>
      </c>
      <c r="M212" s="26" t="s">
        <v>102</v>
      </c>
      <c r="N212" s="26">
        <v>94590.72</v>
      </c>
      <c r="O212" s="26">
        <f t="shared" si="3"/>
        <v>94590.72</v>
      </c>
    </row>
    <row r="213" s="26" customFormat="1" hidden="1" spans="1:15">
      <c r="A213" s="26" t="s">
        <v>99</v>
      </c>
      <c r="B213" s="26" t="s">
        <v>100</v>
      </c>
      <c r="C213" s="26" t="s">
        <v>97</v>
      </c>
      <c r="D213" s="26" t="s">
        <v>74</v>
      </c>
      <c r="E213" s="26" t="s">
        <v>97</v>
      </c>
      <c r="F213" s="26" t="s">
        <v>98</v>
      </c>
      <c r="G213" s="26" t="s">
        <v>104</v>
      </c>
      <c r="H213" s="26">
        <v>0</v>
      </c>
      <c r="I213" s="26">
        <v>0</v>
      </c>
      <c r="J213" s="26">
        <v>0</v>
      </c>
      <c r="K213" s="26">
        <v>84673.61</v>
      </c>
      <c r="L213" s="26">
        <v>44058.7</v>
      </c>
      <c r="M213" s="26" t="s">
        <v>104</v>
      </c>
      <c r="N213" s="26">
        <v>0</v>
      </c>
      <c r="O213" s="26">
        <f t="shared" si="3"/>
        <v>0</v>
      </c>
    </row>
    <row r="214" s="26" customFormat="1" hidden="1" spans="1:15">
      <c r="A214" s="26" t="s">
        <v>99</v>
      </c>
      <c r="B214" s="26" t="s">
        <v>100</v>
      </c>
      <c r="C214" s="26" t="s">
        <v>97</v>
      </c>
      <c r="D214" s="26" t="s">
        <v>254</v>
      </c>
      <c r="E214" s="26" t="s">
        <v>97</v>
      </c>
      <c r="F214" s="26" t="s">
        <v>98</v>
      </c>
      <c r="G214" s="26" t="s">
        <v>102</v>
      </c>
      <c r="H214" s="26">
        <v>3038.23</v>
      </c>
      <c r="I214" s="26">
        <v>3038.23</v>
      </c>
      <c r="J214" s="26">
        <v>0</v>
      </c>
      <c r="K214" s="26">
        <v>3038.23</v>
      </c>
      <c r="L214" s="26">
        <v>3038.23</v>
      </c>
      <c r="M214" s="26" t="s">
        <v>104</v>
      </c>
      <c r="N214" s="26">
        <v>0</v>
      </c>
      <c r="O214" s="26">
        <f t="shared" si="3"/>
        <v>0</v>
      </c>
    </row>
    <row r="215" s="26" customFormat="1" hidden="1" spans="1:15">
      <c r="A215" s="26" t="s">
        <v>99</v>
      </c>
      <c r="B215" s="26" t="s">
        <v>100</v>
      </c>
      <c r="C215" s="26" t="s">
        <v>97</v>
      </c>
      <c r="D215" s="26" t="s">
        <v>75</v>
      </c>
      <c r="E215" s="26" t="s">
        <v>97</v>
      </c>
      <c r="F215" s="26" t="s">
        <v>98</v>
      </c>
      <c r="G215" s="26" t="s">
        <v>104</v>
      </c>
      <c r="H215" s="26">
        <v>0</v>
      </c>
      <c r="I215" s="26">
        <v>0</v>
      </c>
      <c r="J215" s="26">
        <v>3245.36</v>
      </c>
      <c r="K215" s="26">
        <v>3297.34</v>
      </c>
      <c r="L215" s="26">
        <v>6542.7</v>
      </c>
      <c r="M215" s="26" t="s">
        <v>102</v>
      </c>
      <c r="N215" s="26">
        <v>3245.36</v>
      </c>
      <c r="O215" s="26">
        <f t="shared" si="3"/>
        <v>3245.36</v>
      </c>
    </row>
    <row r="216" s="26" customFormat="1" hidden="1" spans="1:15">
      <c r="A216" s="26" t="s">
        <v>99</v>
      </c>
      <c r="B216" s="26" t="s">
        <v>100</v>
      </c>
      <c r="C216" s="26" t="s">
        <v>97</v>
      </c>
      <c r="D216" s="26" t="s">
        <v>255</v>
      </c>
      <c r="E216" s="26" t="s">
        <v>97</v>
      </c>
      <c r="F216" s="26" t="s">
        <v>98</v>
      </c>
      <c r="G216" s="26" t="s">
        <v>104</v>
      </c>
      <c r="H216" s="26">
        <v>0</v>
      </c>
      <c r="I216" s="26">
        <v>0</v>
      </c>
      <c r="J216" s="26">
        <v>0</v>
      </c>
      <c r="K216" s="26">
        <v>7107.7</v>
      </c>
      <c r="L216" s="26">
        <v>0</v>
      </c>
      <c r="M216" s="26" t="s">
        <v>104</v>
      </c>
      <c r="N216" s="26">
        <v>0</v>
      </c>
      <c r="O216" s="26">
        <f t="shared" si="3"/>
        <v>0</v>
      </c>
    </row>
    <row r="217" s="26" customFormat="1" hidden="1" spans="1:15">
      <c r="A217" s="26" t="s">
        <v>99</v>
      </c>
      <c r="B217" s="26" t="s">
        <v>100</v>
      </c>
      <c r="C217" s="26" t="s">
        <v>97</v>
      </c>
      <c r="D217" s="26" t="s">
        <v>256</v>
      </c>
      <c r="E217" s="26" t="s">
        <v>97</v>
      </c>
      <c r="F217" s="26" t="s">
        <v>98</v>
      </c>
      <c r="G217" s="26" t="s">
        <v>102</v>
      </c>
      <c r="H217" s="26">
        <v>0.2</v>
      </c>
      <c r="I217" s="26">
        <v>0</v>
      </c>
      <c r="J217" s="26">
        <v>0</v>
      </c>
      <c r="K217" s="26">
        <v>8859</v>
      </c>
      <c r="L217" s="26">
        <v>8859.2</v>
      </c>
      <c r="M217" s="26" t="s">
        <v>102</v>
      </c>
      <c r="N217" s="26">
        <v>0.2</v>
      </c>
      <c r="O217" s="26">
        <f t="shared" si="3"/>
        <v>0.2</v>
      </c>
    </row>
    <row r="218" s="26" customFormat="1" hidden="1" spans="1:15">
      <c r="A218" s="26" t="s">
        <v>99</v>
      </c>
      <c r="B218" s="26" t="s">
        <v>100</v>
      </c>
      <c r="C218" s="26" t="s">
        <v>97</v>
      </c>
      <c r="D218" s="26" t="s">
        <v>257</v>
      </c>
      <c r="E218" s="26" t="s">
        <v>97</v>
      </c>
      <c r="F218" s="26" t="s">
        <v>98</v>
      </c>
      <c r="G218" s="26" t="s">
        <v>104</v>
      </c>
      <c r="H218" s="26">
        <v>0</v>
      </c>
      <c r="I218" s="26">
        <v>0</v>
      </c>
      <c r="J218" s="26">
        <v>0</v>
      </c>
      <c r="K218" s="26">
        <v>0</v>
      </c>
      <c r="L218" s="26">
        <v>3600</v>
      </c>
      <c r="M218" s="26" t="s">
        <v>104</v>
      </c>
      <c r="N218" s="26">
        <v>0</v>
      </c>
      <c r="O218" s="26">
        <f t="shared" si="3"/>
        <v>0</v>
      </c>
    </row>
    <row r="219" s="26" customFormat="1" hidden="1" spans="1:15">
      <c r="A219" s="26" t="s">
        <v>99</v>
      </c>
      <c r="B219" s="26" t="s">
        <v>100</v>
      </c>
      <c r="C219" s="26" t="s">
        <v>97</v>
      </c>
      <c r="D219" s="26" t="s">
        <v>65</v>
      </c>
      <c r="E219" s="26" t="s">
        <v>97</v>
      </c>
      <c r="F219" s="26" t="s">
        <v>98</v>
      </c>
      <c r="G219" s="26" t="s">
        <v>102</v>
      </c>
      <c r="H219" s="26">
        <v>194880</v>
      </c>
      <c r="I219" s="26">
        <v>50000</v>
      </c>
      <c r="J219" s="26">
        <v>0</v>
      </c>
      <c r="K219" s="26">
        <v>230000</v>
      </c>
      <c r="L219" s="26">
        <v>280420.8</v>
      </c>
      <c r="M219" s="26" t="s">
        <v>102</v>
      </c>
      <c r="N219" s="26">
        <v>144880</v>
      </c>
      <c r="O219" s="26">
        <f t="shared" si="3"/>
        <v>144880</v>
      </c>
    </row>
    <row r="220" s="26" customFormat="1" hidden="1" spans="1:15">
      <c r="A220" s="26" t="s">
        <v>99</v>
      </c>
      <c r="B220" s="26" t="s">
        <v>100</v>
      </c>
      <c r="C220" s="26" t="s">
        <v>97</v>
      </c>
      <c r="D220" s="26" t="s">
        <v>258</v>
      </c>
      <c r="E220" s="26" t="s">
        <v>97</v>
      </c>
      <c r="F220" s="26" t="s">
        <v>98</v>
      </c>
      <c r="G220" s="26" t="s">
        <v>107</v>
      </c>
      <c r="H220" s="26">
        <v>1039.6</v>
      </c>
      <c r="I220" s="26">
        <v>1039.6</v>
      </c>
      <c r="J220" s="26">
        <v>1039.6</v>
      </c>
      <c r="K220" s="26">
        <v>1039.6</v>
      </c>
      <c r="L220" s="26">
        <v>0</v>
      </c>
      <c r="M220" s="26" t="s">
        <v>107</v>
      </c>
      <c r="N220" s="26">
        <v>1039.6</v>
      </c>
      <c r="O220" s="26">
        <f t="shared" si="3"/>
        <v>-1039.6</v>
      </c>
    </row>
    <row r="221" s="26" customFormat="1" hidden="1" spans="1:15">
      <c r="A221" s="26" t="s">
        <v>99</v>
      </c>
      <c r="B221" s="26" t="s">
        <v>100</v>
      </c>
      <c r="C221" s="26" t="s">
        <v>97</v>
      </c>
      <c r="D221" s="26" t="s">
        <v>259</v>
      </c>
      <c r="E221" s="26" t="s">
        <v>97</v>
      </c>
      <c r="F221" s="26" t="s">
        <v>98</v>
      </c>
      <c r="G221" s="26" t="s">
        <v>104</v>
      </c>
      <c r="H221" s="26">
        <v>0</v>
      </c>
      <c r="I221" s="26">
        <v>0</v>
      </c>
      <c r="J221" s="26">
        <v>0</v>
      </c>
      <c r="K221" s="26">
        <v>0</v>
      </c>
      <c r="L221" s="26">
        <v>0</v>
      </c>
      <c r="M221" s="26" t="s">
        <v>104</v>
      </c>
      <c r="N221" s="26">
        <v>0</v>
      </c>
      <c r="O221" s="26">
        <f t="shared" si="3"/>
        <v>0</v>
      </c>
    </row>
    <row r="222" hidden="1" spans="1:15">
      <c r="A222" s="26" t="s">
        <v>99</v>
      </c>
      <c r="B222" s="26" t="s">
        <v>100</v>
      </c>
      <c r="C222" s="26" t="s">
        <v>97</v>
      </c>
      <c r="D222" s="26" t="s">
        <v>66</v>
      </c>
      <c r="E222" s="26" t="s">
        <v>97</v>
      </c>
      <c r="F222" s="26" t="s">
        <v>98</v>
      </c>
      <c r="G222" s="26" t="s">
        <v>102</v>
      </c>
      <c r="H222" s="26">
        <v>169034.81</v>
      </c>
      <c r="I222" s="26">
        <v>50000</v>
      </c>
      <c r="J222" s="26">
        <v>0</v>
      </c>
      <c r="K222" s="26">
        <v>680000</v>
      </c>
      <c r="L222" s="26">
        <v>539.17</v>
      </c>
      <c r="M222" s="26" t="s">
        <v>102</v>
      </c>
      <c r="N222" s="26">
        <v>119034.81</v>
      </c>
      <c r="O222" s="26">
        <f t="shared" si="3"/>
        <v>119034.81</v>
      </c>
    </row>
    <row r="223" hidden="1" spans="1:15">
      <c r="A223" s="26" t="s">
        <v>99</v>
      </c>
      <c r="B223" s="26" t="s">
        <v>100</v>
      </c>
      <c r="C223" s="26" t="s">
        <v>97</v>
      </c>
      <c r="D223" s="26" t="s">
        <v>15</v>
      </c>
      <c r="E223" s="26" t="s">
        <v>97</v>
      </c>
      <c r="F223" s="26" t="s">
        <v>98</v>
      </c>
      <c r="G223" s="26" t="s">
        <v>102</v>
      </c>
      <c r="H223" s="26">
        <v>129195.45</v>
      </c>
      <c r="I223" s="26">
        <v>80000</v>
      </c>
      <c r="J223" s="26">
        <v>14260.6</v>
      </c>
      <c r="K223" s="26">
        <v>470000</v>
      </c>
      <c r="L223" s="26">
        <v>361889.28</v>
      </c>
      <c r="M223" s="26" t="s">
        <v>102</v>
      </c>
      <c r="N223" s="26">
        <v>63456.05</v>
      </c>
      <c r="O223" s="26">
        <f t="shared" si="3"/>
        <v>63456.05</v>
      </c>
    </row>
  </sheetData>
  <autoFilter xmlns:etc="http://www.wps.cn/officeDocument/2017/etCustomData" ref="A1:Q223" etc:filterBottomFollowUsedRange="0">
    <filterColumn colId="3">
      <customFilters>
        <customFilter operator="equal" val="天津鑫淼塑料制品有限公司"/>
      </customFilters>
    </filterColumn>
    <extLst/>
  </autoFilter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7"/>
  <sheetViews>
    <sheetView workbookViewId="0">
      <selection activeCell="E18" sqref="E18"/>
    </sheetView>
  </sheetViews>
  <sheetFormatPr defaultColWidth="9.14285714285714" defaultRowHeight="19" customHeight="1"/>
  <cols>
    <col min="1" max="1" width="32.8571428571429" style="95" customWidth="1"/>
    <col min="2" max="2" width="11.8571428571429" style="95" customWidth="1"/>
    <col min="3" max="4" width="15" style="95" customWidth="1"/>
    <col min="5" max="5" width="11.8571428571429" style="95" customWidth="1"/>
    <col min="6" max="6" width="13.5714285714286" style="95" customWidth="1"/>
    <col min="7" max="8" width="14.5714285714286" style="95" customWidth="1"/>
    <col min="9" max="9" width="15.8571428571429" style="95" customWidth="1"/>
    <col min="10" max="10" width="19.8571428571429" style="95" customWidth="1"/>
    <col min="11" max="16384" width="9.14285714285714" style="95"/>
  </cols>
  <sheetData>
    <row r="1" s="95" customFormat="1" ht="27" customHeight="1" spans="1:10">
      <c r="A1" s="97" t="s">
        <v>260</v>
      </c>
      <c r="B1" s="97"/>
      <c r="C1" s="97"/>
      <c r="D1" s="97"/>
      <c r="E1" s="97"/>
      <c r="F1" s="97"/>
      <c r="G1" s="97"/>
      <c r="H1" s="97"/>
      <c r="I1" s="97"/>
      <c r="J1" s="97"/>
    </row>
    <row r="2" s="96" customFormat="1" ht="37" customHeight="1" spans="1:10">
      <c r="A2" s="98" t="s">
        <v>2</v>
      </c>
      <c r="B2" s="99" t="s">
        <v>3</v>
      </c>
      <c r="C2" s="97" t="s">
        <v>265</v>
      </c>
      <c r="D2" s="97" t="s">
        <v>262</v>
      </c>
      <c r="E2" s="97" t="s">
        <v>263</v>
      </c>
      <c r="F2" s="97" t="s">
        <v>266</v>
      </c>
      <c r="G2" s="99" t="s">
        <v>8</v>
      </c>
      <c r="H2" s="99" t="s">
        <v>9</v>
      </c>
      <c r="I2" s="97" t="s">
        <v>264</v>
      </c>
      <c r="J2" s="97" t="s">
        <v>82</v>
      </c>
    </row>
    <row r="3" s="95" customFormat="1" customHeight="1" spans="1:8">
      <c r="A3" s="100" t="s">
        <v>15</v>
      </c>
      <c r="B3" s="101"/>
      <c r="C3" s="95">
        <f>SUMIFS('8月应付账款科目余额'!O:O,'8月应付账款科目余额'!D:D,A3)</f>
        <v>129195.45</v>
      </c>
      <c r="D3" s="95">
        <f>SUMIFS('8月份挂账'!Q:Q,'8月份挂账'!S:S,A3)-SUMIFS('8月份挂账'!P:P,'8月份挂账'!S:S,A3)</f>
        <v>1001.18</v>
      </c>
      <c r="E3" s="95">
        <f>SUMIFS('7月份挂账'!P:P,'7月份挂账'!R:R,A3)-SUMIFS('7月份挂账'!O:O,'7月份挂账'!R:R,A3)</f>
        <v>0</v>
      </c>
      <c r="F3" s="95">
        <f>SUMIFS('6月份挂账'!$P:$P,'6月份挂账'!$R:$R,$A3)-SUMIFS('6月份挂账'!$O:$O,'6月份挂账'!$R:$R,$A3)</f>
        <v>46567.3</v>
      </c>
      <c r="G3" s="95">
        <f>C3-D3-E3</f>
        <v>128194.27</v>
      </c>
      <c r="H3" s="95">
        <f>C3-D3-E3-F3</f>
        <v>81626.97</v>
      </c>
    </row>
    <row r="4" s="95" customFormat="1" customHeight="1" spans="1:8">
      <c r="A4" s="100" t="s">
        <v>112</v>
      </c>
      <c r="B4" s="101"/>
      <c r="C4" s="95">
        <f>SUMIFS('8月应付账款科目余额'!O:O,'8月应付账款科目余额'!D:D,A4)</f>
        <v>9685.4</v>
      </c>
      <c r="D4" s="95">
        <f>SUMIFS('8月份挂账'!Q:Q,'8月份挂账'!S:S,A4)-SUMIFS('8月份挂账'!P:P,'8月份挂账'!S:S,A4)</f>
        <v>0</v>
      </c>
      <c r="E4" s="95">
        <f>SUMIFS('7月份挂账'!P:P,'7月份挂账'!R:R,A4)-SUMIFS('7月份挂账'!O:O,'7月份挂账'!R:R,A4)</f>
        <v>0</v>
      </c>
      <c r="F4" s="95">
        <f>SUMIFS('6月份挂账'!$P:$P,'6月份挂账'!$R:$R,$A4)-SUMIFS('6月份挂账'!$O:$O,'6月份挂账'!$R:$R,$A4)</f>
        <v>0</v>
      </c>
      <c r="G4" s="95">
        <f t="shared" ref="G4:G35" si="0">C4-D4-E4</f>
        <v>9685.4</v>
      </c>
      <c r="H4" s="95">
        <f t="shared" ref="H4:H35" si="1">C4-D4-E4-F4</f>
        <v>9685.4</v>
      </c>
    </row>
    <row r="5" s="95" customFormat="1" customHeight="1" spans="1:8">
      <c r="A5" s="100" t="s">
        <v>16</v>
      </c>
      <c r="B5" s="101"/>
      <c r="C5" s="95">
        <f>SUMIFS('8月应付账款科目余额'!O:O,'8月应付账款科目余额'!D:D,A5)</f>
        <v>150199.52</v>
      </c>
      <c r="D5" s="95">
        <f>SUMIFS('8月份挂账'!Q:Q,'8月份挂账'!S:S,A5)-SUMIFS('8月份挂账'!P:P,'8月份挂账'!S:S,A5)</f>
        <v>10093.66</v>
      </c>
      <c r="E5" s="95">
        <f>SUMIFS('7月份挂账'!P:P,'7月份挂账'!R:R,A5)-SUMIFS('7月份挂账'!O:O,'7月份挂账'!R:R,A5)</f>
        <v>35544.34</v>
      </c>
      <c r="F5" s="95">
        <f>SUMIFS('6月份挂账'!$P:$P,'6月份挂账'!$R:$R,$A5)-SUMIFS('6月份挂账'!$O:$O,'6月份挂账'!$R:$R,$A5)</f>
        <v>29681.34</v>
      </c>
      <c r="G5" s="95">
        <f t="shared" si="0"/>
        <v>104561.52</v>
      </c>
      <c r="H5" s="95">
        <f t="shared" si="1"/>
        <v>74880.18</v>
      </c>
    </row>
    <row r="6" s="95" customFormat="1" customHeight="1" spans="1:8">
      <c r="A6" s="100" t="s">
        <v>17</v>
      </c>
      <c r="B6" s="101"/>
      <c r="C6" s="95">
        <f>SUMIFS('8月应付账款科目余额'!O:O,'8月应付账款科目余额'!D:D,A6)</f>
        <v>93226.94</v>
      </c>
      <c r="D6" s="95">
        <f>SUMIFS('8月份挂账'!Q:Q,'8月份挂账'!S:S,A6)-SUMIFS('8月份挂账'!P:P,'8月份挂账'!S:S,A6)</f>
        <v>17382.97</v>
      </c>
      <c r="E6" s="95">
        <f>SUMIFS('7月份挂账'!P:P,'7月份挂账'!R:R,A6)-SUMIFS('7月份挂账'!O:O,'7月份挂账'!R:R,A6)</f>
        <v>0</v>
      </c>
      <c r="F6" s="95">
        <f>SUMIFS('6月份挂账'!$P:$P,'6月份挂账'!$R:$R,$A6)-SUMIFS('6月份挂账'!$O:$O,'6月份挂账'!$R:$R,$A6)</f>
        <v>28365.15</v>
      </c>
      <c r="G6" s="95">
        <f t="shared" si="0"/>
        <v>75843.97</v>
      </c>
      <c r="H6" s="95">
        <f t="shared" si="1"/>
        <v>47478.82</v>
      </c>
    </row>
    <row r="7" s="95" customFormat="1" customHeight="1" spans="1:8">
      <c r="A7" s="100" t="s">
        <v>18</v>
      </c>
      <c r="B7" s="101"/>
      <c r="C7" s="95">
        <f>SUMIFS('8月应付账款科目余额'!O:O,'8月应付账款科目余额'!D:D,A7)</f>
        <v>85221.96</v>
      </c>
      <c r="D7" s="95">
        <f>SUMIFS('8月份挂账'!Q:Q,'8月份挂账'!S:S,A7)-SUMIFS('8月份挂账'!P:P,'8月份挂账'!S:S,A7)</f>
        <v>24915.55</v>
      </c>
      <c r="E7" s="95">
        <f>SUMIFS('7月份挂账'!P:P,'7月份挂账'!R:R,A7)-SUMIFS('7月份挂账'!O:O,'7月份挂账'!R:R,A7)</f>
        <v>0</v>
      </c>
      <c r="F7" s="95">
        <f>SUMIFS('6月份挂账'!$P:$P,'6月份挂账'!$R:$R,$A7)-SUMIFS('6月份挂账'!$O:$O,'6月份挂账'!$R:$R,$A7)</f>
        <v>28724.55</v>
      </c>
      <c r="G7" s="95">
        <f t="shared" si="0"/>
        <v>60306.41</v>
      </c>
      <c r="H7" s="95">
        <f t="shared" si="1"/>
        <v>31581.86</v>
      </c>
    </row>
    <row r="8" s="95" customFormat="1" customHeight="1" spans="1:8">
      <c r="A8" s="100" t="s">
        <v>19</v>
      </c>
      <c r="B8" s="101"/>
      <c r="C8" s="95">
        <f>SUMIFS('8月应付账款科目余额'!O:O,'8月应付账款科目余额'!D:D,A8)</f>
        <v>41972.12</v>
      </c>
      <c r="D8" s="95">
        <f>SUMIFS('8月份挂账'!Q:Q,'8月份挂账'!S:S,A8)-SUMIFS('8月份挂账'!P:P,'8月份挂账'!S:S,A8)</f>
        <v>0</v>
      </c>
      <c r="E8" s="95">
        <f>SUMIFS('7月份挂账'!P:P,'7月份挂账'!R:R,A8)-SUMIFS('7月份挂账'!O:O,'7月份挂账'!R:R,A8)</f>
        <v>0</v>
      </c>
      <c r="F8" s="95">
        <f>SUMIFS('6月份挂账'!$P:$P,'6月份挂账'!$R:$R,$A8)-SUMIFS('6月份挂账'!$O:$O,'6月份挂账'!$R:$R,$A8)</f>
        <v>0</v>
      </c>
      <c r="G8" s="95">
        <f t="shared" si="0"/>
        <v>41972.12</v>
      </c>
      <c r="H8" s="95">
        <f t="shared" si="1"/>
        <v>41972.12</v>
      </c>
    </row>
    <row r="9" s="95" customFormat="1" customHeight="1" spans="1:8">
      <c r="A9" s="100" t="s">
        <v>20</v>
      </c>
      <c r="B9" s="101"/>
      <c r="C9" s="95">
        <f>SUMIFS('8月应付账款科目余额'!O:O,'8月应付账款科目余额'!D:D,A9)</f>
        <v>189523.93</v>
      </c>
      <c r="D9" s="95">
        <f>SUMIFS('8月份挂账'!Q:Q,'8月份挂账'!S:S,A9)-SUMIFS('8月份挂账'!P:P,'8月份挂账'!S:S,A9)</f>
        <v>0</v>
      </c>
      <c r="E9" s="95">
        <f>SUMIFS('7月份挂账'!P:P,'7月份挂账'!R:R,A9)-SUMIFS('7月份挂账'!O:O,'7月份挂账'!R:R,A9)</f>
        <v>18786.25</v>
      </c>
      <c r="F9" s="95">
        <f>SUMIFS('6月份挂账'!$P:$P,'6月份挂账'!$R:$R,$A9)-SUMIFS('6月份挂账'!$O:$O,'6月份挂账'!$R:$R,$A9)</f>
        <v>26901.91</v>
      </c>
      <c r="G9" s="95">
        <f t="shared" si="0"/>
        <v>170737.68</v>
      </c>
      <c r="H9" s="95">
        <f t="shared" si="1"/>
        <v>143835.77</v>
      </c>
    </row>
    <row r="10" s="95" customFormat="1" customHeight="1" spans="1:8">
      <c r="A10" s="100" t="s">
        <v>21</v>
      </c>
      <c r="B10" s="101"/>
      <c r="C10" s="95">
        <f>SUMIFS('8月应付账款科目余额'!O:O,'8月应付账款科目余额'!D:D,A10)</f>
        <v>174231.16</v>
      </c>
      <c r="D10" s="95">
        <f>SUMIFS('8月份挂账'!Q:Q,'8月份挂账'!S:S,A10)-SUMIFS('8月份挂账'!P:P,'8月份挂账'!S:S,A10)</f>
        <v>27782.17</v>
      </c>
      <c r="E10" s="95">
        <f>SUMIFS('7月份挂账'!P:P,'7月份挂账'!R:R,A10)-SUMIFS('7月份挂账'!O:O,'7月份挂账'!R:R,A10)</f>
        <v>0</v>
      </c>
      <c r="F10" s="95">
        <f>SUMIFS('6月份挂账'!$P:$P,'6月份挂账'!$R:$R,$A10)-SUMIFS('6月份挂账'!$O:$O,'6月份挂账'!$R:$R,$A10)</f>
        <v>30919.15</v>
      </c>
      <c r="G10" s="95">
        <f t="shared" si="0"/>
        <v>146448.99</v>
      </c>
      <c r="H10" s="95">
        <f t="shared" si="1"/>
        <v>115529.84</v>
      </c>
    </row>
    <row r="11" s="95" customFormat="1" customHeight="1" spans="1:8">
      <c r="A11" s="100" t="s">
        <v>22</v>
      </c>
      <c r="B11" s="101"/>
      <c r="C11" s="95">
        <f>SUMIFS('8月应付账款科目余额'!O:O,'8月应付账款科目余额'!D:D,A11)</f>
        <v>184133.16</v>
      </c>
      <c r="D11" s="95">
        <f>SUMIFS('8月份挂账'!Q:Q,'8月份挂账'!S:S,A11)-SUMIFS('8月份挂账'!P:P,'8月份挂账'!S:S,A11)</f>
        <v>31164.04</v>
      </c>
      <c r="E11" s="95">
        <f>SUMIFS('7月份挂账'!P:P,'7月份挂账'!R:R,A11)-SUMIFS('7月份挂账'!O:O,'7月份挂账'!R:R,A11)</f>
        <v>59155.45</v>
      </c>
      <c r="F11" s="95">
        <f>SUMIFS('6月份挂账'!$P:$P,'6月份挂账'!$R:$R,$A11)-SUMIFS('6月份挂账'!$O:$O,'6月份挂账'!$R:$R,$A11)</f>
        <v>28529.57</v>
      </c>
      <c r="G11" s="95">
        <f t="shared" si="0"/>
        <v>93813.67</v>
      </c>
      <c r="H11" s="95">
        <f t="shared" si="1"/>
        <v>65284.1</v>
      </c>
    </row>
    <row r="12" s="95" customFormat="1" customHeight="1" spans="1:8">
      <c r="A12" s="100" t="s">
        <v>23</v>
      </c>
      <c r="B12" s="101"/>
      <c r="C12" s="95">
        <f>SUMIFS('8月应付账款科目余额'!O:O,'8月应付账款科目余额'!D:D,A12)</f>
        <v>14744.64</v>
      </c>
      <c r="D12" s="95">
        <f>SUMIFS('8月份挂账'!Q:Q,'8月份挂账'!S:S,A12)-SUMIFS('8月份挂账'!P:P,'8月份挂账'!S:S,A12)</f>
        <v>41636.61</v>
      </c>
      <c r="E12" s="95">
        <f>SUMIFS('7月份挂账'!P:P,'7月份挂账'!R:R,A12)-SUMIFS('7月份挂账'!O:O,'7月份挂账'!R:R,A12)</f>
        <v>0</v>
      </c>
      <c r="F12" s="95">
        <f>SUMIFS('6月份挂账'!$P:$P,'6月份挂账'!$R:$R,$A12)-SUMIFS('6月份挂账'!$O:$O,'6月份挂账'!$R:$R,$A12)</f>
        <v>0</v>
      </c>
      <c r="G12" s="95">
        <f t="shared" si="0"/>
        <v>-26891.97</v>
      </c>
      <c r="H12" s="95">
        <f t="shared" si="1"/>
        <v>-26891.97</v>
      </c>
    </row>
    <row r="13" s="95" customFormat="1" customHeight="1" spans="1:8">
      <c r="A13" s="100" t="s">
        <v>24</v>
      </c>
      <c r="B13" s="101"/>
      <c r="C13" s="95">
        <f>SUMIFS('8月应付账款科目余额'!O:O,'8月应付账款科目余额'!D:D,A13)</f>
        <v>754195.18</v>
      </c>
      <c r="D13" s="95">
        <f>SUMIFS('8月份挂账'!Q:Q,'8月份挂账'!S:S,A13)-SUMIFS('8月份挂账'!P:P,'8月份挂账'!S:S,A13)</f>
        <v>234060.52</v>
      </c>
      <c r="E13" s="95">
        <f>SUMIFS('7月份挂账'!P:P,'7月份挂账'!R:R,A13)-SUMIFS('7月份挂账'!O:O,'7月份挂账'!R:R,A13)</f>
        <v>286073.96</v>
      </c>
      <c r="F13" s="95">
        <f>SUMIFS('6月份挂账'!$P:$P,'6月份挂账'!$R:$R,$A13)-SUMIFS('6月份挂账'!$O:$O,'6月份挂账'!$R:$R,$A13)</f>
        <v>234060.52</v>
      </c>
      <c r="G13" s="95">
        <f t="shared" si="0"/>
        <v>234060.7</v>
      </c>
      <c r="H13" s="95">
        <f t="shared" si="1"/>
        <v>0.180000000080327</v>
      </c>
    </row>
    <row r="14" s="95" customFormat="1" customHeight="1" spans="1:8">
      <c r="A14" s="100" t="s">
        <v>25</v>
      </c>
      <c r="B14" s="101"/>
      <c r="C14" s="95">
        <f>SUMIFS('8月应付账款科目余额'!O:O,'8月应付账款科目余额'!D:D,A14)</f>
        <v>642101.31</v>
      </c>
      <c r="D14" s="95">
        <f>SUMIFS('8月份挂账'!Q:Q,'8月份挂账'!S:S,A14)-SUMIFS('8月份挂账'!P:P,'8月份挂账'!S:S,A14)</f>
        <v>234761.01</v>
      </c>
      <c r="E14" s="95">
        <f>SUMIFS('7月份挂账'!P:P,'7月份挂账'!R:R,A14)-SUMIFS('7月份挂账'!O:O,'7月份挂账'!R:R,A14)</f>
        <v>0</v>
      </c>
      <c r="F14" s="95">
        <f>SUMIFS('6月份挂账'!$P:$P,'6月份挂账'!$R:$R,$A14)-SUMIFS('6月份挂账'!$O:$O,'6月份挂账'!$R:$R,$A14)</f>
        <v>106745.45</v>
      </c>
      <c r="G14" s="95">
        <f t="shared" si="0"/>
        <v>407340.3</v>
      </c>
      <c r="H14" s="95">
        <f t="shared" si="1"/>
        <v>300594.85</v>
      </c>
    </row>
    <row r="15" s="95" customFormat="1" customHeight="1" spans="1:8">
      <c r="A15" s="100" t="s">
        <v>26</v>
      </c>
      <c r="B15" s="101"/>
      <c r="C15" s="95">
        <f>SUMIFS('8月应付账款科目余额'!O:O,'8月应付账款科目余额'!D:D,A15)</f>
        <v>595670.19</v>
      </c>
      <c r="D15" s="95">
        <f>SUMIFS('8月份挂账'!Q:Q,'8月份挂账'!S:S,A15)-SUMIFS('8月份挂账'!P:P,'8月份挂账'!S:S,A15)</f>
        <v>101507.13</v>
      </c>
      <c r="E15" s="95">
        <f>SUMIFS('7月份挂账'!P:P,'7月份挂账'!R:R,A15)-SUMIFS('7月份挂账'!O:O,'7月份挂账'!R:R,A15)</f>
        <v>195647.56</v>
      </c>
      <c r="F15" s="95">
        <f>SUMIFS('6月份挂账'!$P:$P,'6月份挂账'!$R:$R,$A15)-SUMIFS('6月份挂账'!$O:$O,'6月份挂账'!$R:$R,$A15)</f>
        <v>131782.81</v>
      </c>
      <c r="G15" s="95">
        <f t="shared" si="0"/>
        <v>298515.5</v>
      </c>
      <c r="H15" s="95">
        <f t="shared" si="1"/>
        <v>166732.69</v>
      </c>
    </row>
    <row r="16" s="95" customFormat="1" customHeight="1" spans="1:8">
      <c r="A16" s="100" t="s">
        <v>27</v>
      </c>
      <c r="B16" s="101"/>
      <c r="C16" s="95">
        <f>SUMIFS('8月应付账款科目余额'!O:O,'8月应付账款科目余额'!D:D,A16)</f>
        <v>119501.26</v>
      </c>
      <c r="D16" s="95">
        <f>SUMIFS('8月份挂账'!Q:Q,'8月份挂账'!S:S,A16)-SUMIFS('8月份挂账'!P:P,'8月份挂账'!S:S,A16)</f>
        <v>0</v>
      </c>
      <c r="E16" s="95">
        <f>SUMIFS('7月份挂账'!P:P,'7月份挂账'!R:R,A16)-SUMIFS('7月份挂账'!O:O,'7月份挂账'!R:R,A16)</f>
        <v>0</v>
      </c>
      <c r="F16" s="95">
        <f>SUMIFS('6月份挂账'!$P:$P,'6月份挂账'!$R:$R,$A16)-SUMIFS('6月份挂账'!$O:$O,'6月份挂账'!$R:$R,$A16)</f>
        <v>39197.44</v>
      </c>
      <c r="G16" s="95">
        <f t="shared" si="0"/>
        <v>119501.26</v>
      </c>
      <c r="H16" s="95">
        <f t="shared" si="1"/>
        <v>80303.82</v>
      </c>
    </row>
    <row r="17" s="95" customFormat="1" customHeight="1" spans="1:8">
      <c r="A17" s="100" t="s">
        <v>28</v>
      </c>
      <c r="B17" s="101"/>
      <c r="C17" s="95">
        <f>SUMIFS('8月应付账款科目余额'!O:O,'8月应付账款科目余额'!D:D,A17)</f>
        <v>782010.29</v>
      </c>
      <c r="D17" s="95">
        <f>SUMIFS('8月份挂账'!Q:Q,'8月份挂账'!S:S,A17)-SUMIFS('8月份挂账'!P:P,'8月份挂账'!S:S,A17)</f>
        <v>374377.91</v>
      </c>
      <c r="E17" s="95">
        <f>SUMIFS('7月份挂账'!P:P,'7月份挂账'!R:R,A17)-SUMIFS('7月份挂账'!O:O,'7月份挂账'!R:R,A17)</f>
        <v>322520</v>
      </c>
      <c r="F17" s="95">
        <f>SUMIFS('6月份挂账'!$P:$P,'6月份挂账'!$R:$R,$A17)-SUMIFS('6月份挂账'!$O:$O,'6月份挂账'!$R:$R,$A17)</f>
        <v>330770.4</v>
      </c>
      <c r="G17" s="95">
        <f t="shared" si="0"/>
        <v>85112.38</v>
      </c>
      <c r="H17" s="95">
        <f t="shared" si="1"/>
        <v>-245658.02</v>
      </c>
    </row>
    <row r="18" s="95" customFormat="1" customHeight="1" spans="1:8">
      <c r="A18" s="100" t="s">
        <v>29</v>
      </c>
      <c r="B18" s="101"/>
      <c r="C18" s="95">
        <f>SUMIFS('8月应付账款科目余额'!O:O,'8月应付账款科目余额'!D:D,A18)</f>
        <v>186372.6</v>
      </c>
      <c r="D18" s="95">
        <f>SUMIFS('8月份挂账'!Q:Q,'8月份挂账'!S:S,A18)-SUMIFS('8月份挂账'!P:P,'8月份挂账'!S:S,A18)</f>
        <v>0</v>
      </c>
      <c r="E18" s="95">
        <f>SUMIFS('7月份挂账'!P:P,'7月份挂账'!R:R,A18)-SUMIFS('7月份挂账'!O:O,'7月份挂账'!R:R,A18)</f>
        <v>0</v>
      </c>
      <c r="F18" s="95">
        <f>SUMIFS('6月份挂账'!$P:$P,'6月份挂账'!$R:$R,$A18)-SUMIFS('6月份挂账'!$O:$O,'6月份挂账'!$R:$R,$A18)</f>
        <v>0</v>
      </c>
      <c r="G18" s="95">
        <f t="shared" si="0"/>
        <v>186372.6</v>
      </c>
      <c r="H18" s="95">
        <f t="shared" si="1"/>
        <v>186372.6</v>
      </c>
    </row>
    <row r="19" s="95" customFormat="1" customHeight="1" spans="1:8">
      <c r="A19" s="100" t="s">
        <v>30</v>
      </c>
      <c r="B19" s="101"/>
      <c r="C19" s="95">
        <f>SUMIFS('8月应付账款科目余额'!O:O,'8月应付账款科目余额'!D:D,A19)</f>
        <v>252003.05</v>
      </c>
      <c r="D19" s="95">
        <f>SUMIFS('8月份挂账'!Q:Q,'8月份挂账'!S:S,A19)-SUMIFS('8月份挂账'!P:P,'8月份挂账'!S:S,A19)</f>
        <v>58161.24</v>
      </c>
      <c r="E19" s="95">
        <f>SUMIFS('7月份挂账'!P:P,'7月份挂账'!R:R,A19)-SUMIFS('7月份挂账'!O:O,'7月份挂账'!R:R,A19)</f>
        <v>93725.52</v>
      </c>
      <c r="F19" s="95">
        <f>SUMIFS('6月份挂账'!$P:$P,'6月份挂账'!$R:$R,$A19)-SUMIFS('6月份挂账'!$O:$O,'6月份挂账'!$R:$R,$A19)</f>
        <v>56695.85</v>
      </c>
      <c r="G19" s="95">
        <f t="shared" si="0"/>
        <v>100116.29</v>
      </c>
      <c r="H19" s="95">
        <f t="shared" si="1"/>
        <v>43420.44</v>
      </c>
    </row>
    <row r="20" s="95" customFormat="1" customHeight="1" spans="1:8">
      <c r="A20" s="100" t="s">
        <v>31</v>
      </c>
      <c r="B20" s="101"/>
      <c r="C20" s="95">
        <f>SUMIFS('8月应付账款科目余额'!O:O,'8月应付账款科目余额'!D:D,A20)</f>
        <v>215502.14</v>
      </c>
      <c r="D20" s="95">
        <f>SUMIFS('8月份挂账'!Q:Q,'8月份挂账'!S:S,A20)-SUMIFS('8月份挂账'!P:P,'8月份挂账'!S:S,A20)</f>
        <v>175900.35</v>
      </c>
      <c r="E20" s="95">
        <f>SUMIFS('7月份挂账'!P:P,'7月份挂账'!R:R,A20)-SUMIFS('7月份挂账'!O:O,'7月份挂账'!R:R,A20)</f>
        <v>174253.75</v>
      </c>
      <c r="F20" s="95">
        <f>SUMIFS('6月份挂账'!$P:$P,'6月份挂账'!$R:$R,$A20)-SUMIFS('6月份挂账'!$O:$O,'6月份挂账'!$R:$R,$A20)</f>
        <v>183586.57</v>
      </c>
      <c r="G20" s="95">
        <f t="shared" si="0"/>
        <v>-134651.96</v>
      </c>
      <c r="H20" s="95">
        <f t="shared" si="1"/>
        <v>-318238.53</v>
      </c>
    </row>
    <row r="21" s="95" customFormat="1" customHeight="1" spans="1:8">
      <c r="A21" s="100" t="s">
        <v>32</v>
      </c>
      <c r="B21" s="101"/>
      <c r="C21" s="95">
        <f>SUMIFS('8月应付账款科目余额'!O:O,'8月应付账款科目余额'!D:D,A21)</f>
        <v>274464.2</v>
      </c>
      <c r="D21" s="95">
        <f>SUMIFS('8月份挂账'!Q:Q,'8月份挂账'!S:S,A21)-SUMIFS('8月份挂账'!P:P,'8月份挂账'!S:S,A21)</f>
        <v>26710.66</v>
      </c>
      <c r="E21" s="95">
        <f>SUMIFS('7月份挂账'!P:P,'7月份挂账'!R:R,A21)-SUMIFS('7月份挂账'!O:O,'7月份挂账'!R:R,A21)</f>
        <v>174012.01</v>
      </c>
      <c r="F21" s="95">
        <f>SUMIFS('6月份挂账'!$P:$P,'6月份挂账'!$R:$R,$A21)-SUMIFS('6月份挂账'!$O:$O,'6月份挂账'!$R:$R,$A21)</f>
        <v>73741.53</v>
      </c>
      <c r="G21" s="95">
        <f t="shared" si="0"/>
        <v>73741.53</v>
      </c>
      <c r="H21" s="95">
        <f t="shared" si="1"/>
        <v>0</v>
      </c>
    </row>
    <row r="22" s="95" customFormat="1" customHeight="1" spans="1:8">
      <c r="A22" s="100" t="s">
        <v>33</v>
      </c>
      <c r="B22" s="101"/>
      <c r="C22" s="95">
        <f>SUMIFS('8月应付账款科目余额'!O:O,'8月应付账款科目余额'!D:D,A22)</f>
        <v>3055079.27</v>
      </c>
      <c r="D22" s="95">
        <f>SUMIFS('8月份挂账'!Q:Q,'8月份挂账'!S:S,A22)-SUMIFS('8月份挂账'!P:P,'8月份挂账'!S:S,A22)</f>
        <v>0</v>
      </c>
      <c r="E22" s="95">
        <f>SUMIFS('7月份挂账'!P:P,'7月份挂账'!R:R,A22)-SUMIFS('7月份挂账'!O:O,'7月份挂账'!R:R,A22)</f>
        <v>782332.28</v>
      </c>
      <c r="F22" s="95">
        <f>SUMIFS('6月份挂账'!$P:$P,'6月份挂账'!$R:$R,$A22)-SUMIFS('6月份挂账'!$O:$O,'6月份挂账'!$R:$R,$A22)</f>
        <v>740986.76</v>
      </c>
      <c r="G22" s="95">
        <f t="shared" si="0"/>
        <v>2272746.99</v>
      </c>
      <c r="H22" s="95">
        <f t="shared" si="1"/>
        <v>1531760.23</v>
      </c>
    </row>
    <row r="23" s="95" customFormat="1" customHeight="1" spans="1:8">
      <c r="A23" s="100" t="s">
        <v>156</v>
      </c>
      <c r="B23" s="101"/>
      <c r="C23" s="95">
        <f>SUMIFS('8月应付账款科目余额'!O:O,'8月应付账款科目余额'!D:D,A23)</f>
        <v>241042</v>
      </c>
      <c r="D23" s="95">
        <f>SUMIFS('8月份挂账'!Q:Q,'8月份挂账'!S:S,A23)-SUMIFS('8月份挂账'!P:P,'8月份挂账'!S:S,A23)</f>
        <v>0</v>
      </c>
      <c r="E23" s="95">
        <f>SUMIFS('7月份挂账'!P:P,'7月份挂账'!R:R,A23)-SUMIFS('7月份挂账'!O:O,'7月份挂账'!R:R,A23)</f>
        <v>0</v>
      </c>
      <c r="F23" s="95">
        <f>SUMIFS('6月份挂账'!$P:$P,'6月份挂账'!$R:$R,$A23)-SUMIFS('6月份挂账'!$O:$O,'6月份挂账'!$R:$R,$A23)</f>
        <v>0</v>
      </c>
      <c r="G23" s="95">
        <f t="shared" si="0"/>
        <v>241042</v>
      </c>
      <c r="H23" s="95">
        <f t="shared" si="1"/>
        <v>241042</v>
      </c>
    </row>
    <row r="24" s="95" customFormat="1" customHeight="1" spans="1:8">
      <c r="A24" s="100" t="s">
        <v>157</v>
      </c>
      <c r="B24" s="101"/>
      <c r="C24" s="95">
        <f>SUMIFS('8月应付账款科目余额'!O:O,'8月应付账款科目余额'!D:D,A24)</f>
        <v>315723.23</v>
      </c>
      <c r="D24" s="95">
        <f>SUMIFS('8月份挂账'!Q:Q,'8月份挂账'!S:S,A24)-SUMIFS('8月份挂账'!P:P,'8月份挂账'!S:S,A24)</f>
        <v>0</v>
      </c>
      <c r="E24" s="95">
        <f>SUMIFS('7月份挂账'!P:P,'7月份挂账'!R:R,A24)-SUMIFS('7月份挂账'!O:O,'7月份挂账'!R:R,A24)</f>
        <v>0</v>
      </c>
      <c r="F24" s="95">
        <f>SUMIFS('6月份挂账'!$P:$P,'6月份挂账'!$R:$R,$A24)-SUMIFS('6月份挂账'!$O:$O,'6月份挂账'!$R:$R,$A24)</f>
        <v>0</v>
      </c>
      <c r="G24" s="95">
        <f t="shared" si="0"/>
        <v>315723.23</v>
      </c>
      <c r="H24" s="95">
        <f t="shared" si="1"/>
        <v>315723.23</v>
      </c>
    </row>
    <row r="25" s="95" customFormat="1" customHeight="1" spans="1:8">
      <c r="A25" s="100" t="s">
        <v>34</v>
      </c>
      <c r="B25" s="101"/>
      <c r="C25" s="95">
        <f>SUMIFS('8月应付账款科目余额'!O:O,'8月应付账款科目余额'!D:D,A25)</f>
        <v>-447995</v>
      </c>
      <c r="D25" s="95">
        <f>SUMIFS('8月份挂账'!Q:Q,'8月份挂账'!S:S,A25)-SUMIFS('8月份挂账'!P:P,'8月份挂账'!S:S,A25)</f>
        <v>226813.6</v>
      </c>
      <c r="E25" s="95">
        <f>SUMIFS('7月份挂账'!P:P,'7月份挂账'!R:R,A25)-SUMIFS('7月份挂账'!O:O,'7月份挂账'!R:R,A25)</f>
        <v>0</v>
      </c>
      <c r="F25" s="95">
        <f>SUMIFS('6月份挂账'!$P:$P,'6月份挂账'!$R:$R,$A25)-SUMIFS('6月份挂账'!$O:$O,'6月份挂账'!$R:$R,$A25)</f>
        <v>138203.52</v>
      </c>
      <c r="G25" s="95">
        <f t="shared" si="0"/>
        <v>-674808.6</v>
      </c>
      <c r="H25" s="95">
        <f t="shared" si="1"/>
        <v>-813012.12</v>
      </c>
    </row>
    <row r="26" s="95" customFormat="1" customHeight="1" spans="1:8">
      <c r="A26" s="100" t="s">
        <v>35</v>
      </c>
      <c r="B26" s="101"/>
      <c r="C26" s="95">
        <f>SUMIFS('8月应付账款科目余额'!O:O,'8月应付账款科目余额'!D:D,A26)</f>
        <v>177023.37</v>
      </c>
      <c r="D26" s="95">
        <f>SUMIFS('8月份挂账'!Q:Q,'8月份挂账'!S:S,A26)-SUMIFS('8月份挂账'!P:P,'8月份挂账'!S:S,A26)</f>
        <v>70385</v>
      </c>
      <c r="E26" s="95">
        <f>SUMIFS('7月份挂账'!P:P,'7月份挂账'!R:R,A26)-SUMIFS('7月份挂账'!O:O,'7月份挂账'!R:R,A26)</f>
        <v>33099.67</v>
      </c>
      <c r="F26" s="95">
        <f>SUMIFS('6月份挂账'!$P:$P,'6月份挂账'!$R:$R,$A26)-SUMIFS('6月份挂账'!$O:$O,'6月份挂账'!$R:$R,$A26)</f>
        <v>73342.14</v>
      </c>
      <c r="G26" s="95">
        <f t="shared" si="0"/>
        <v>73538.7</v>
      </c>
      <c r="H26" s="95">
        <f t="shared" si="1"/>
        <v>196.559999999983</v>
      </c>
    </row>
    <row r="27" s="95" customFormat="1" customHeight="1" spans="1:8">
      <c r="A27" s="100" t="s">
        <v>36</v>
      </c>
      <c r="B27" s="101"/>
      <c r="C27" s="95">
        <f>SUMIFS('8月应付账款科目余额'!O:O,'8月应付账款科目余额'!D:D,A27)</f>
        <v>690968.94</v>
      </c>
      <c r="D27" s="95">
        <f>SUMIFS('8月份挂账'!Q:Q,'8月份挂账'!S:S,A27)-SUMIFS('8月份挂账'!P:P,'8月份挂账'!S:S,A27)</f>
        <v>239328.8</v>
      </c>
      <c r="E27" s="95">
        <f>SUMIFS('7月份挂账'!P:P,'7月份挂账'!R:R,A27)-SUMIFS('7月份挂账'!O:O,'7月份挂账'!R:R,A27)</f>
        <v>13110.83</v>
      </c>
      <c r="F27" s="95">
        <f>SUMIFS('6月份挂账'!$P:$P,'6月份挂账'!$R:$R,$A27)-SUMIFS('6月份挂账'!$O:$O,'6月份挂账'!$R:$R,$A27)</f>
        <v>108742.73</v>
      </c>
      <c r="G27" s="95">
        <f t="shared" si="0"/>
        <v>438529.31</v>
      </c>
      <c r="H27" s="95">
        <f t="shared" si="1"/>
        <v>329786.58</v>
      </c>
    </row>
    <row r="28" s="95" customFormat="1" customHeight="1" spans="1:8">
      <c r="A28" s="100" t="s">
        <v>37</v>
      </c>
      <c r="B28" s="101"/>
      <c r="C28" s="95">
        <f>SUMIFS('8月应付账款科目余额'!O:O,'8月应付账款科目余额'!D:D,A28)</f>
        <v>477990.06</v>
      </c>
      <c r="D28" s="95">
        <f>SUMIFS('8月份挂账'!Q:Q,'8月份挂账'!S:S,A28)-SUMIFS('8月份挂账'!P:P,'8月份挂账'!S:S,A28)</f>
        <v>83268.57</v>
      </c>
      <c r="E28" s="95">
        <f>SUMIFS('7月份挂账'!P:P,'7月份挂账'!R:R,A28)-SUMIFS('7月份挂账'!O:O,'7月份挂账'!R:R,A28)</f>
        <v>0</v>
      </c>
      <c r="F28" s="95">
        <f>SUMIFS('6月份挂账'!$P:$P,'6月份挂账'!$R:$R,$A28)-SUMIFS('6月份挂账'!$O:$O,'6月份挂账'!$R:$R,$A28)</f>
        <v>394721.49</v>
      </c>
      <c r="G28" s="95">
        <f t="shared" si="0"/>
        <v>394721.49</v>
      </c>
      <c r="H28" s="95">
        <f t="shared" si="1"/>
        <v>0</v>
      </c>
    </row>
    <row r="29" s="95" customFormat="1" customHeight="1" spans="1:8">
      <c r="A29" s="100" t="s">
        <v>38</v>
      </c>
      <c r="B29" s="101"/>
      <c r="C29" s="95">
        <f>SUMIFS('8月应付账款科目余额'!O:O,'8月应付账款科目余额'!D:D,A29)</f>
        <v>379232.27</v>
      </c>
      <c r="D29" s="95">
        <f>SUMIFS('8月份挂账'!Q:Q,'8月份挂账'!S:S,A29)-SUMIFS('8月份挂账'!P:P,'8月份挂账'!S:S,A29)</f>
        <v>57122.94</v>
      </c>
      <c r="E29" s="95">
        <f>SUMIFS('7月份挂账'!P:P,'7月份挂账'!R:R,A29)-SUMIFS('7月份挂账'!O:O,'7月份挂账'!R:R,A29)</f>
        <v>90511.99</v>
      </c>
      <c r="F29" s="95">
        <f>SUMIFS('6月份挂账'!$P:$P,'6月份挂账'!$R:$R,$A29)-SUMIFS('6月份挂账'!$O:$O,'6月份挂账'!$R:$R,$A29)</f>
        <v>63292.12</v>
      </c>
      <c r="G29" s="95">
        <f t="shared" si="0"/>
        <v>231597.34</v>
      </c>
      <c r="H29" s="95">
        <f t="shared" si="1"/>
        <v>168305.22</v>
      </c>
    </row>
    <row r="30" s="95" customFormat="1" customHeight="1" spans="1:8">
      <c r="A30" s="100" t="s">
        <v>187</v>
      </c>
      <c r="B30" s="101"/>
      <c r="C30" s="95">
        <f>SUMIFS('8月应付账款科目余额'!O:O,'8月应付账款科目余额'!D:D,A30)</f>
        <v>65450</v>
      </c>
      <c r="D30" s="95">
        <f>SUMIFS('8月份挂账'!Q:Q,'8月份挂账'!S:S,A30)-SUMIFS('8月份挂账'!P:P,'8月份挂账'!S:S,A30)</f>
        <v>0</v>
      </c>
      <c r="E30" s="95">
        <f>SUMIFS('7月份挂账'!P:P,'7月份挂账'!R:R,A30)-SUMIFS('7月份挂账'!O:O,'7月份挂账'!R:R,A30)</f>
        <v>0</v>
      </c>
      <c r="F30" s="95">
        <f>SUMIFS('6月份挂账'!$P:$P,'6月份挂账'!$R:$R,$A30)-SUMIFS('6月份挂账'!$O:$O,'6月份挂账'!$R:$R,$A30)</f>
        <v>0</v>
      </c>
      <c r="G30" s="95">
        <f t="shared" si="0"/>
        <v>65450</v>
      </c>
      <c r="H30" s="95">
        <f t="shared" si="1"/>
        <v>65450</v>
      </c>
    </row>
    <row r="31" s="95" customFormat="1" customHeight="1" spans="1:8">
      <c r="A31" s="100" t="s">
        <v>39</v>
      </c>
      <c r="B31" s="101"/>
      <c r="C31" s="95">
        <f>SUMIFS('8月应付账款科目余额'!O:O,'8月应付账款科目余额'!D:D,A31)</f>
        <v>406320.11</v>
      </c>
      <c r="D31" s="95">
        <f>SUMIFS('8月份挂账'!Q:Q,'8月份挂账'!S:S,A31)-SUMIFS('8月份挂账'!P:P,'8月份挂账'!S:S,A31)</f>
        <v>0</v>
      </c>
      <c r="E31" s="95">
        <f>SUMIFS('7月份挂账'!P:P,'7月份挂账'!R:R,A31)-SUMIFS('7月份挂账'!O:O,'7月份挂账'!R:R,A31)</f>
        <v>0</v>
      </c>
      <c r="F31" s="95">
        <f>SUMIFS('6月份挂账'!$P:$P,'6月份挂账'!$R:$R,$A31)-SUMIFS('6月份挂账'!$O:$O,'6月份挂账'!$R:$R,$A31)</f>
        <v>0</v>
      </c>
      <c r="G31" s="95">
        <f t="shared" si="0"/>
        <v>406320.11</v>
      </c>
      <c r="H31" s="95">
        <f t="shared" si="1"/>
        <v>406320.11</v>
      </c>
    </row>
    <row r="32" s="95" customFormat="1" customHeight="1" spans="1:8">
      <c r="A32" s="100" t="s">
        <v>40</v>
      </c>
      <c r="B32" s="101"/>
      <c r="C32" s="95">
        <f>SUMIFS('8月应付账款科目余额'!O:O,'8月应付账款科目余额'!D:D,A32)</f>
        <v>1133443.55</v>
      </c>
      <c r="D32" s="95">
        <f>SUMIFS('8月份挂账'!Q:Q,'8月份挂账'!S:S,A32)-SUMIFS('8月份挂账'!P:P,'8月份挂账'!S:S,A32)</f>
        <v>154728.57</v>
      </c>
      <c r="E32" s="95">
        <f>SUMIFS('7月份挂账'!P:P,'7月份挂账'!R:R,A32)-SUMIFS('7月份挂账'!O:O,'7月份挂账'!R:R,A32)</f>
        <v>0</v>
      </c>
      <c r="F32" s="95">
        <f>SUMIFS('6月份挂账'!$P:$P,'6月份挂账'!$R:$R,$A32)-SUMIFS('6月份挂账'!$O:$O,'6月份挂账'!$R:$R,$A32)</f>
        <v>234323.71</v>
      </c>
      <c r="G32" s="95">
        <f t="shared" si="0"/>
        <v>978714.98</v>
      </c>
      <c r="H32" s="95">
        <f t="shared" si="1"/>
        <v>744391.27</v>
      </c>
    </row>
    <row r="33" s="95" customFormat="1" customHeight="1" spans="1:8">
      <c r="A33" s="100" t="s">
        <v>41</v>
      </c>
      <c r="B33" s="101"/>
      <c r="C33" s="95">
        <f>SUMIFS('8月应付账款科目余额'!O:O,'8月应付账款科目余额'!D:D,A33)</f>
        <v>197205.2</v>
      </c>
      <c r="D33" s="95">
        <f>SUMIFS('8月份挂账'!Q:Q,'8月份挂账'!S:S,A33)-SUMIFS('8月份挂账'!P:P,'8月份挂账'!S:S,A33)</f>
        <v>50405.17</v>
      </c>
      <c r="E33" s="95">
        <f>SUMIFS('7月份挂账'!P:P,'7月份挂账'!R:R,A33)-SUMIFS('7月份挂账'!O:O,'7月份挂账'!R:R,A33)</f>
        <v>56021.1</v>
      </c>
      <c r="F33" s="95">
        <f>SUMIFS('6月份挂账'!$P:$P,'6月份挂账'!$R:$R,$A33)-SUMIFS('6月份挂账'!$O:$O,'6月份挂账'!$R:$R,$A33)</f>
        <v>65955.89</v>
      </c>
      <c r="G33" s="95">
        <f t="shared" si="0"/>
        <v>90778.93</v>
      </c>
      <c r="H33" s="95">
        <f t="shared" si="1"/>
        <v>24823.04</v>
      </c>
    </row>
    <row r="34" s="95" customFormat="1" customHeight="1" spans="1:8">
      <c r="A34" s="100" t="s">
        <v>42</v>
      </c>
      <c r="B34" s="101"/>
      <c r="C34" s="95">
        <f>SUMIFS('8月应付账款科目余额'!O:O,'8月应付账款科目余额'!D:D,A34)</f>
        <v>2799290.52</v>
      </c>
      <c r="D34" s="95">
        <f>SUMIFS('8月份挂账'!Q:Q,'8月份挂账'!S:S,A34)-SUMIFS('8月份挂账'!P:P,'8月份挂账'!S:S,A34)</f>
        <v>540698.64</v>
      </c>
      <c r="E34" s="95">
        <f>SUMIFS('7月份挂账'!P:P,'7月份挂账'!R:R,A34)-SUMIFS('7月份挂账'!O:O,'7月份挂账'!R:R,A34)</f>
        <v>796880.33</v>
      </c>
      <c r="F34" s="95">
        <f>SUMIFS('6月份挂账'!$P:$P,'6月份挂账'!$R:$R,$A34)-SUMIFS('6月份挂账'!$O:$O,'6月份挂账'!$R:$R,$A34)</f>
        <v>489830.62</v>
      </c>
      <c r="G34" s="95">
        <f t="shared" si="0"/>
        <v>1461711.55</v>
      </c>
      <c r="H34" s="95">
        <f t="shared" si="1"/>
        <v>971880.93</v>
      </c>
    </row>
    <row r="35" s="95" customFormat="1" customHeight="1" spans="1:8">
      <c r="A35" s="100" t="s">
        <v>43</v>
      </c>
      <c r="B35" s="101"/>
      <c r="C35" s="95">
        <f>SUMIFS('8月应付账款科目余额'!O:O,'8月应付账款科目余额'!D:D,A35)</f>
        <v>1317150.46</v>
      </c>
      <c r="D35" s="95">
        <f>SUMIFS('8月份挂账'!Q:Q,'8月份挂账'!S:S,A35)-SUMIFS('8月份挂账'!P:P,'8月份挂账'!S:S,A35)</f>
        <v>363429.12</v>
      </c>
      <c r="E35" s="95">
        <f>SUMIFS('7月份挂账'!P:P,'7月份挂账'!R:R,A35)-SUMIFS('7月份挂账'!O:O,'7月份挂账'!R:R,A35)</f>
        <v>443835.24</v>
      </c>
      <c r="F35" s="95">
        <f>SUMIFS('6月份挂账'!$P:$P,'6月份挂账'!$R:$R,$A35)-SUMIFS('6月份挂账'!$O:$O,'6月份挂账'!$R:$R,$A35)</f>
        <v>389044.08</v>
      </c>
      <c r="G35" s="95">
        <f t="shared" si="0"/>
        <v>509886.1</v>
      </c>
      <c r="H35" s="95">
        <f t="shared" si="1"/>
        <v>120842.02</v>
      </c>
    </row>
    <row r="36" s="95" customFormat="1" customHeight="1" spans="1:8">
      <c r="A36" s="100" t="s">
        <v>44</v>
      </c>
      <c r="B36" s="101"/>
      <c r="C36" s="95">
        <f>SUMIFS('8月应付账款科目余额'!O:O,'8月应付账款科目余额'!D:D,A36)</f>
        <v>38688.92</v>
      </c>
      <c r="D36" s="95">
        <f>SUMIFS('8月份挂账'!Q:Q,'8月份挂账'!S:S,A36)-SUMIFS('8月份挂账'!P:P,'8月份挂账'!S:S,A36)</f>
        <v>3450.17</v>
      </c>
      <c r="E36" s="95">
        <f>SUMIFS('7月份挂账'!P:P,'7月份挂账'!R:R,A36)-SUMIFS('7月份挂账'!O:O,'7月份挂账'!R:R,A36)</f>
        <v>14400.73</v>
      </c>
      <c r="F36" s="95">
        <f>SUMIFS('6月份挂账'!$P:$P,'6月份挂账'!$R:$R,$A36)-SUMIFS('6月份挂账'!$O:$O,'6月份挂账'!$R:$R,$A36)</f>
        <v>0</v>
      </c>
      <c r="G36" s="95">
        <f t="shared" ref="G36:G75" si="2">C36-D36-E36</f>
        <v>20838.02</v>
      </c>
      <c r="H36" s="95">
        <f t="shared" ref="H36:H75" si="3">C36-D36-E36-F36</f>
        <v>20838.02</v>
      </c>
    </row>
    <row r="37" s="95" customFormat="1" customHeight="1" spans="1:8">
      <c r="A37" s="100" t="s">
        <v>45</v>
      </c>
      <c r="B37" s="101"/>
      <c r="C37" s="95">
        <f>SUMIFS('8月应付账款科目余额'!O:O,'8月应付账款科目余额'!D:D,A37)</f>
        <v>29848.44</v>
      </c>
      <c r="D37" s="95">
        <f>SUMIFS('8月份挂账'!Q:Q,'8月份挂账'!S:S,A37)-SUMIFS('8月份挂账'!P:P,'8月份挂账'!S:S,A37)</f>
        <v>12531.25</v>
      </c>
      <c r="E37" s="95">
        <f>SUMIFS('7月份挂账'!P:P,'7月份挂账'!R:R,A37)-SUMIFS('7月份挂账'!O:O,'7月份挂账'!R:R,A37)</f>
        <v>0</v>
      </c>
      <c r="F37" s="95">
        <f>SUMIFS('6月份挂账'!$P:$P,'6月份挂账'!$R:$R,$A37)-SUMIFS('6月份挂账'!$O:$O,'6月份挂账'!$R:$R,$A37)</f>
        <v>0</v>
      </c>
      <c r="G37" s="95">
        <f t="shared" si="2"/>
        <v>17317.19</v>
      </c>
      <c r="H37" s="95">
        <f t="shared" si="3"/>
        <v>17317.19</v>
      </c>
    </row>
    <row r="38" s="95" customFormat="1" customHeight="1" spans="1:8">
      <c r="A38" s="100" t="s">
        <v>209</v>
      </c>
      <c r="B38" s="101"/>
      <c r="C38" s="95">
        <f>SUMIFS('8月应付账款科目余额'!O:O,'8月应付账款科目余额'!D:D,A38)</f>
        <v>60660</v>
      </c>
      <c r="D38" s="95">
        <f>SUMIFS('8月份挂账'!Q:Q,'8月份挂账'!S:S,A38)-SUMIFS('8月份挂账'!P:P,'8月份挂账'!S:S,A38)</f>
        <v>0</v>
      </c>
      <c r="E38" s="95">
        <f>SUMIFS('7月份挂账'!P:P,'7月份挂账'!R:R,A38)-SUMIFS('7月份挂账'!O:O,'7月份挂账'!R:R,A38)</f>
        <v>0</v>
      </c>
      <c r="F38" s="95">
        <f>SUMIFS('6月份挂账'!$P:$P,'6月份挂账'!$R:$R,$A38)-SUMIFS('6月份挂账'!$O:$O,'6月份挂账'!$R:$R,$A38)</f>
        <v>0</v>
      </c>
      <c r="G38" s="95">
        <f t="shared" si="2"/>
        <v>60660</v>
      </c>
      <c r="H38" s="95">
        <f t="shared" si="3"/>
        <v>60660</v>
      </c>
    </row>
    <row r="39" s="95" customFormat="1" customHeight="1" spans="1:8">
      <c r="A39" s="100" t="s">
        <v>46</v>
      </c>
      <c r="B39" s="101"/>
      <c r="C39" s="95">
        <f>SUMIFS('8月应付账款科目余额'!O:O,'8月应付账款科目余额'!D:D,A39)</f>
        <v>2621.52</v>
      </c>
      <c r="D39" s="95">
        <f>SUMIFS('8月份挂账'!Q:Q,'8月份挂账'!S:S,A39)-SUMIFS('8月份挂账'!P:P,'8月份挂账'!S:S,A39)</f>
        <v>0</v>
      </c>
      <c r="E39" s="95">
        <f>SUMIFS('7月份挂账'!P:P,'7月份挂账'!R:R,A39)-SUMIFS('7月份挂账'!O:O,'7月份挂账'!R:R,A39)</f>
        <v>0</v>
      </c>
      <c r="F39" s="95">
        <f>SUMIFS('6月份挂账'!$P:$P,'6月份挂账'!$R:$R,$A39)-SUMIFS('6月份挂账'!$O:$O,'6月份挂账'!$R:$R,$A39)</f>
        <v>0</v>
      </c>
      <c r="G39" s="95">
        <f t="shared" si="2"/>
        <v>2621.52</v>
      </c>
      <c r="H39" s="95">
        <f t="shared" si="3"/>
        <v>2621.52</v>
      </c>
    </row>
    <row r="40" s="95" customFormat="1" customHeight="1" spans="1:8">
      <c r="A40" s="100" t="s">
        <v>47</v>
      </c>
      <c r="B40" s="101"/>
      <c r="C40" s="95">
        <f>SUMIFS('8月应付账款科目余额'!O:O,'8月应付账款科目余额'!D:D,A40)</f>
        <v>54943.1</v>
      </c>
      <c r="D40" s="95">
        <f>SUMIFS('8月份挂账'!Q:Q,'8月份挂账'!S:S,A40)-SUMIFS('8月份挂账'!P:P,'8月份挂账'!S:S,A40)</f>
        <v>0</v>
      </c>
      <c r="E40" s="95">
        <f>SUMIFS('7月份挂账'!P:P,'7月份挂账'!R:R,A40)-SUMIFS('7月份挂账'!O:O,'7月份挂账'!R:R,A40)</f>
        <v>0</v>
      </c>
      <c r="F40" s="95">
        <f>SUMIFS('6月份挂账'!$P:$P,'6月份挂账'!$R:$R,$A40)-SUMIFS('6月份挂账'!$O:$O,'6月份挂账'!$R:$R,$A40)</f>
        <v>0</v>
      </c>
      <c r="G40" s="95">
        <f t="shared" si="2"/>
        <v>54943.1</v>
      </c>
      <c r="H40" s="95">
        <f t="shared" si="3"/>
        <v>54943.1</v>
      </c>
    </row>
    <row r="41" s="95" customFormat="1" customHeight="1" spans="1:8">
      <c r="A41" s="100" t="s">
        <v>48</v>
      </c>
      <c r="B41" s="101"/>
      <c r="C41" s="95">
        <f>SUMIFS('8月应付账款科目余额'!O:O,'8月应付账款科目余额'!D:D,A41)</f>
        <v>136657.46</v>
      </c>
      <c r="D41" s="95">
        <f>SUMIFS('8月份挂账'!Q:Q,'8月份挂账'!S:S,A41)-SUMIFS('8月份挂账'!P:P,'8月份挂账'!S:S,A41)</f>
        <v>55053.38</v>
      </c>
      <c r="E41" s="95">
        <f>SUMIFS('7月份挂账'!P:P,'7月份挂账'!R:R,A41)-SUMIFS('7月份挂账'!O:O,'7月份挂账'!R:R,A41)</f>
        <v>11268.36</v>
      </c>
      <c r="F41" s="95">
        <f>SUMIFS('6月份挂账'!$P:$P,'6月份挂账'!$R:$R,$A41)-SUMIFS('6月份挂账'!$O:$O,'6月份挂账'!$R:$R,$A41)</f>
        <v>70335.72</v>
      </c>
      <c r="G41" s="95">
        <f t="shared" si="2"/>
        <v>70335.72</v>
      </c>
      <c r="H41" s="95">
        <f t="shared" si="3"/>
        <v>0</v>
      </c>
    </row>
    <row r="42" s="95" customFormat="1" customHeight="1" spans="1:8">
      <c r="A42" s="100" t="s">
        <v>49</v>
      </c>
      <c r="B42" s="101"/>
      <c r="C42" s="95">
        <f>SUMIFS('8月应付账款科目余额'!O:O,'8月应付账款科目余额'!D:D,A42)</f>
        <v>26014.56</v>
      </c>
      <c r="D42" s="95">
        <f>SUMIFS('8月份挂账'!Q:Q,'8月份挂账'!S:S,A42)-SUMIFS('8月份挂账'!P:P,'8月份挂账'!S:S,A42)</f>
        <v>0</v>
      </c>
      <c r="E42" s="95">
        <f>SUMIFS('7月份挂账'!P:P,'7月份挂账'!R:R,A42)-SUMIFS('7月份挂账'!O:O,'7月份挂账'!R:R,A42)</f>
        <v>0</v>
      </c>
      <c r="F42" s="95">
        <f>SUMIFS('6月份挂账'!$P:$P,'6月份挂账'!$R:$R,$A42)-SUMIFS('6月份挂账'!$O:$O,'6月份挂账'!$R:$R,$A42)</f>
        <v>26014.66</v>
      </c>
      <c r="G42" s="95">
        <f t="shared" si="2"/>
        <v>26014.56</v>
      </c>
      <c r="H42" s="95">
        <f t="shared" si="3"/>
        <v>-0.0999999999985448</v>
      </c>
    </row>
    <row r="43" s="95" customFormat="1" customHeight="1" spans="1:8">
      <c r="A43" s="100" t="s">
        <v>50</v>
      </c>
      <c r="B43" s="101"/>
      <c r="C43" s="95">
        <f>SUMIFS('8月应付账款科目余额'!O:O,'8月应付账款科目余额'!D:D,A43)</f>
        <v>-10623.91</v>
      </c>
      <c r="D43" s="95">
        <f>SUMIFS('8月份挂账'!Q:Q,'8月份挂账'!S:S,A43)-SUMIFS('8月份挂账'!P:P,'8月份挂账'!S:S,A43)</f>
        <v>0</v>
      </c>
      <c r="E43" s="95">
        <f>SUMIFS('7月份挂账'!P:P,'7月份挂账'!R:R,A43)-SUMIFS('7月份挂账'!O:O,'7月份挂账'!R:R,A43)</f>
        <v>0</v>
      </c>
      <c r="F43" s="95">
        <f>SUMIFS('6月份挂账'!$P:$P,'6月份挂账'!$R:$R,$A43)-SUMIFS('6月份挂账'!$O:$O,'6月份挂账'!$R:$R,$A43)</f>
        <v>73294.28</v>
      </c>
      <c r="G43" s="95">
        <f t="shared" si="2"/>
        <v>-10623.91</v>
      </c>
      <c r="H43" s="95">
        <f t="shared" si="3"/>
        <v>-83918.19</v>
      </c>
    </row>
    <row r="44" s="95" customFormat="1" customHeight="1" spans="1:8">
      <c r="A44" s="100" t="s">
        <v>51</v>
      </c>
      <c r="B44" s="101"/>
      <c r="C44" s="95">
        <f>SUMIFS('8月应付账款科目余额'!O:O,'8月应付账款科目余额'!D:D,A44)</f>
        <v>17564.39</v>
      </c>
      <c r="D44" s="95">
        <f>SUMIFS('8月份挂账'!Q:Q,'8月份挂账'!S:S,A44)-SUMIFS('8月份挂账'!P:P,'8月份挂账'!S:S,A44)</f>
        <v>3953.31</v>
      </c>
      <c r="E44" s="95">
        <f>SUMIFS('7月份挂账'!P:P,'7月份挂账'!R:R,A44)-SUMIFS('7月份挂账'!O:O,'7月份挂账'!R:R,A44)</f>
        <v>3368.26</v>
      </c>
      <c r="F44" s="95">
        <f>SUMIFS('6月份挂账'!$P:$P,'6月份挂账'!$R:$R,$A44)-SUMIFS('6月份挂账'!$O:$O,'6月份挂账'!$R:$R,$A44)</f>
        <v>4473.06</v>
      </c>
      <c r="G44" s="95">
        <f t="shared" si="2"/>
        <v>10242.82</v>
      </c>
      <c r="H44" s="95">
        <f t="shared" si="3"/>
        <v>5769.76</v>
      </c>
    </row>
    <row r="45" s="95" customFormat="1" customHeight="1" spans="1:8">
      <c r="A45" s="100" t="s">
        <v>52</v>
      </c>
      <c r="B45" s="101"/>
      <c r="C45" s="95">
        <f>SUMIFS('8月应付账款科目余额'!O:O,'8月应付账款科目余额'!D:D,A45)</f>
        <v>22774.59</v>
      </c>
      <c r="D45" s="95">
        <f>SUMIFS('8月份挂账'!Q:Q,'8月份挂账'!S:S,A45)-SUMIFS('8月份挂账'!P:P,'8月份挂账'!S:S,A45)</f>
        <v>0</v>
      </c>
      <c r="E45" s="95">
        <f>SUMIFS('7月份挂账'!P:P,'7月份挂账'!R:R,A45)-SUMIFS('7月份挂账'!O:O,'7月份挂账'!R:R,A45)</f>
        <v>0</v>
      </c>
      <c r="F45" s="95">
        <f>SUMIFS('6月份挂账'!$P:$P,'6月份挂账'!$R:$R,$A45)-SUMIFS('6月份挂账'!$O:$O,'6月份挂账'!$R:$R,$A45)</f>
        <v>0</v>
      </c>
      <c r="G45" s="95">
        <f t="shared" si="2"/>
        <v>22774.59</v>
      </c>
      <c r="H45" s="95">
        <f t="shared" si="3"/>
        <v>22774.59</v>
      </c>
    </row>
    <row r="46" s="95" customFormat="1" customHeight="1" spans="1:8">
      <c r="A46" s="100" t="s">
        <v>53</v>
      </c>
      <c r="B46" s="101"/>
      <c r="C46" s="95">
        <f>SUMIFS('8月应付账款科目余额'!O:O,'8月应付账款科目余额'!D:D,A46)</f>
        <v>273002.96</v>
      </c>
      <c r="D46" s="95">
        <f>SUMIFS('8月份挂账'!Q:Q,'8月份挂账'!S:S,A46)-SUMIFS('8月份挂账'!P:P,'8月份挂账'!S:S,A46)</f>
        <v>74291.82</v>
      </c>
      <c r="E46" s="95">
        <f>SUMIFS('7月份挂账'!P:P,'7月份挂账'!R:R,A46)-SUMIFS('7月份挂账'!O:O,'7月份挂账'!R:R,A46)</f>
        <v>119506.15</v>
      </c>
      <c r="F46" s="95">
        <f>SUMIFS('6月份挂账'!$P:$P,'6月份挂账'!$R:$R,$A46)-SUMIFS('6月份挂账'!$O:$O,'6月份挂账'!$R:$R,$A46)</f>
        <v>72715.57</v>
      </c>
      <c r="G46" s="95">
        <f t="shared" si="2"/>
        <v>79204.99</v>
      </c>
      <c r="H46" s="95">
        <f t="shared" si="3"/>
        <v>6489.42000000003</v>
      </c>
    </row>
    <row r="47" s="95" customFormat="1" customHeight="1" spans="1:8">
      <c r="A47" s="100" t="s">
        <v>54</v>
      </c>
      <c r="B47" s="101"/>
      <c r="C47" s="95">
        <f>SUMIFS('8月应付账款科目余额'!O:O,'8月应付账款科目余额'!D:D,A47)</f>
        <v>85209.04</v>
      </c>
      <c r="D47" s="95">
        <f>SUMIFS('8月份挂账'!Q:Q,'8月份挂账'!S:S,A47)-SUMIFS('8月份挂账'!P:P,'8月份挂账'!S:S,A47)</f>
        <v>18151.41</v>
      </c>
      <c r="E47" s="95">
        <f>SUMIFS('7月份挂账'!P:P,'7月份挂账'!R:R,A47)-SUMIFS('7月份挂账'!O:O,'7月份挂账'!R:R,A47)</f>
        <v>0</v>
      </c>
      <c r="F47" s="95">
        <f>SUMIFS('6月份挂账'!$P:$P,'6月份挂账'!$R:$R,$A47)-SUMIFS('6月份挂账'!$O:$O,'6月份挂账'!$R:$R,$A47)</f>
        <v>0</v>
      </c>
      <c r="G47" s="95">
        <f t="shared" si="2"/>
        <v>67057.63</v>
      </c>
      <c r="H47" s="95">
        <f t="shared" si="3"/>
        <v>67057.63</v>
      </c>
    </row>
    <row r="48" s="95" customFormat="1" customHeight="1" spans="1:8">
      <c r="A48" s="100" t="s">
        <v>229</v>
      </c>
      <c r="B48" s="101"/>
      <c r="C48" s="95">
        <f>SUMIFS('8月应付账款科目余额'!O:O,'8月应付账款科目余额'!D:D,A48)</f>
        <v>36348.17</v>
      </c>
      <c r="D48" s="95">
        <f>SUMIFS('8月份挂账'!Q:Q,'8月份挂账'!S:S,A48)-SUMIFS('8月份挂账'!P:P,'8月份挂账'!S:S,A48)</f>
        <v>0</v>
      </c>
      <c r="E48" s="95">
        <f>SUMIFS('7月份挂账'!P:P,'7月份挂账'!R:R,A48)-SUMIFS('7月份挂账'!O:O,'7月份挂账'!R:R,A48)</f>
        <v>0</v>
      </c>
      <c r="F48" s="95">
        <f>SUMIFS('6月份挂账'!$P:$P,'6月份挂账'!$R:$R,$A48)-SUMIFS('6月份挂账'!$O:$O,'6月份挂账'!$R:$R,$A48)</f>
        <v>0</v>
      </c>
      <c r="G48" s="95">
        <f t="shared" si="2"/>
        <v>36348.17</v>
      </c>
      <c r="H48" s="95">
        <f t="shared" si="3"/>
        <v>36348.17</v>
      </c>
    </row>
    <row r="49" s="95" customFormat="1" customHeight="1" spans="1:8">
      <c r="A49" s="100" t="s">
        <v>55</v>
      </c>
      <c r="B49" s="101"/>
      <c r="C49" s="95">
        <f>SUMIFS('8月应付账款科目余额'!O:O,'8月应付账款科目余额'!D:D,A49)</f>
        <v>592543.7</v>
      </c>
      <c r="D49" s="95">
        <f>SUMIFS('8月份挂账'!Q:Q,'8月份挂账'!S:S,A49)-SUMIFS('8月份挂账'!P:P,'8月份挂账'!S:S,A49)</f>
        <v>79642.4</v>
      </c>
      <c r="E49" s="95">
        <f>SUMIFS('7月份挂账'!P:P,'7月份挂账'!R:R,A49)-SUMIFS('7月份挂账'!O:O,'7月份挂账'!R:R,A49)</f>
        <v>0</v>
      </c>
      <c r="F49" s="95">
        <f>SUMIFS('6月份挂账'!$P:$P,'6月份挂账'!$R:$R,$A49)-SUMIFS('6月份挂账'!$O:$O,'6月份挂账'!$R:$R,$A49)</f>
        <v>107350</v>
      </c>
      <c r="G49" s="95">
        <f t="shared" si="2"/>
        <v>512901.3</v>
      </c>
      <c r="H49" s="95">
        <f t="shared" si="3"/>
        <v>405551.3</v>
      </c>
    </row>
    <row r="50" s="95" customFormat="1" customHeight="1" spans="1:8">
      <c r="A50" s="100" t="s">
        <v>230</v>
      </c>
      <c r="B50" s="101"/>
      <c r="C50" s="95">
        <f>SUMIFS('8月应付账款科目余额'!O:O,'8月应付账款科目余额'!D:D,A50)</f>
        <v>74217.27</v>
      </c>
      <c r="D50" s="95">
        <f>SUMIFS('8月份挂账'!Q:Q,'8月份挂账'!S:S,A50)-SUMIFS('8月份挂账'!P:P,'8月份挂账'!S:S,A50)</f>
        <v>0</v>
      </c>
      <c r="E50" s="95">
        <f>SUMIFS('7月份挂账'!P:P,'7月份挂账'!R:R,A50)-SUMIFS('7月份挂账'!O:O,'7月份挂账'!R:R,A50)</f>
        <v>0</v>
      </c>
      <c r="F50" s="95">
        <f>SUMIFS('6月份挂账'!$P:$P,'6月份挂账'!$R:$R,$A50)-SUMIFS('6月份挂账'!$O:$O,'6月份挂账'!$R:$R,$A50)</f>
        <v>0</v>
      </c>
      <c r="G50" s="95">
        <f t="shared" si="2"/>
        <v>74217.27</v>
      </c>
      <c r="H50" s="95">
        <f t="shared" si="3"/>
        <v>74217.27</v>
      </c>
    </row>
    <row r="51" s="95" customFormat="1" customHeight="1" spans="1:8">
      <c r="A51" s="100" t="s">
        <v>56</v>
      </c>
      <c r="B51" s="101"/>
      <c r="C51" s="95">
        <f>SUMIFS('8月应付账款科目余额'!O:O,'8月应付账款科目余额'!D:D,A51)</f>
        <v>551755.52</v>
      </c>
      <c r="D51" s="95">
        <f>SUMIFS('8月份挂账'!Q:Q,'8月份挂账'!S:S,A51)-SUMIFS('8月份挂账'!P:P,'8月份挂账'!S:S,A51)</f>
        <v>96557.93</v>
      </c>
      <c r="E51" s="95">
        <f>SUMIFS('7月份挂账'!P:P,'7月份挂账'!R:R,A51)-SUMIFS('7月份挂账'!O:O,'7月份挂账'!R:R,A51)</f>
        <v>47052.33</v>
      </c>
      <c r="F51" s="95">
        <f>SUMIFS('6月份挂账'!$P:$P,'6月份挂账'!$R:$R,$A51)-SUMIFS('6月份挂账'!$O:$O,'6月份挂账'!$R:$R,$A51)</f>
        <v>107131.96</v>
      </c>
      <c r="G51" s="95">
        <f t="shared" si="2"/>
        <v>408145.26</v>
      </c>
      <c r="H51" s="95">
        <f t="shared" si="3"/>
        <v>301013.3</v>
      </c>
    </row>
    <row r="52" s="95" customFormat="1" customHeight="1" spans="1:8">
      <c r="A52" s="100" t="s">
        <v>232</v>
      </c>
      <c r="B52" s="101"/>
      <c r="C52" s="95">
        <f>SUMIFS('8月应付账款科目余额'!O:O,'8月应付账款科目余额'!D:D,A52)</f>
        <v>-27216</v>
      </c>
      <c r="D52" s="95">
        <f>SUMIFS('8月份挂账'!Q:Q,'8月份挂账'!S:S,A52)-SUMIFS('8月份挂账'!P:P,'8月份挂账'!S:S,A52)</f>
        <v>0</v>
      </c>
      <c r="E52" s="95">
        <f>SUMIFS('7月份挂账'!P:P,'7月份挂账'!R:R,A52)-SUMIFS('7月份挂账'!O:O,'7月份挂账'!R:R,A52)</f>
        <v>0</v>
      </c>
      <c r="F52" s="95">
        <f>SUMIFS('6月份挂账'!$P:$P,'6月份挂账'!$R:$R,$A52)-SUMIFS('6月份挂账'!$O:$O,'6月份挂账'!$R:$R,$A52)</f>
        <v>0</v>
      </c>
      <c r="G52" s="95">
        <f t="shared" si="2"/>
        <v>-27216</v>
      </c>
      <c r="H52" s="95">
        <f t="shared" si="3"/>
        <v>-27216</v>
      </c>
    </row>
    <row r="53" s="95" customFormat="1" customHeight="1" spans="1:8">
      <c r="A53" s="100" t="s">
        <v>57</v>
      </c>
      <c r="B53" s="101"/>
      <c r="C53" s="95">
        <f>SUMIFS('8月应付账款科目余额'!O:O,'8月应付账款科目余额'!D:D,A53)</f>
        <v>46976.96</v>
      </c>
      <c r="D53" s="95">
        <f>SUMIFS('8月份挂账'!Q:Q,'8月份挂账'!S:S,A53)-SUMIFS('8月份挂账'!P:P,'8月份挂账'!S:S,A53)</f>
        <v>9511.21</v>
      </c>
      <c r="E53" s="95">
        <f>SUMIFS('7月份挂账'!P:P,'7月份挂账'!R:R,A53)-SUMIFS('7月份挂账'!O:O,'7月份挂账'!R:R,A53)</f>
        <v>0</v>
      </c>
      <c r="F53" s="95">
        <f>SUMIFS('6月份挂账'!$P:$P,'6月份挂账'!$R:$R,$A53)-SUMIFS('6月份挂账'!$O:$O,'6月份挂账'!$R:$R,$A53)</f>
        <v>8464.98</v>
      </c>
      <c r="G53" s="95">
        <f t="shared" si="2"/>
        <v>37465.75</v>
      </c>
      <c r="H53" s="95">
        <f t="shared" si="3"/>
        <v>29000.77</v>
      </c>
    </row>
    <row r="54" s="95" customFormat="1" customHeight="1" spans="1:8">
      <c r="A54" s="100" t="s">
        <v>58</v>
      </c>
      <c r="B54" s="101"/>
      <c r="C54" s="95">
        <f>SUMIFS('8月应付账款科目余额'!O:O,'8月应付账款科目余额'!D:D,A54)</f>
        <v>144278.43</v>
      </c>
      <c r="D54" s="95">
        <f>SUMIFS('8月份挂账'!Q:Q,'8月份挂账'!S:S,A54)-SUMIFS('8月份挂账'!P:P,'8月份挂账'!S:S,A54)</f>
        <v>0</v>
      </c>
      <c r="E54" s="95">
        <f>SUMIFS('7月份挂账'!P:P,'7月份挂账'!R:R,A54)-SUMIFS('7月份挂账'!O:O,'7月份挂账'!R:R,A54)</f>
        <v>0</v>
      </c>
      <c r="F54" s="95">
        <f>SUMIFS('6月份挂账'!$P:$P,'6月份挂账'!$R:$R,$A54)-SUMIFS('6月份挂账'!$O:$O,'6月份挂账'!$R:$R,$A54)</f>
        <v>0</v>
      </c>
      <c r="G54" s="95">
        <f t="shared" si="2"/>
        <v>144278.43</v>
      </c>
      <c r="H54" s="95">
        <f t="shared" si="3"/>
        <v>144278.43</v>
      </c>
    </row>
    <row r="55" s="95" customFormat="1" customHeight="1" spans="1:8">
      <c r="A55" s="100" t="s">
        <v>59</v>
      </c>
      <c r="B55" s="101"/>
      <c r="C55" s="95">
        <f>SUMIFS('8月应付账款科目余额'!O:O,'8月应付账款科目余额'!D:D,A55)</f>
        <v>58188.24</v>
      </c>
      <c r="D55" s="95">
        <f>SUMIFS('8月份挂账'!Q:Q,'8月份挂账'!S:S,A55)-SUMIFS('8月份挂账'!P:P,'8月份挂账'!S:S,A55)</f>
        <v>0</v>
      </c>
      <c r="E55" s="95">
        <f>SUMIFS('7月份挂账'!P:P,'7月份挂账'!R:R,A55)-SUMIFS('7月份挂账'!O:O,'7月份挂账'!R:R,A55)</f>
        <v>0</v>
      </c>
      <c r="F55" s="95">
        <f>SUMIFS('6月份挂账'!$P:$P,'6月份挂账'!$R:$R,$A55)-SUMIFS('6月份挂账'!$O:$O,'6月份挂账'!$R:$R,$A55)</f>
        <v>0</v>
      </c>
      <c r="G55" s="95">
        <f t="shared" si="2"/>
        <v>58188.24</v>
      </c>
      <c r="H55" s="95">
        <f t="shared" si="3"/>
        <v>58188.24</v>
      </c>
    </row>
    <row r="56" s="95" customFormat="1" customHeight="1" spans="1:8">
      <c r="A56" s="100" t="s">
        <v>243</v>
      </c>
      <c r="B56" s="101"/>
      <c r="C56" s="95">
        <f>SUMIFS('8月应付账款科目余额'!O:O,'8月应付账款科目余额'!D:D,A56)</f>
        <v>36639.41</v>
      </c>
      <c r="D56" s="95">
        <f>SUMIFS('8月份挂账'!Q:Q,'8月份挂账'!S:S,A56)-SUMIFS('8月份挂账'!P:P,'8月份挂账'!S:S,A56)</f>
        <v>0</v>
      </c>
      <c r="E56" s="95">
        <f>SUMIFS('7月份挂账'!P:P,'7月份挂账'!R:R,A56)-SUMIFS('7月份挂账'!O:O,'7月份挂账'!R:R,A56)</f>
        <v>0</v>
      </c>
      <c r="F56" s="95">
        <f>SUMIFS('6月份挂账'!$P:$P,'6月份挂账'!$R:$R,$A56)-SUMIFS('6月份挂账'!$O:$O,'6月份挂账'!$R:$R,$A56)</f>
        <v>0</v>
      </c>
      <c r="G56" s="95">
        <f t="shared" si="2"/>
        <v>36639.41</v>
      </c>
      <c r="H56" s="95">
        <f t="shared" si="3"/>
        <v>36639.41</v>
      </c>
    </row>
    <row r="57" s="95" customFormat="1" customHeight="1" spans="1:8">
      <c r="A57" s="100" t="s">
        <v>60</v>
      </c>
      <c r="B57" s="101"/>
      <c r="C57" s="95">
        <f>SUMIFS('8月应付账款科目余额'!O:O,'8月应付账款科目余额'!D:D,A57)</f>
        <v>804102.5</v>
      </c>
      <c r="D57" s="95">
        <f>SUMIFS('8月份挂账'!Q:Q,'8月份挂账'!S:S,A57)-SUMIFS('8月份挂账'!P:P,'8月份挂账'!S:S,A57)</f>
        <v>0</v>
      </c>
      <c r="E57" s="95">
        <f>SUMIFS('7月份挂账'!P:P,'7月份挂账'!R:R,A57)-SUMIFS('7月份挂账'!O:O,'7月份挂账'!R:R,A57)</f>
        <v>396720</v>
      </c>
      <c r="F57" s="95">
        <f>SUMIFS('6月份挂账'!$P:$P,'6月份挂账'!$R:$R,$A57)-SUMIFS('6月份挂账'!$O:$O,'6月份挂账'!$R:$R,$A57)</f>
        <v>0</v>
      </c>
      <c r="G57" s="95">
        <f t="shared" si="2"/>
        <v>407382.5</v>
      </c>
      <c r="H57" s="95">
        <f t="shared" si="3"/>
        <v>407382.5</v>
      </c>
    </row>
    <row r="58" s="95" customFormat="1" customHeight="1" spans="1:8">
      <c r="A58" s="100" t="s">
        <v>61</v>
      </c>
      <c r="B58" s="101"/>
      <c r="C58" s="95">
        <f>SUMIFS('8月应付账款科目余额'!O:O,'8月应付账款科目余额'!D:D,A58)</f>
        <v>2090136.39</v>
      </c>
      <c r="D58" s="95">
        <f>SUMIFS('8月份挂账'!Q:Q,'8月份挂账'!S:S,A58)-SUMIFS('8月份挂账'!P:P,'8月份挂账'!S:S,A58)</f>
        <v>568662.26</v>
      </c>
      <c r="E58" s="95">
        <f>SUMIFS('7月份挂账'!P:P,'7月份挂账'!R:R,A58)-SUMIFS('7月份挂账'!O:O,'7月份挂账'!R:R,A58)</f>
        <v>477500</v>
      </c>
      <c r="F58" s="95">
        <f>SUMIFS('6月份挂账'!$P:$P,'6月份挂账'!$R:$R,$A58)-SUMIFS('6月份挂账'!$O:$O,'6月份挂账'!$R:$R,$A58)</f>
        <v>555742</v>
      </c>
      <c r="G58" s="95">
        <f t="shared" si="2"/>
        <v>1043974.13</v>
      </c>
      <c r="H58" s="95">
        <f t="shared" si="3"/>
        <v>488232.13</v>
      </c>
    </row>
    <row r="59" s="95" customFormat="1" customHeight="1" spans="1:8">
      <c r="A59" s="100" t="s">
        <v>62</v>
      </c>
      <c r="B59" s="101"/>
      <c r="C59" s="95">
        <f>SUMIFS('8月应付账款科目余额'!O:O,'8月应付账款科目余额'!D:D,A59)</f>
        <v>59083.58</v>
      </c>
      <c r="D59" s="95">
        <f>SUMIFS('8月份挂账'!Q:Q,'8月份挂账'!S:S,A59)-SUMIFS('8月份挂账'!P:P,'8月份挂账'!S:S,A59)</f>
        <v>59083.18</v>
      </c>
      <c r="E59" s="95">
        <f>SUMIFS('7月份挂账'!P:P,'7月份挂账'!R:R,A59)-SUMIFS('7月份挂账'!O:O,'7月份挂账'!R:R,A59)</f>
        <v>0</v>
      </c>
      <c r="F59" s="95">
        <f>SUMIFS('6月份挂账'!$P:$P,'6月份挂账'!$R:$R,$A59)-SUMIFS('6月份挂账'!$O:$O,'6月份挂账'!$R:$R,$A59)</f>
        <v>0</v>
      </c>
      <c r="G59" s="95">
        <f t="shared" si="2"/>
        <v>0.400000000001455</v>
      </c>
      <c r="H59" s="95">
        <f t="shared" si="3"/>
        <v>0.400000000001455</v>
      </c>
    </row>
    <row r="60" s="95" customFormat="1" customHeight="1" spans="1:8">
      <c r="A60" s="100" t="s">
        <v>249</v>
      </c>
      <c r="B60" s="101"/>
      <c r="C60" s="95">
        <f>SUMIFS('8月应付账款科目余额'!O:O,'8月应付账款科目余额'!D:D,A60)</f>
        <v>2927</v>
      </c>
      <c r="D60" s="95">
        <f>SUMIFS('8月份挂账'!Q:Q,'8月份挂账'!S:S,A60)-SUMIFS('8月份挂账'!P:P,'8月份挂账'!S:S,A60)</f>
        <v>0</v>
      </c>
      <c r="E60" s="95">
        <f>SUMIFS('7月份挂账'!P:P,'7月份挂账'!R:R,A60)-SUMIFS('7月份挂账'!O:O,'7月份挂账'!R:R,A60)</f>
        <v>0</v>
      </c>
      <c r="F60" s="95">
        <f>SUMIFS('6月份挂账'!$P:$P,'6月份挂账'!$R:$R,$A60)-SUMIFS('6月份挂账'!$O:$O,'6月份挂账'!$R:$R,$A60)</f>
        <v>0</v>
      </c>
      <c r="G60" s="95">
        <f t="shared" si="2"/>
        <v>2927</v>
      </c>
      <c r="H60" s="95">
        <f t="shared" si="3"/>
        <v>2927</v>
      </c>
    </row>
    <row r="61" s="95" customFormat="1" customHeight="1" spans="1:8">
      <c r="A61" s="100" t="s">
        <v>250</v>
      </c>
      <c r="B61" s="101"/>
      <c r="C61" s="95">
        <f>SUMIFS('8月应付账款科目余额'!O:O,'8月应付账款科目余额'!D:D,A61)</f>
        <v>43733.11</v>
      </c>
      <c r="D61" s="95">
        <f>SUMIFS('8月份挂账'!Q:Q,'8月份挂账'!S:S,A61)-SUMIFS('8月份挂账'!P:P,'8月份挂账'!S:S,A61)</f>
        <v>0</v>
      </c>
      <c r="E61" s="95">
        <f>SUMIFS('7月份挂账'!P:P,'7月份挂账'!R:R,A61)-SUMIFS('7月份挂账'!O:O,'7月份挂账'!R:R,A61)</f>
        <v>3539.16</v>
      </c>
      <c r="F61" s="95">
        <f>SUMIFS('6月份挂账'!$P:$P,'6月份挂账'!$R:$R,$A61)-SUMIFS('6月份挂账'!$O:$O,'6月份挂账'!$R:$R,$A61)</f>
        <v>10278.48</v>
      </c>
      <c r="G61" s="95">
        <f t="shared" si="2"/>
        <v>40193.95</v>
      </c>
      <c r="H61" s="95">
        <f t="shared" si="3"/>
        <v>29915.47</v>
      </c>
    </row>
    <row r="62" s="95" customFormat="1" customHeight="1" spans="1:8">
      <c r="A62" s="100" t="s">
        <v>252</v>
      </c>
      <c r="B62" s="101"/>
      <c r="C62" s="95">
        <f>SUMIFS('8月应付账款科目余额'!O:O,'8月应付账款科目余额'!D:D,A62)</f>
        <v>61893.56</v>
      </c>
      <c r="D62" s="95">
        <f>SUMIFS('8月份挂账'!Q:Q,'8月份挂账'!S:S,A62)-SUMIFS('8月份挂账'!P:P,'8月份挂账'!S:S,A62)</f>
        <v>0</v>
      </c>
      <c r="E62" s="95">
        <f>SUMIFS('7月份挂账'!P:P,'7月份挂账'!R:R,A62)-SUMIFS('7月份挂账'!O:O,'7月份挂账'!R:R,A62)</f>
        <v>0</v>
      </c>
      <c r="F62" s="95">
        <f>SUMIFS('6月份挂账'!$P:$P,'6月份挂账'!$R:$R,$A62)-SUMIFS('6月份挂账'!$O:$O,'6月份挂账'!$R:$R,$A62)</f>
        <v>0</v>
      </c>
      <c r="G62" s="95">
        <f t="shared" si="2"/>
        <v>61893.56</v>
      </c>
      <c r="H62" s="95">
        <f t="shared" si="3"/>
        <v>61893.56</v>
      </c>
    </row>
    <row r="63" s="95" customFormat="1" customHeight="1" spans="1:8">
      <c r="A63" s="100" t="s">
        <v>63</v>
      </c>
      <c r="B63" s="101"/>
      <c r="C63" s="95">
        <f>SUMIFS('8月应付账款科目余额'!O:O,'8月应付账款科目余额'!D:D,A63)</f>
        <v>7149</v>
      </c>
      <c r="D63" s="95">
        <f>SUMIFS('8月份挂账'!Q:Q,'8月份挂账'!S:S,A63)-SUMIFS('8月份挂账'!P:P,'8月份挂账'!S:S,A63)</f>
        <v>1695</v>
      </c>
      <c r="E63" s="95">
        <f>SUMIFS('7月份挂账'!P:P,'7月份挂账'!R:R,A63)-SUMIFS('7月份挂账'!O:O,'7月份挂账'!R:R,A63)</f>
        <v>0</v>
      </c>
      <c r="F63" s="95">
        <f>SUMIFS('6月份挂账'!$P:$P,'6月份挂账'!$R:$R,$A63)-SUMIFS('6月份挂账'!$O:$O,'6月份挂账'!$R:$R,$A63)</f>
        <v>0</v>
      </c>
      <c r="G63" s="95">
        <f t="shared" si="2"/>
        <v>5454</v>
      </c>
      <c r="H63" s="95">
        <f t="shared" si="3"/>
        <v>5454</v>
      </c>
    </row>
    <row r="64" s="95" customFormat="1" customHeight="1" spans="1:8">
      <c r="A64" s="100" t="s">
        <v>64</v>
      </c>
      <c r="B64" s="101"/>
      <c r="C64" s="95">
        <f>SUMIFS('8月应付账款科目余额'!O:O,'8月应付账款科目余额'!D:D,A64)</f>
        <v>144590.72</v>
      </c>
      <c r="D64" s="95">
        <f>SUMIFS('8月份挂账'!Q:Q,'8月份挂账'!S:S,A64)-SUMIFS('8月份挂账'!P:P,'8月份挂账'!S:S,A64)</f>
        <v>0</v>
      </c>
      <c r="E64" s="95">
        <f>SUMIFS('7月份挂账'!P:P,'7月份挂账'!R:R,A64)-SUMIFS('7月份挂账'!O:O,'7月份挂账'!R:R,A64)</f>
        <v>0</v>
      </c>
      <c r="F64" s="95">
        <f>SUMIFS('6月份挂账'!$P:$P,'6月份挂账'!$R:$R,$A64)-SUMIFS('6月份挂账'!$O:$O,'6月份挂账'!$R:$R,$A64)</f>
        <v>0</v>
      </c>
      <c r="G64" s="95">
        <f t="shared" si="2"/>
        <v>144590.72</v>
      </c>
      <c r="H64" s="95">
        <f t="shared" si="3"/>
        <v>144590.72</v>
      </c>
    </row>
    <row r="65" s="95" customFormat="1" customHeight="1" spans="1:8">
      <c r="A65" s="100" t="s">
        <v>65</v>
      </c>
      <c r="B65" s="101"/>
      <c r="C65" s="95">
        <f>SUMIFS('8月应付账款科目余额'!O:O,'8月应付账款科目余额'!D:D,A65)</f>
        <v>194880</v>
      </c>
      <c r="D65" s="95">
        <f>SUMIFS('8月份挂账'!Q:Q,'8月份挂账'!S:S,A65)-SUMIFS('8月份挂账'!P:P,'8月份挂账'!S:S,A65)</f>
        <v>0</v>
      </c>
      <c r="E65" s="95">
        <f>SUMIFS('7月份挂账'!P:P,'7月份挂账'!R:R,A65)-SUMIFS('7月份挂账'!O:O,'7月份挂账'!R:R,A65)</f>
        <v>0</v>
      </c>
      <c r="F65" s="95">
        <f>SUMIFS('6月份挂账'!$P:$P,'6月份挂账'!$R:$R,$A65)-SUMIFS('6月份挂账'!$O:$O,'6月份挂账'!$R:$R,$A65)</f>
        <v>0</v>
      </c>
      <c r="G65" s="95">
        <f t="shared" si="2"/>
        <v>194880</v>
      </c>
      <c r="H65" s="95">
        <f t="shared" si="3"/>
        <v>194880</v>
      </c>
    </row>
    <row r="66" s="95" customFormat="1" customHeight="1" spans="1:8">
      <c r="A66" s="100" t="s">
        <v>66</v>
      </c>
      <c r="B66" s="101"/>
      <c r="C66" s="95">
        <f>SUMIFS('8月应付账款科目余额'!O:O,'8月应付账款科目余额'!D:D,A66)</f>
        <v>169034.81</v>
      </c>
      <c r="D66" s="95">
        <f>SUMIFS('8月份挂账'!Q:Q,'8月份挂账'!S:S,A66)-SUMIFS('8月份挂账'!P:P,'8月份挂账'!S:S,A66)</f>
        <v>0</v>
      </c>
      <c r="E66" s="95">
        <f>SUMIFS('7月份挂账'!P:P,'7月份挂账'!R:R,A66)-SUMIFS('7月份挂账'!O:O,'7月份挂账'!R:R,A66)</f>
        <v>0</v>
      </c>
      <c r="F66" s="95">
        <f>SUMIFS('6月份挂账'!$P:$P,'6月份挂账'!$R:$R,$A66)-SUMIFS('6月份挂账'!$O:$O,'6月份挂账'!$R:$R,$A66)</f>
        <v>0</v>
      </c>
      <c r="G66" s="95">
        <f t="shared" si="2"/>
        <v>169034.81</v>
      </c>
      <c r="H66" s="95">
        <f t="shared" si="3"/>
        <v>169034.81</v>
      </c>
    </row>
    <row r="67" s="95" customFormat="1" customHeight="1" spans="1:8">
      <c r="A67" s="95" t="s">
        <v>67</v>
      </c>
      <c r="B67" s="101"/>
      <c r="C67" s="95">
        <f>SUMIFS('8月应付账款科目余额'!O:O,'8月应付账款科目余额'!D:D,A67)</f>
        <v>2639.48</v>
      </c>
      <c r="D67" s="95">
        <f>SUMIFS('8月份挂账'!Q:Q,'8月份挂账'!S:S,A67)-SUMIFS('8月份挂账'!P:P,'8月份挂账'!S:S,A67)</f>
        <v>0</v>
      </c>
      <c r="E67" s="95">
        <f>SUMIFS('7月份挂账'!P:P,'7月份挂账'!R:R,A67)-SUMIFS('7月份挂账'!O:O,'7月份挂账'!R:R,A67)</f>
        <v>0</v>
      </c>
      <c r="F67" s="95">
        <f>SUMIFS('6月份挂账'!$P:$P,'6月份挂账'!$R:$R,$A67)-SUMIFS('6月份挂账'!$O:$O,'6月份挂账'!$R:$R,$A67)</f>
        <v>2639.68</v>
      </c>
      <c r="G67" s="95">
        <f t="shared" si="2"/>
        <v>2639.48</v>
      </c>
      <c r="H67" s="95">
        <f t="shared" si="3"/>
        <v>-0.199999999999818</v>
      </c>
    </row>
    <row r="68" s="95" customFormat="1" customHeight="1" spans="1:8">
      <c r="A68" s="95" t="s">
        <v>68</v>
      </c>
      <c r="B68" s="101"/>
      <c r="C68" s="95">
        <f>SUMIFS('8月应付账款科目余额'!O:O,'8月应付账款科目余额'!D:D,A68)</f>
        <v>5320.04</v>
      </c>
      <c r="D68" s="95">
        <f>SUMIFS('8月份挂账'!Q:Q,'8月份挂账'!S:S,A68)-SUMIFS('8月份挂账'!P:P,'8月份挂账'!S:S,A68)</f>
        <v>1308.54</v>
      </c>
      <c r="E68" s="95">
        <f>SUMIFS('7月份挂账'!P:P,'7月份挂账'!R:R,A68)-SUMIFS('7月份挂账'!O:O,'7月份挂账'!R:R,A68)</f>
        <v>4011.5</v>
      </c>
      <c r="F68" s="95">
        <f>SUMIFS('6月份挂账'!$P:$P,'6月份挂账'!$R:$R,$A68)-SUMIFS('6月份挂账'!$O:$O,'6月份挂账'!$R:$R,$A68)</f>
        <v>0</v>
      </c>
      <c r="G68" s="95">
        <f t="shared" si="2"/>
        <v>0</v>
      </c>
      <c r="H68" s="95">
        <f t="shared" si="3"/>
        <v>0</v>
      </c>
    </row>
    <row r="69" s="95" customFormat="1" customHeight="1" spans="1:8">
      <c r="A69" s="95" t="s">
        <v>69</v>
      </c>
      <c r="B69" s="101"/>
      <c r="C69" s="95">
        <f>SUMIFS('8月应付账款科目余额'!O:O,'8月应付账款科目余额'!D:D,A69)</f>
        <v>0</v>
      </c>
      <c r="D69" s="95">
        <f>SUMIFS('8月份挂账'!Q:Q,'8月份挂账'!S:S,A69)-SUMIFS('8月份挂账'!P:P,'8月份挂账'!S:S,A69)</f>
        <v>0</v>
      </c>
      <c r="E69" s="95">
        <f>SUMIFS('7月份挂账'!P:P,'7月份挂账'!R:R,A69)-SUMIFS('7月份挂账'!O:O,'7月份挂账'!R:R,A69)</f>
        <v>0</v>
      </c>
      <c r="F69" s="95">
        <f>SUMIFS('6月份挂账'!$P:$P,'6月份挂账'!$R:$R,$A69)-SUMIFS('6月份挂账'!$O:$O,'6月份挂账'!$R:$R,$A69)</f>
        <v>0</v>
      </c>
      <c r="G69" s="95">
        <f t="shared" si="2"/>
        <v>0</v>
      </c>
      <c r="H69" s="95">
        <f t="shared" si="3"/>
        <v>0</v>
      </c>
    </row>
    <row r="70" s="95" customFormat="1" customHeight="1" spans="1:8">
      <c r="A70" s="101" t="s">
        <v>70</v>
      </c>
      <c r="B70" s="101"/>
      <c r="C70" s="95">
        <f>SUMIFS('8月应付账款科目余额'!O:O,'8月应付账款科目余额'!D:D,A70)</f>
        <v>-22780.8</v>
      </c>
      <c r="D70" s="95">
        <f>SUMIFS('8月份挂账'!Q:Q,'8月份挂账'!S:S,A70)-SUMIFS('8月份挂账'!P:P,'8月份挂账'!S:S,A70)</f>
        <v>0</v>
      </c>
      <c r="E70" s="95">
        <f>SUMIFS('7月份挂账'!P:P,'7月份挂账'!R:R,A70)-SUMIFS('7月份挂账'!O:O,'7月份挂账'!R:R,A70)</f>
        <v>0</v>
      </c>
      <c r="F70" s="95">
        <f>SUMIFS('6月份挂账'!$P:$P,'6月份挂账'!$R:$R,$A70)-SUMIFS('6月份挂账'!$O:$O,'6月份挂账'!$R:$R,$A70)</f>
        <v>0</v>
      </c>
      <c r="G70" s="95">
        <f t="shared" si="2"/>
        <v>-22780.8</v>
      </c>
      <c r="H70" s="95">
        <f t="shared" si="3"/>
        <v>-22780.8</v>
      </c>
    </row>
    <row r="71" s="95" customFormat="1" customHeight="1" spans="1:8">
      <c r="A71" s="101" t="s">
        <v>71</v>
      </c>
      <c r="B71" s="101"/>
      <c r="C71" s="95">
        <f>SUMIFS('8月应付账款科目余额'!O:O,'8月应付账款科目余额'!D:D,A71)</f>
        <v>13932.9</v>
      </c>
      <c r="D71" s="95">
        <f>SUMIFS('8月份挂账'!Q:Q,'8月份挂账'!S:S,A71)-SUMIFS('8月份挂账'!P:P,'8月份挂账'!S:S,A71)</f>
        <v>0</v>
      </c>
      <c r="E71" s="95">
        <f>SUMIFS('7月份挂账'!P:P,'7月份挂账'!R:R,A71)-SUMIFS('7月份挂账'!O:O,'7月份挂账'!R:R,A71)</f>
        <v>0</v>
      </c>
      <c r="F71" s="95">
        <f>SUMIFS('6月份挂账'!$P:$P,'6月份挂账'!$R:$R,$A71)-SUMIFS('6月份挂账'!$O:$O,'6月份挂账'!$R:$R,$A71)</f>
        <v>0</v>
      </c>
      <c r="G71" s="95">
        <f t="shared" si="2"/>
        <v>13932.9</v>
      </c>
      <c r="H71" s="95">
        <f t="shared" si="3"/>
        <v>13932.9</v>
      </c>
    </row>
    <row r="72" s="95" customFormat="1" customHeight="1" spans="1:8">
      <c r="A72" s="101" t="s">
        <v>253</v>
      </c>
      <c r="B72" s="101"/>
      <c r="C72" s="95">
        <f>SUMIFS('8月应付账款科目余额'!O:O,'8月应付账款科目余额'!D:D,A72)</f>
        <v>5290.05</v>
      </c>
      <c r="D72" s="95">
        <f>SUMIFS('8月份挂账'!Q:Q,'8月份挂账'!S:S,A72)-SUMIFS('8月份挂账'!P:P,'8月份挂账'!S:S,A72)</f>
        <v>5290.05</v>
      </c>
      <c r="E72" s="95">
        <f>SUMIFS('7月份挂账'!P:P,'7月份挂账'!R:R,A72)-SUMIFS('7月份挂账'!O:O,'7月份挂账'!R:R,A72)</f>
        <v>0</v>
      </c>
      <c r="F72" s="95">
        <f>SUMIFS('6月份挂账'!$P:$P,'6月份挂账'!$R:$R,$A72)-SUMIFS('6月份挂账'!$O:$O,'6月份挂账'!$R:$R,$A72)</f>
        <v>0</v>
      </c>
      <c r="G72" s="95">
        <f t="shared" si="2"/>
        <v>0</v>
      </c>
      <c r="H72" s="95">
        <f t="shared" si="3"/>
        <v>0</v>
      </c>
    </row>
    <row r="73" s="95" customFormat="1" customHeight="1" spans="1:8">
      <c r="A73" s="101" t="s">
        <v>254</v>
      </c>
      <c r="B73" s="101"/>
      <c r="C73" s="95">
        <f>SUMIFS('8月应付账款科目余额'!O:O,'8月应付账款科目余额'!D:D,A73)</f>
        <v>3038.23</v>
      </c>
      <c r="D73" s="95">
        <f>SUMIFS('8月份挂账'!Q:Q,'8月份挂账'!S:S,A73)-SUMIFS('8月份挂账'!P:P,'8月份挂账'!S:S,A73)</f>
        <v>3038.23</v>
      </c>
      <c r="E73" s="95">
        <f>SUMIFS('7月份挂账'!P:P,'7月份挂账'!R:R,A73)-SUMIFS('7月份挂账'!O:O,'7月份挂账'!R:R,A73)</f>
        <v>0</v>
      </c>
      <c r="F73" s="95">
        <f>SUMIFS('6月份挂账'!$P:$P,'6月份挂账'!$R:$R,$A73)-SUMIFS('6月份挂账'!$O:$O,'6月份挂账'!$R:$R,$A73)</f>
        <v>0</v>
      </c>
      <c r="G73" s="95">
        <f t="shared" si="2"/>
        <v>0</v>
      </c>
      <c r="H73" s="95">
        <f t="shared" si="3"/>
        <v>0</v>
      </c>
    </row>
    <row r="74" s="95" customFormat="1" customHeight="1" spans="1:8">
      <c r="A74" s="101" t="s">
        <v>72</v>
      </c>
      <c r="B74" s="101"/>
      <c r="C74" s="95">
        <f>SUMIFS('8月应付账款科目余额'!O:O,'8月应付账款科目余额'!D:D,A74)</f>
        <v>43759.73</v>
      </c>
      <c r="D74" s="95">
        <f>SUMIFS('8月份挂账'!Q:Q,'8月份挂账'!S:S,A74)-SUMIFS('8月份挂账'!P:P,'8月份挂账'!S:S,A74)</f>
        <v>0</v>
      </c>
      <c r="E74" s="95">
        <f>SUMIFS('7月份挂账'!P:P,'7月份挂账'!R:R,A74)-SUMIFS('7月份挂账'!O:O,'7月份挂账'!R:R,A74)</f>
        <v>43759.25</v>
      </c>
      <c r="F74" s="95">
        <f>SUMIFS('6月份挂账'!$P:$P,'6月份挂账'!$R:$R,$A74)-SUMIFS('6月份挂账'!$O:$O,'6月份挂账'!$R:$R,$A74)</f>
        <v>0</v>
      </c>
      <c r="G74" s="95">
        <f t="shared" si="2"/>
        <v>0.480000000003201</v>
      </c>
      <c r="H74" s="95">
        <f t="shared" si="3"/>
        <v>0.480000000003201</v>
      </c>
    </row>
    <row r="75" s="95" customFormat="1" customHeight="1" spans="1:8">
      <c r="A75" s="101" t="s">
        <v>76</v>
      </c>
      <c r="B75" s="101"/>
      <c r="C75" s="95">
        <f>SUMIFS('8月应付账款科目余额'!O:O,'8月应付账款科目余额'!D:D,A75)</f>
        <v>6840</v>
      </c>
      <c r="D75" s="95">
        <f>SUMIFS('8月份挂账'!Q:Q,'8月份挂账'!S:S,A75)-SUMIFS('8月份挂账'!P:P,'8月份挂账'!S:S,A75)</f>
        <v>6840</v>
      </c>
      <c r="E75" s="95">
        <f>SUMIFS('7月份挂账'!P:P,'7月份挂账'!R:R,A75)-SUMIFS('7月份挂账'!O:O,'7月份挂账'!R:R,A75)</f>
        <v>9576</v>
      </c>
      <c r="F75" s="95">
        <f>SUMIFS('6月份挂账'!$P:$P,'6月份挂账'!$R:$R,$A75)-SUMIFS('6月份挂账'!$O:$O,'6月份挂账'!$R:$R,$A75)</f>
        <v>0</v>
      </c>
      <c r="G75" s="95">
        <f t="shared" si="2"/>
        <v>-9576</v>
      </c>
      <c r="H75" s="95">
        <f t="shared" si="3"/>
        <v>-9576</v>
      </c>
    </row>
    <row r="76" s="95" customFormat="1" customHeight="1" spans="2:2">
      <c r="B76" s="101"/>
    </row>
    <row r="77" s="95" customFormat="1" customHeight="1" spans="1:10">
      <c r="A77" s="95" t="s">
        <v>82</v>
      </c>
      <c r="C77" s="95">
        <f t="shared" ref="C77:J77" si="4">SUM(C3:C76)</f>
        <v>21588541.55</v>
      </c>
      <c r="D77" s="95">
        <f t="shared" si="4"/>
        <v>4144695.55</v>
      </c>
      <c r="E77" s="95">
        <f t="shared" si="4"/>
        <v>4706212.02</v>
      </c>
      <c r="F77" s="95">
        <f t="shared" si="4"/>
        <v>5113152.99</v>
      </c>
      <c r="G77" s="95">
        <f t="shared" si="4"/>
        <v>12737633.98</v>
      </c>
      <c r="H77" s="95">
        <f t="shared" si="4"/>
        <v>7624480.99</v>
      </c>
      <c r="I77" s="95">
        <f t="shared" si="4"/>
        <v>0</v>
      </c>
      <c r="J77" s="95">
        <f t="shared" si="4"/>
        <v>0</v>
      </c>
    </row>
  </sheetData>
  <mergeCells count="1">
    <mergeCell ref="A1:J1"/>
  </mergeCells>
  <conditionalFormatting sqref="A75">
    <cfRule type="duplicateValues" dxfId="0" priority="3"/>
  </conditionalFormatting>
  <conditionalFormatting sqref="A$1:A$1048576">
    <cfRule type="duplicateValues" dxfId="0" priority="4"/>
  </conditionalFormatting>
  <conditionalFormatting sqref="A3:A74">
    <cfRule type="duplicateValues" dxfId="0" priority="5"/>
  </conditionalFormatting>
  <conditionalFormatting sqref="A1:A2 A76:A65530">
    <cfRule type="duplicateValues" dxfId="0" priority="8"/>
  </conditionalFormatting>
  <pageMargins left="0.75" right="0.75" top="1" bottom="1" header="0.5" footer="0.5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21"/>
  <sheetViews>
    <sheetView workbookViewId="0">
      <selection activeCell="O5" sqref="O5"/>
    </sheetView>
  </sheetViews>
  <sheetFormatPr defaultColWidth="9.14285714285714" defaultRowHeight="12.75"/>
  <cols>
    <col min="1" max="1" width="8.85714285714286" style="26" customWidth="1"/>
    <col min="2" max="2" width="18" style="26" customWidth="1"/>
    <col min="3" max="3" width="10.7142857142857" style="26" customWidth="1"/>
    <col min="4" max="4" width="26.4285714285714" style="26" customWidth="1"/>
    <col min="5" max="6" width="8.85714285714286" style="26" customWidth="1"/>
    <col min="7" max="7" width="9.28571428571429" style="26" customWidth="1"/>
    <col min="8" max="8" width="12.2857142857143" style="26" customWidth="1"/>
    <col min="9" max="10" width="14.1428571428571" style="26" customWidth="1"/>
    <col min="11" max="12" width="12.4285714285714" style="26" customWidth="1"/>
    <col min="13" max="13" width="9.28571428571429" style="26" customWidth="1"/>
    <col min="14" max="14" width="12.2857142857143" style="26" customWidth="1"/>
    <col min="15" max="15" width="12.8571428571429" style="26" customWidth="1"/>
    <col min="16" max="16" width="29.7142857142857" style="26" customWidth="1"/>
    <col min="17" max="16384" width="9.14285714285714" style="26"/>
  </cols>
  <sheetData>
    <row r="1" s="26" customFormat="1" spans="1:16">
      <c r="A1" s="27" t="s">
        <v>84</v>
      </c>
      <c r="B1" s="27" t="s">
        <v>85</v>
      </c>
      <c r="C1" s="27" t="s">
        <v>86</v>
      </c>
      <c r="D1" s="27" t="s">
        <v>87</v>
      </c>
      <c r="E1" s="27" t="s">
        <v>88</v>
      </c>
      <c r="F1" s="27" t="s">
        <v>89</v>
      </c>
      <c r="G1" s="27" t="s">
        <v>90</v>
      </c>
      <c r="H1" s="28" t="s">
        <v>91</v>
      </c>
      <c r="I1" s="28" t="s">
        <v>92</v>
      </c>
      <c r="J1" s="28" t="s">
        <v>93</v>
      </c>
      <c r="K1" s="28" t="s">
        <v>94</v>
      </c>
      <c r="L1" s="28" t="s">
        <v>95</v>
      </c>
      <c r="M1" s="27" t="s">
        <v>90</v>
      </c>
      <c r="N1" s="28" t="s">
        <v>96</v>
      </c>
      <c r="O1" s="94" t="s">
        <v>267</v>
      </c>
      <c r="P1" s="26" t="str" cm="1">
        <f t="array" ref="P1:P221">_xlfn.UNIQUE(D:D)</f>
        <v>单位/个人</v>
      </c>
    </row>
    <row r="2" s="26" customFormat="1" ht="15" customHeight="1" spans="1:16">
      <c r="A2" s="29" t="s">
        <v>97</v>
      </c>
      <c r="B2" s="32" t="s">
        <v>97</v>
      </c>
      <c r="C2" s="29" t="s">
        <v>97</v>
      </c>
      <c r="D2" s="32" t="s">
        <v>97</v>
      </c>
      <c r="E2" s="29" t="s">
        <v>97</v>
      </c>
      <c r="F2" s="29" t="s">
        <v>98</v>
      </c>
      <c r="G2" s="29" t="s">
        <v>97</v>
      </c>
      <c r="H2" s="92">
        <v>-21339782.01</v>
      </c>
      <c r="I2" s="92">
        <v>8918457.34</v>
      </c>
      <c r="J2" s="92">
        <v>6743663.14</v>
      </c>
      <c r="K2" s="92">
        <v>90852582.21</v>
      </c>
      <c r="L2" s="92">
        <v>81437481.07</v>
      </c>
      <c r="M2" s="29" t="s">
        <v>97</v>
      </c>
      <c r="N2" s="92">
        <v>-19164987.81</v>
      </c>
      <c r="P2" s="26" t="str">
        <v/>
      </c>
    </row>
    <row r="3" s="26" customFormat="1" ht="15" customHeight="1" spans="1:16">
      <c r="A3" s="33" t="s">
        <v>99</v>
      </c>
      <c r="B3" s="36" t="s">
        <v>100</v>
      </c>
      <c r="C3" s="33" t="s">
        <v>97</v>
      </c>
      <c r="D3" s="36" t="s">
        <v>97</v>
      </c>
      <c r="E3" s="33" t="s">
        <v>101</v>
      </c>
      <c r="F3" s="33" t="s">
        <v>98</v>
      </c>
      <c r="G3" s="33" t="s">
        <v>102</v>
      </c>
      <c r="H3" s="93">
        <v>0</v>
      </c>
      <c r="I3" s="93">
        <v>294964.77</v>
      </c>
      <c r="J3" s="93">
        <v>294964.77</v>
      </c>
      <c r="K3" s="93">
        <v>6133440.96</v>
      </c>
      <c r="L3" s="93">
        <v>6133440.96</v>
      </c>
      <c r="M3" s="33" t="s">
        <v>102</v>
      </c>
      <c r="N3" s="93">
        <v>0</v>
      </c>
      <c r="P3" s="26" t="str">
        <v>东莞市博仪自动化科技有限公司</v>
      </c>
    </row>
    <row r="4" s="26" customFormat="1" ht="15" customHeight="1" spans="1:16">
      <c r="A4" s="29" t="s">
        <v>99</v>
      </c>
      <c r="B4" s="32" t="s">
        <v>100</v>
      </c>
      <c r="C4" s="29" t="s">
        <v>97</v>
      </c>
      <c r="D4" s="32" t="s">
        <v>103</v>
      </c>
      <c r="E4" s="29" t="s">
        <v>97</v>
      </c>
      <c r="F4" s="29" t="s">
        <v>98</v>
      </c>
      <c r="G4" s="29" t="s">
        <v>104</v>
      </c>
      <c r="H4" s="92">
        <v>0</v>
      </c>
      <c r="I4" s="92">
        <v>0</v>
      </c>
      <c r="J4" s="92">
        <v>0</v>
      </c>
      <c r="K4" s="92">
        <v>0</v>
      </c>
      <c r="L4" s="92">
        <v>0</v>
      </c>
      <c r="M4" s="29" t="s">
        <v>104</v>
      </c>
      <c r="N4" s="92">
        <v>0</v>
      </c>
      <c r="O4" s="26">
        <f>IF(M4="贷",N4,-N4)</f>
        <v>0</v>
      </c>
      <c r="P4" s="26" t="str">
        <v>北京光华荣昌汽车部件有限公司</v>
      </c>
    </row>
    <row r="5" s="26" customFormat="1" ht="15" customHeight="1" spans="1:16">
      <c r="A5" s="33" t="s">
        <v>99</v>
      </c>
      <c r="B5" s="36" t="s">
        <v>100</v>
      </c>
      <c r="C5" s="33" t="s">
        <v>97</v>
      </c>
      <c r="D5" s="36" t="s">
        <v>105</v>
      </c>
      <c r="E5" s="33" t="s">
        <v>97</v>
      </c>
      <c r="F5" s="33" t="s">
        <v>98</v>
      </c>
      <c r="G5" s="33" t="s">
        <v>102</v>
      </c>
      <c r="H5" s="93">
        <v>5629763.79</v>
      </c>
      <c r="I5" s="93">
        <v>0</v>
      </c>
      <c r="J5" s="93">
        <v>0</v>
      </c>
      <c r="K5" s="93">
        <v>0</v>
      </c>
      <c r="L5" s="93">
        <v>245855.41</v>
      </c>
      <c r="M5" s="33" t="s">
        <v>102</v>
      </c>
      <c r="N5" s="93">
        <v>5629763.79</v>
      </c>
      <c r="O5" s="26">
        <f t="shared" ref="O5:O68" si="0">IF(M5="贷",N5,-N5)</f>
        <v>5629763.79</v>
      </c>
      <c r="P5" s="26" t="str">
        <v>北京市橡塑减震器材厂</v>
      </c>
    </row>
    <row r="6" s="26" customFormat="1" ht="15" customHeight="1" spans="1:16">
      <c r="A6" s="29" t="s">
        <v>99</v>
      </c>
      <c r="B6" s="32" t="s">
        <v>100</v>
      </c>
      <c r="C6" s="29" t="s">
        <v>97</v>
      </c>
      <c r="D6" s="32" t="s">
        <v>108</v>
      </c>
      <c r="E6" s="29" t="s">
        <v>97</v>
      </c>
      <c r="F6" s="29" t="s">
        <v>98</v>
      </c>
      <c r="G6" s="29" t="s">
        <v>102</v>
      </c>
      <c r="H6" s="92">
        <v>80.3</v>
      </c>
      <c r="I6" s="92">
        <v>0</v>
      </c>
      <c r="J6" s="92">
        <v>0</v>
      </c>
      <c r="K6" s="92">
        <v>0</v>
      </c>
      <c r="L6" s="92">
        <v>0</v>
      </c>
      <c r="M6" s="29" t="s">
        <v>102</v>
      </c>
      <c r="N6" s="92">
        <v>80.3</v>
      </c>
      <c r="O6" s="26">
        <f t="shared" si="0"/>
        <v>80.3</v>
      </c>
      <c r="P6" s="26" t="str">
        <v>北京瑞隆祥模具有限公司</v>
      </c>
    </row>
    <row r="7" s="26" customFormat="1" ht="15" customHeight="1" spans="1:16">
      <c r="A7" s="33" t="s">
        <v>99</v>
      </c>
      <c r="B7" s="36" t="s">
        <v>100</v>
      </c>
      <c r="C7" s="33" t="s">
        <v>97</v>
      </c>
      <c r="D7" s="36" t="s">
        <v>109</v>
      </c>
      <c r="E7" s="33" t="s">
        <v>97</v>
      </c>
      <c r="F7" s="33" t="s">
        <v>98</v>
      </c>
      <c r="G7" s="33" t="s">
        <v>102</v>
      </c>
      <c r="H7" s="93">
        <v>5200.09</v>
      </c>
      <c r="I7" s="93">
        <v>0</v>
      </c>
      <c r="J7" s="93">
        <v>0</v>
      </c>
      <c r="K7" s="93">
        <v>0</v>
      </c>
      <c r="L7" s="93">
        <v>0</v>
      </c>
      <c r="M7" s="33" t="s">
        <v>102</v>
      </c>
      <c r="N7" s="93">
        <v>5200.09</v>
      </c>
      <c r="O7" s="26">
        <f t="shared" si="0"/>
        <v>5200.09</v>
      </c>
      <c r="P7" s="26" t="str">
        <v>北京盛奥金华包装有限公司</v>
      </c>
    </row>
    <row r="8" s="26" customFormat="1" ht="15" customHeight="1" spans="1:16">
      <c r="A8" s="29" t="s">
        <v>99</v>
      </c>
      <c r="B8" s="32" t="s">
        <v>100</v>
      </c>
      <c r="C8" s="29" t="s">
        <v>97</v>
      </c>
      <c r="D8" s="32" t="s">
        <v>110</v>
      </c>
      <c r="E8" s="29" t="s">
        <v>97</v>
      </c>
      <c r="F8" s="29" t="s">
        <v>98</v>
      </c>
      <c r="G8" s="29" t="s">
        <v>104</v>
      </c>
      <c r="H8" s="92">
        <v>0</v>
      </c>
      <c r="I8" s="92">
        <v>0</v>
      </c>
      <c r="J8" s="92">
        <v>0</v>
      </c>
      <c r="K8" s="92">
        <v>0</v>
      </c>
      <c r="L8" s="92">
        <v>0</v>
      </c>
      <c r="M8" s="29" t="s">
        <v>104</v>
      </c>
      <c r="N8" s="92">
        <v>0</v>
      </c>
      <c r="O8" s="26">
        <f t="shared" si="0"/>
        <v>0</v>
      </c>
      <c r="P8" s="26" t="str">
        <v>湖南松柏模具有限公司</v>
      </c>
    </row>
    <row r="9" s="26" customFormat="1" ht="15" customHeight="1" spans="1:16">
      <c r="A9" s="33" t="s">
        <v>99</v>
      </c>
      <c r="B9" s="36" t="s">
        <v>100</v>
      </c>
      <c r="C9" s="33" t="s">
        <v>97</v>
      </c>
      <c r="D9" s="36" t="s">
        <v>111</v>
      </c>
      <c r="E9" s="33" t="s">
        <v>97</v>
      </c>
      <c r="F9" s="33" t="s">
        <v>98</v>
      </c>
      <c r="G9" s="33" t="s">
        <v>102</v>
      </c>
      <c r="H9" s="93">
        <v>23367.17</v>
      </c>
      <c r="I9" s="93">
        <v>0</v>
      </c>
      <c r="J9" s="93">
        <v>0</v>
      </c>
      <c r="K9" s="93">
        <v>0</v>
      </c>
      <c r="L9" s="93">
        <v>0</v>
      </c>
      <c r="M9" s="33" t="s">
        <v>102</v>
      </c>
      <c r="N9" s="93">
        <v>23367.17</v>
      </c>
      <c r="O9" s="26">
        <f t="shared" si="0"/>
        <v>23367.17</v>
      </c>
      <c r="P9" s="26" t="str">
        <v>北京德实汽车饰件有限公司</v>
      </c>
    </row>
    <row r="10" s="26" customFormat="1" ht="15" customHeight="1" spans="1:16">
      <c r="A10" s="29" t="s">
        <v>99</v>
      </c>
      <c r="B10" s="32" t="s">
        <v>100</v>
      </c>
      <c r="C10" s="29" t="s">
        <v>97</v>
      </c>
      <c r="D10" s="32" t="s">
        <v>112</v>
      </c>
      <c r="E10" s="29" t="s">
        <v>97</v>
      </c>
      <c r="F10" s="29" t="s">
        <v>98</v>
      </c>
      <c r="G10" s="29" t="s">
        <v>102</v>
      </c>
      <c r="H10" s="92">
        <v>9685.4</v>
      </c>
      <c r="I10" s="92">
        <v>0</v>
      </c>
      <c r="J10" s="92">
        <v>0</v>
      </c>
      <c r="K10" s="92">
        <v>0</v>
      </c>
      <c r="L10" s="92">
        <v>0</v>
      </c>
      <c r="M10" s="29" t="s">
        <v>102</v>
      </c>
      <c r="N10" s="92">
        <v>9685.4</v>
      </c>
      <c r="O10" s="26">
        <f t="shared" si="0"/>
        <v>9685.4</v>
      </c>
      <c r="P10" s="26" t="str">
        <v>天津琪安科技有限公司</v>
      </c>
    </row>
    <row r="11" s="26" customFormat="1" ht="15" customHeight="1" spans="1:16">
      <c r="A11" s="33" t="s">
        <v>99</v>
      </c>
      <c r="B11" s="36" t="s">
        <v>100</v>
      </c>
      <c r="C11" s="33" t="s">
        <v>97</v>
      </c>
      <c r="D11" s="36" t="s">
        <v>16</v>
      </c>
      <c r="E11" s="33" t="s">
        <v>97</v>
      </c>
      <c r="F11" s="33" t="s">
        <v>98</v>
      </c>
      <c r="G11" s="33" t="s">
        <v>102</v>
      </c>
      <c r="H11" s="93">
        <v>240105.86</v>
      </c>
      <c r="I11" s="93">
        <v>100000</v>
      </c>
      <c r="J11" s="93">
        <v>10093.66</v>
      </c>
      <c r="K11" s="93">
        <v>600000</v>
      </c>
      <c r="L11" s="93">
        <v>315734.93</v>
      </c>
      <c r="M11" s="33" t="s">
        <v>102</v>
      </c>
      <c r="N11" s="93">
        <v>150199.52</v>
      </c>
      <c r="O11" s="26">
        <f t="shared" si="0"/>
        <v>150199.52</v>
      </c>
      <c r="P11" s="26" t="str">
        <v>黄骅市广亿汽车部件有限公司</v>
      </c>
    </row>
    <row r="12" s="26" customFormat="1" ht="15" customHeight="1" spans="1:16">
      <c r="A12" s="29" t="s">
        <v>99</v>
      </c>
      <c r="B12" s="32" t="s">
        <v>100</v>
      </c>
      <c r="C12" s="29" t="s">
        <v>97</v>
      </c>
      <c r="D12" s="32" t="s">
        <v>17</v>
      </c>
      <c r="E12" s="29" t="s">
        <v>97</v>
      </c>
      <c r="F12" s="29" t="s">
        <v>98</v>
      </c>
      <c r="G12" s="29" t="s">
        <v>102</v>
      </c>
      <c r="H12" s="92">
        <v>141479.97</v>
      </c>
      <c r="I12" s="92">
        <v>68636</v>
      </c>
      <c r="J12" s="92">
        <v>20382.97</v>
      </c>
      <c r="K12" s="92">
        <v>238636</v>
      </c>
      <c r="L12" s="92">
        <v>203792.59</v>
      </c>
      <c r="M12" s="29" t="s">
        <v>102</v>
      </c>
      <c r="N12" s="92">
        <v>93226.94</v>
      </c>
      <c r="O12" s="26">
        <f t="shared" si="0"/>
        <v>93226.94</v>
      </c>
      <c r="P12" s="26" t="str">
        <v>河北安闻汽车零部件有限公司</v>
      </c>
    </row>
    <row r="13" s="26" customFormat="1" ht="15" customHeight="1" spans="1:16">
      <c r="A13" s="33" t="s">
        <v>99</v>
      </c>
      <c r="B13" s="36" t="s">
        <v>100</v>
      </c>
      <c r="C13" s="33" t="s">
        <v>97</v>
      </c>
      <c r="D13" s="36" t="s">
        <v>113</v>
      </c>
      <c r="E13" s="33" t="s">
        <v>97</v>
      </c>
      <c r="F13" s="33" t="s">
        <v>98</v>
      </c>
      <c r="G13" s="33" t="s">
        <v>104</v>
      </c>
      <c r="H13" s="93">
        <v>0</v>
      </c>
      <c r="I13" s="93">
        <v>0</v>
      </c>
      <c r="J13" s="93">
        <v>0</v>
      </c>
      <c r="K13" s="93">
        <v>0</v>
      </c>
      <c r="L13" s="93">
        <v>0</v>
      </c>
      <c r="M13" s="33" t="s">
        <v>104</v>
      </c>
      <c r="N13" s="93">
        <v>0</v>
      </c>
      <c r="O13" s="26">
        <f t="shared" si="0"/>
        <v>0</v>
      </c>
      <c r="P13" s="26" t="str">
        <v>霸州市自强汽车零部件厂</v>
      </c>
    </row>
    <row r="14" s="26" customFormat="1" ht="15" customHeight="1" spans="1:16">
      <c r="A14" s="29" t="s">
        <v>99</v>
      </c>
      <c r="B14" s="32" t="s">
        <v>100</v>
      </c>
      <c r="C14" s="29" t="s">
        <v>97</v>
      </c>
      <c r="D14" s="32" t="s">
        <v>18</v>
      </c>
      <c r="E14" s="29" t="s">
        <v>97</v>
      </c>
      <c r="F14" s="29" t="s">
        <v>98</v>
      </c>
      <c r="G14" s="29" t="s">
        <v>102</v>
      </c>
      <c r="H14" s="92">
        <v>60306.41</v>
      </c>
      <c r="I14" s="92">
        <v>0</v>
      </c>
      <c r="J14" s="92">
        <v>24915.55</v>
      </c>
      <c r="K14" s="92">
        <v>110666.71</v>
      </c>
      <c r="L14" s="92">
        <v>135221.96</v>
      </c>
      <c r="M14" s="29" t="s">
        <v>102</v>
      </c>
      <c r="N14" s="92">
        <v>85221.96</v>
      </c>
      <c r="O14" s="26">
        <f t="shared" si="0"/>
        <v>85221.96</v>
      </c>
      <c r="P14" s="26" t="str">
        <v>海兴中盛弹簧有限公司</v>
      </c>
    </row>
    <row r="15" s="26" customFormat="1" ht="15" customHeight="1" spans="1:16">
      <c r="A15" s="33" t="s">
        <v>99</v>
      </c>
      <c r="B15" s="36" t="s">
        <v>100</v>
      </c>
      <c r="C15" s="33" t="s">
        <v>97</v>
      </c>
      <c r="D15" s="36" t="s">
        <v>19</v>
      </c>
      <c r="E15" s="33" t="s">
        <v>97</v>
      </c>
      <c r="F15" s="33" t="s">
        <v>98</v>
      </c>
      <c r="G15" s="33" t="s">
        <v>102</v>
      </c>
      <c r="H15" s="93">
        <v>61972.12</v>
      </c>
      <c r="I15" s="93">
        <v>20000</v>
      </c>
      <c r="J15" s="93">
        <v>0</v>
      </c>
      <c r="K15" s="93">
        <v>170000</v>
      </c>
      <c r="L15" s="93">
        <v>0</v>
      </c>
      <c r="M15" s="33" t="s">
        <v>102</v>
      </c>
      <c r="N15" s="93">
        <v>41972.12</v>
      </c>
      <c r="O15" s="26">
        <f t="shared" si="0"/>
        <v>41972.12</v>
      </c>
      <c r="P15" s="26" t="str">
        <v>河北新强力机械制造有限公司</v>
      </c>
    </row>
    <row r="16" s="26" customFormat="1" ht="15" customHeight="1" spans="1:16">
      <c r="A16" s="29" t="s">
        <v>99</v>
      </c>
      <c r="B16" s="32" t="s">
        <v>100</v>
      </c>
      <c r="C16" s="29" t="s">
        <v>97</v>
      </c>
      <c r="D16" s="32" t="s">
        <v>114</v>
      </c>
      <c r="E16" s="29" t="s">
        <v>97</v>
      </c>
      <c r="F16" s="29" t="s">
        <v>98</v>
      </c>
      <c r="G16" s="29" t="s">
        <v>104</v>
      </c>
      <c r="H16" s="92">
        <v>0</v>
      </c>
      <c r="I16" s="92">
        <v>0</v>
      </c>
      <c r="J16" s="92">
        <v>0</v>
      </c>
      <c r="K16" s="92">
        <v>0</v>
      </c>
      <c r="L16" s="92">
        <v>0</v>
      </c>
      <c r="M16" s="29" t="s">
        <v>104</v>
      </c>
      <c r="N16" s="92">
        <v>0</v>
      </c>
      <c r="O16" s="26">
        <f t="shared" si="0"/>
        <v>0</v>
      </c>
      <c r="P16" s="26" t="str">
        <v>黄骅市鑫昌五金制品厂</v>
      </c>
    </row>
    <row r="17" s="26" customFormat="1" ht="15" customHeight="1" spans="1:16">
      <c r="A17" s="33" t="s">
        <v>99</v>
      </c>
      <c r="B17" s="36" t="s">
        <v>100</v>
      </c>
      <c r="C17" s="33" t="s">
        <v>97</v>
      </c>
      <c r="D17" s="36" t="s">
        <v>115</v>
      </c>
      <c r="E17" s="33" t="s">
        <v>97</v>
      </c>
      <c r="F17" s="33" t="s">
        <v>98</v>
      </c>
      <c r="G17" s="33" t="s">
        <v>104</v>
      </c>
      <c r="H17" s="93">
        <v>0</v>
      </c>
      <c r="I17" s="93">
        <v>0</v>
      </c>
      <c r="J17" s="93">
        <v>0</v>
      </c>
      <c r="K17" s="93">
        <v>0</v>
      </c>
      <c r="L17" s="93">
        <v>0</v>
      </c>
      <c r="M17" s="33" t="s">
        <v>104</v>
      </c>
      <c r="N17" s="93">
        <v>0</v>
      </c>
      <c r="O17" s="26">
        <f t="shared" si="0"/>
        <v>0</v>
      </c>
      <c r="P17" s="26" t="str">
        <v>河北光华荣昌汽车部件有限公司</v>
      </c>
    </row>
    <row r="18" s="26" customFormat="1" ht="15" customHeight="1" spans="1:16">
      <c r="A18" s="29" t="s">
        <v>99</v>
      </c>
      <c r="B18" s="32" t="s">
        <v>100</v>
      </c>
      <c r="C18" s="29" t="s">
        <v>97</v>
      </c>
      <c r="D18" s="32" t="s">
        <v>116</v>
      </c>
      <c r="E18" s="29" t="s">
        <v>97</v>
      </c>
      <c r="F18" s="29" t="s">
        <v>98</v>
      </c>
      <c r="G18" s="29" t="s">
        <v>102</v>
      </c>
      <c r="H18" s="92">
        <v>25502993.51</v>
      </c>
      <c r="I18" s="92">
        <v>300000</v>
      </c>
      <c r="J18" s="92">
        <v>2275463.22</v>
      </c>
      <c r="K18" s="92">
        <v>4200000</v>
      </c>
      <c r="L18" s="92">
        <v>10604835.74</v>
      </c>
      <c r="M18" s="29" t="s">
        <v>102</v>
      </c>
      <c r="N18" s="92">
        <v>27478456.73</v>
      </c>
      <c r="O18" s="26">
        <f t="shared" si="0"/>
        <v>27478456.73</v>
      </c>
      <c r="P18" s="26" t="str">
        <v>潍坊光华荣昌汽车技术有限公司</v>
      </c>
    </row>
    <row r="19" s="26" customFormat="1" ht="15" customHeight="1" spans="1:16">
      <c r="A19" s="33" t="s">
        <v>99</v>
      </c>
      <c r="B19" s="36" t="s">
        <v>100</v>
      </c>
      <c r="C19" s="33" t="s">
        <v>97</v>
      </c>
      <c r="D19" s="36" t="s">
        <v>117</v>
      </c>
      <c r="E19" s="33" t="s">
        <v>97</v>
      </c>
      <c r="F19" s="33" t="s">
        <v>98</v>
      </c>
      <c r="G19" s="33" t="s">
        <v>104</v>
      </c>
      <c r="H19" s="93">
        <v>0</v>
      </c>
      <c r="I19" s="93">
        <v>0</v>
      </c>
      <c r="J19" s="93">
        <v>0</v>
      </c>
      <c r="K19" s="93">
        <v>0</v>
      </c>
      <c r="L19" s="93">
        <v>0</v>
      </c>
      <c r="M19" s="33" t="s">
        <v>104</v>
      </c>
      <c r="N19" s="93">
        <v>0</v>
      </c>
      <c r="O19" s="26">
        <f t="shared" si="0"/>
        <v>0</v>
      </c>
      <c r="P19" s="26" t="str">
        <v>河北岳钢数控设备有限公司</v>
      </c>
    </row>
    <row r="20" s="26" customFormat="1" ht="15" customHeight="1" spans="1:16">
      <c r="A20" s="29" t="s">
        <v>99</v>
      </c>
      <c r="B20" s="32" t="s">
        <v>100</v>
      </c>
      <c r="C20" s="29" t="s">
        <v>97</v>
      </c>
      <c r="D20" s="32" t="s">
        <v>118</v>
      </c>
      <c r="E20" s="29" t="s">
        <v>97</v>
      </c>
      <c r="F20" s="29" t="s">
        <v>98</v>
      </c>
      <c r="G20" s="29" t="s">
        <v>104</v>
      </c>
      <c r="H20" s="92">
        <v>0</v>
      </c>
      <c r="I20" s="92">
        <v>0</v>
      </c>
      <c r="J20" s="92">
        <v>0</v>
      </c>
      <c r="K20" s="92">
        <v>0</v>
      </c>
      <c r="L20" s="92">
        <v>0</v>
      </c>
      <c r="M20" s="29" t="s">
        <v>104</v>
      </c>
      <c r="N20" s="92">
        <v>0</v>
      </c>
      <c r="O20" s="26">
        <f t="shared" si="0"/>
        <v>0</v>
      </c>
      <c r="P20" s="26" t="str">
        <v>沧州临港明康汽车配件有限公司</v>
      </c>
    </row>
    <row r="21" s="26" customFormat="1" ht="15" customHeight="1" spans="1:16">
      <c r="A21" s="33" t="s">
        <v>99</v>
      </c>
      <c r="B21" s="36" t="s">
        <v>100</v>
      </c>
      <c r="C21" s="33" t="s">
        <v>97</v>
      </c>
      <c r="D21" s="36" t="s">
        <v>20</v>
      </c>
      <c r="E21" s="33" t="s">
        <v>97</v>
      </c>
      <c r="F21" s="33" t="s">
        <v>98</v>
      </c>
      <c r="G21" s="33" t="s">
        <v>102</v>
      </c>
      <c r="H21" s="93">
        <v>289523.93</v>
      </c>
      <c r="I21" s="93">
        <v>100000</v>
      </c>
      <c r="J21" s="93">
        <v>0</v>
      </c>
      <c r="K21" s="93">
        <v>950096.04</v>
      </c>
      <c r="L21" s="93">
        <v>334876.18</v>
      </c>
      <c r="M21" s="33" t="s">
        <v>102</v>
      </c>
      <c r="N21" s="93">
        <v>189523.93</v>
      </c>
      <c r="O21" s="26">
        <f t="shared" si="0"/>
        <v>189523.93</v>
      </c>
      <c r="P21" s="26" t="str">
        <v>黄骅市建昌塑料制品有限公司</v>
      </c>
    </row>
    <row r="22" s="26" customFormat="1" ht="15" customHeight="1" spans="1:16">
      <c r="A22" s="29" t="s">
        <v>99</v>
      </c>
      <c r="B22" s="32" t="s">
        <v>100</v>
      </c>
      <c r="C22" s="29" t="s">
        <v>97</v>
      </c>
      <c r="D22" s="32" t="s">
        <v>21</v>
      </c>
      <c r="E22" s="29" t="s">
        <v>97</v>
      </c>
      <c r="F22" s="29" t="s">
        <v>98</v>
      </c>
      <c r="G22" s="29" t="s">
        <v>102</v>
      </c>
      <c r="H22" s="92">
        <v>196448.99</v>
      </c>
      <c r="I22" s="92">
        <v>50000</v>
      </c>
      <c r="J22" s="92">
        <v>27782.17</v>
      </c>
      <c r="K22" s="92">
        <v>450000</v>
      </c>
      <c r="L22" s="92">
        <v>334485.89</v>
      </c>
      <c r="M22" s="29" t="s">
        <v>102</v>
      </c>
      <c r="N22" s="92">
        <v>174231.16</v>
      </c>
      <c r="O22" s="26">
        <f t="shared" si="0"/>
        <v>174231.16</v>
      </c>
      <c r="P22" s="26" t="str">
        <v>黄骅市成卓汽车部件厂</v>
      </c>
    </row>
    <row r="23" s="26" customFormat="1" ht="15" customHeight="1" spans="1:16">
      <c r="A23" s="33" t="s">
        <v>99</v>
      </c>
      <c r="B23" s="36" t="s">
        <v>100</v>
      </c>
      <c r="C23" s="33" t="s">
        <v>97</v>
      </c>
      <c r="D23" s="36" t="s">
        <v>80</v>
      </c>
      <c r="E23" s="33" t="s">
        <v>97</v>
      </c>
      <c r="F23" s="33" t="s">
        <v>98</v>
      </c>
      <c r="G23" s="33" t="s">
        <v>107</v>
      </c>
      <c r="H23" s="93">
        <v>0.24</v>
      </c>
      <c r="I23" s="93">
        <v>0</v>
      </c>
      <c r="J23" s="93">
        <v>0</v>
      </c>
      <c r="K23" s="93">
        <v>62847</v>
      </c>
      <c r="L23" s="93">
        <v>31150.26</v>
      </c>
      <c r="M23" s="33" t="s">
        <v>107</v>
      </c>
      <c r="N23" s="93">
        <v>0.24</v>
      </c>
      <c r="O23" s="26">
        <f t="shared" si="0"/>
        <v>-0.24</v>
      </c>
      <c r="P23" s="26" t="str">
        <v>保定兆龙通用电器塑业有限公司</v>
      </c>
    </row>
    <row r="24" s="26" customFormat="1" ht="15" customHeight="1" spans="1:16">
      <c r="A24" s="29" t="s">
        <v>99</v>
      </c>
      <c r="B24" s="32" t="s">
        <v>100</v>
      </c>
      <c r="C24" s="29" t="s">
        <v>97</v>
      </c>
      <c r="D24" s="32" t="s">
        <v>119</v>
      </c>
      <c r="E24" s="29" t="s">
        <v>97</v>
      </c>
      <c r="F24" s="29" t="s">
        <v>98</v>
      </c>
      <c r="G24" s="29" t="s">
        <v>104</v>
      </c>
      <c r="H24" s="92">
        <v>0</v>
      </c>
      <c r="I24" s="92">
        <v>0</v>
      </c>
      <c r="J24" s="92">
        <v>0</v>
      </c>
      <c r="K24" s="92">
        <v>0</v>
      </c>
      <c r="L24" s="92">
        <v>0</v>
      </c>
      <c r="M24" s="29" t="s">
        <v>104</v>
      </c>
      <c r="N24" s="92">
        <v>0</v>
      </c>
      <c r="O24" s="26">
        <f t="shared" si="0"/>
        <v>0</v>
      </c>
      <c r="P24" s="26" t="str">
        <v>德州志鹏海绵制品有限公司</v>
      </c>
    </row>
    <row r="25" s="26" customFormat="1" ht="15" customHeight="1" spans="1:16">
      <c r="A25" s="33" t="s">
        <v>99</v>
      </c>
      <c r="B25" s="36" t="s">
        <v>100</v>
      </c>
      <c r="C25" s="33" t="s">
        <v>97</v>
      </c>
      <c r="D25" s="36" t="s">
        <v>120</v>
      </c>
      <c r="E25" s="33" t="s">
        <v>97</v>
      </c>
      <c r="F25" s="33" t="s">
        <v>98</v>
      </c>
      <c r="G25" s="33" t="s">
        <v>104</v>
      </c>
      <c r="H25" s="93">
        <v>0</v>
      </c>
      <c r="I25" s="93">
        <v>0</v>
      </c>
      <c r="J25" s="93">
        <v>0</v>
      </c>
      <c r="K25" s="93">
        <v>0</v>
      </c>
      <c r="L25" s="93">
        <v>0</v>
      </c>
      <c r="M25" s="33" t="s">
        <v>104</v>
      </c>
      <c r="N25" s="93">
        <v>0</v>
      </c>
      <c r="O25" s="26">
        <f t="shared" si="0"/>
        <v>0</v>
      </c>
      <c r="P25" s="26" t="str">
        <v>沧州旭兴五金制品有限公司</v>
      </c>
    </row>
    <row r="26" s="26" customFormat="1" ht="15" customHeight="1" spans="1:16">
      <c r="A26" s="29" t="s">
        <v>99</v>
      </c>
      <c r="B26" s="32" t="s">
        <v>100</v>
      </c>
      <c r="C26" s="29" t="s">
        <v>97</v>
      </c>
      <c r="D26" s="32" t="s">
        <v>81</v>
      </c>
      <c r="E26" s="29" t="s">
        <v>97</v>
      </c>
      <c r="F26" s="29" t="s">
        <v>98</v>
      </c>
      <c r="G26" s="29" t="s">
        <v>104</v>
      </c>
      <c r="H26" s="92">
        <v>0</v>
      </c>
      <c r="I26" s="92">
        <v>0</v>
      </c>
      <c r="J26" s="92">
        <v>0</v>
      </c>
      <c r="K26" s="92">
        <v>32470.55</v>
      </c>
      <c r="L26" s="92">
        <v>32470.55</v>
      </c>
      <c r="M26" s="29" t="s">
        <v>104</v>
      </c>
      <c r="N26" s="92">
        <v>0</v>
      </c>
      <c r="O26" s="26">
        <f t="shared" si="0"/>
        <v>0</v>
      </c>
      <c r="P26" s="26" t="str">
        <v>黄骅市峰霞科技有限公司</v>
      </c>
    </row>
    <row r="27" s="26" customFormat="1" ht="15" customHeight="1" spans="1:16">
      <c r="A27" s="33" t="s">
        <v>99</v>
      </c>
      <c r="B27" s="36" t="s">
        <v>100</v>
      </c>
      <c r="C27" s="33" t="s">
        <v>97</v>
      </c>
      <c r="D27" s="36" t="s">
        <v>122</v>
      </c>
      <c r="E27" s="33" t="s">
        <v>97</v>
      </c>
      <c r="F27" s="33" t="s">
        <v>98</v>
      </c>
      <c r="G27" s="33" t="s">
        <v>104</v>
      </c>
      <c r="H27" s="93">
        <v>0</v>
      </c>
      <c r="I27" s="93">
        <v>0</v>
      </c>
      <c r="J27" s="93">
        <v>0</v>
      </c>
      <c r="K27" s="93">
        <v>0</v>
      </c>
      <c r="L27" s="93">
        <v>0</v>
      </c>
      <c r="M27" s="33" t="s">
        <v>104</v>
      </c>
      <c r="N27" s="93">
        <v>0</v>
      </c>
      <c r="O27" s="26">
        <f t="shared" si="0"/>
        <v>0</v>
      </c>
      <c r="P27" s="26" t="str">
        <v>文安县德实汽车配件有限公司</v>
      </c>
    </row>
    <row r="28" s="26" customFormat="1" ht="15" customHeight="1" spans="1:16">
      <c r="A28" s="29" t="s">
        <v>99</v>
      </c>
      <c r="B28" s="32" t="s">
        <v>100</v>
      </c>
      <c r="C28" s="29" t="s">
        <v>97</v>
      </c>
      <c r="D28" s="32" t="s">
        <v>72</v>
      </c>
      <c r="E28" s="29" t="s">
        <v>97</v>
      </c>
      <c r="F28" s="29" t="s">
        <v>98</v>
      </c>
      <c r="G28" s="29" t="s">
        <v>102</v>
      </c>
      <c r="H28" s="92">
        <v>43759.73</v>
      </c>
      <c r="I28" s="92">
        <v>0</v>
      </c>
      <c r="J28" s="92">
        <v>0</v>
      </c>
      <c r="K28" s="92">
        <v>64358</v>
      </c>
      <c r="L28" s="92">
        <v>72259.44</v>
      </c>
      <c r="M28" s="29" t="s">
        <v>102</v>
      </c>
      <c r="N28" s="92">
        <v>43759.73</v>
      </c>
      <c r="O28" s="26">
        <f t="shared" si="0"/>
        <v>43759.73</v>
      </c>
      <c r="P28" s="26" t="str">
        <v>黄骅市万昌五金制品有限公司</v>
      </c>
    </row>
    <row r="29" s="26" customFormat="1" ht="15" customHeight="1" spans="1:16">
      <c r="A29" s="33" t="s">
        <v>99</v>
      </c>
      <c r="B29" s="36" t="s">
        <v>100</v>
      </c>
      <c r="C29" s="33" t="s">
        <v>97</v>
      </c>
      <c r="D29" s="36" t="s">
        <v>123</v>
      </c>
      <c r="E29" s="33" t="s">
        <v>97</v>
      </c>
      <c r="F29" s="33" t="s">
        <v>98</v>
      </c>
      <c r="G29" s="33" t="s">
        <v>104</v>
      </c>
      <c r="H29" s="93">
        <v>0</v>
      </c>
      <c r="I29" s="93">
        <v>0</v>
      </c>
      <c r="J29" s="93">
        <v>0</v>
      </c>
      <c r="K29" s="93">
        <v>0</v>
      </c>
      <c r="L29" s="93">
        <v>0</v>
      </c>
      <c r="M29" s="33" t="s">
        <v>104</v>
      </c>
      <c r="N29" s="93">
        <v>0</v>
      </c>
      <c r="O29" s="26">
        <f t="shared" si="0"/>
        <v>0</v>
      </c>
      <c r="P29" s="26" t="str">
        <v>廊坊市烁鑫汽车配件有限公司</v>
      </c>
    </row>
    <row r="30" s="26" customFormat="1" ht="15" customHeight="1" spans="1:16">
      <c r="A30" s="29" t="s">
        <v>99</v>
      </c>
      <c r="B30" s="32" t="s">
        <v>100</v>
      </c>
      <c r="C30" s="29" t="s">
        <v>97</v>
      </c>
      <c r="D30" s="32" t="s">
        <v>22</v>
      </c>
      <c r="E30" s="29" t="s">
        <v>97</v>
      </c>
      <c r="F30" s="29" t="s">
        <v>98</v>
      </c>
      <c r="G30" s="29" t="s">
        <v>102</v>
      </c>
      <c r="H30" s="92">
        <v>202969.12</v>
      </c>
      <c r="I30" s="92">
        <v>50000</v>
      </c>
      <c r="J30" s="92">
        <v>31164.04</v>
      </c>
      <c r="K30" s="92">
        <v>190000</v>
      </c>
      <c r="L30" s="92">
        <v>267309.07</v>
      </c>
      <c r="M30" s="29" t="s">
        <v>102</v>
      </c>
      <c r="N30" s="92">
        <v>184133.16</v>
      </c>
      <c r="O30" s="26">
        <f t="shared" si="0"/>
        <v>184133.16</v>
      </c>
      <c r="P30" s="26" t="str">
        <v>沧州华联钢管有限公司</v>
      </c>
    </row>
    <row r="31" s="26" customFormat="1" ht="15" customHeight="1" spans="1:16">
      <c r="A31" s="33" t="s">
        <v>99</v>
      </c>
      <c r="B31" s="36" t="s">
        <v>100</v>
      </c>
      <c r="C31" s="33" t="s">
        <v>97</v>
      </c>
      <c r="D31" s="36" t="s">
        <v>124</v>
      </c>
      <c r="E31" s="33" t="s">
        <v>97</v>
      </c>
      <c r="F31" s="33" t="s">
        <v>98</v>
      </c>
      <c r="G31" s="33" t="s">
        <v>104</v>
      </c>
      <c r="H31" s="93">
        <v>0</v>
      </c>
      <c r="I31" s="93">
        <v>0</v>
      </c>
      <c r="J31" s="93">
        <v>0</v>
      </c>
      <c r="K31" s="93">
        <v>0</v>
      </c>
      <c r="L31" s="93">
        <v>0</v>
      </c>
      <c r="M31" s="33" t="s">
        <v>104</v>
      </c>
      <c r="N31" s="93">
        <v>0</v>
      </c>
      <c r="O31" s="26">
        <f t="shared" si="0"/>
        <v>0</v>
      </c>
      <c r="P31" s="26" t="str">
        <v>深州市安广顺机械配件有限公司</v>
      </c>
    </row>
    <row r="32" s="26" customFormat="1" ht="15" customHeight="1" spans="1:16">
      <c r="A32" s="29" t="s">
        <v>99</v>
      </c>
      <c r="B32" s="32" t="s">
        <v>100</v>
      </c>
      <c r="C32" s="29" t="s">
        <v>97</v>
      </c>
      <c r="D32" s="32" t="s">
        <v>125</v>
      </c>
      <c r="E32" s="29" t="s">
        <v>97</v>
      </c>
      <c r="F32" s="29" t="s">
        <v>98</v>
      </c>
      <c r="G32" s="29" t="s">
        <v>104</v>
      </c>
      <c r="H32" s="92">
        <v>0</v>
      </c>
      <c r="I32" s="92">
        <v>0</v>
      </c>
      <c r="J32" s="92">
        <v>0</v>
      </c>
      <c r="K32" s="92">
        <v>0</v>
      </c>
      <c r="L32" s="92">
        <v>0</v>
      </c>
      <c r="M32" s="29" t="s">
        <v>104</v>
      </c>
      <c r="N32" s="92">
        <v>0</v>
      </c>
      <c r="O32" s="26">
        <f t="shared" si="0"/>
        <v>0</v>
      </c>
      <c r="P32" s="26" t="str">
        <v>威县永盛汽车配件制造有限公司</v>
      </c>
    </row>
    <row r="33" s="26" customFormat="1" ht="15" customHeight="1" spans="1:16">
      <c r="A33" s="33" t="s">
        <v>99</v>
      </c>
      <c r="B33" s="36" t="s">
        <v>100</v>
      </c>
      <c r="C33" s="33" t="s">
        <v>97</v>
      </c>
      <c r="D33" s="36" t="s">
        <v>126</v>
      </c>
      <c r="E33" s="33" t="s">
        <v>97</v>
      </c>
      <c r="F33" s="33" t="s">
        <v>98</v>
      </c>
      <c r="G33" s="33" t="s">
        <v>104</v>
      </c>
      <c r="H33" s="93">
        <v>0</v>
      </c>
      <c r="I33" s="93">
        <v>0</v>
      </c>
      <c r="J33" s="93">
        <v>0</v>
      </c>
      <c r="K33" s="93">
        <v>0</v>
      </c>
      <c r="L33" s="93">
        <v>0</v>
      </c>
      <c r="M33" s="33" t="s">
        <v>104</v>
      </c>
      <c r="N33" s="93">
        <v>0</v>
      </c>
      <c r="O33" s="26">
        <f t="shared" si="0"/>
        <v>0</v>
      </c>
      <c r="P33" s="26" t="str">
        <v>南皮县泰航五金制造有限公司</v>
      </c>
    </row>
    <row r="34" s="26" customFormat="1" ht="15" customHeight="1" spans="1:16">
      <c r="A34" s="29" t="s">
        <v>99</v>
      </c>
      <c r="B34" s="32" t="s">
        <v>100</v>
      </c>
      <c r="C34" s="29" t="s">
        <v>97</v>
      </c>
      <c r="D34" s="32" t="s">
        <v>127</v>
      </c>
      <c r="E34" s="29" t="s">
        <v>97</v>
      </c>
      <c r="F34" s="29" t="s">
        <v>98</v>
      </c>
      <c r="G34" s="29" t="s">
        <v>104</v>
      </c>
      <c r="H34" s="92">
        <v>0</v>
      </c>
      <c r="I34" s="92">
        <v>0</v>
      </c>
      <c r="J34" s="92">
        <v>0</v>
      </c>
      <c r="K34" s="92">
        <v>0</v>
      </c>
      <c r="L34" s="92">
        <v>0</v>
      </c>
      <c r="M34" s="29" t="s">
        <v>104</v>
      </c>
      <c r="N34" s="92">
        <v>0</v>
      </c>
      <c r="O34" s="26">
        <f t="shared" si="0"/>
        <v>0</v>
      </c>
      <c r="P34" s="26" t="str">
        <v>黄骅市汇铭汽车部件有限公司</v>
      </c>
    </row>
    <row r="35" s="26" customFormat="1" ht="15" customHeight="1" spans="1:16">
      <c r="A35" s="33" t="s">
        <v>99</v>
      </c>
      <c r="B35" s="36" t="s">
        <v>100</v>
      </c>
      <c r="C35" s="33" t="s">
        <v>97</v>
      </c>
      <c r="D35" s="36" t="s">
        <v>23</v>
      </c>
      <c r="E35" s="33" t="s">
        <v>97</v>
      </c>
      <c r="F35" s="33" t="s">
        <v>98</v>
      </c>
      <c r="G35" s="33" t="s">
        <v>102</v>
      </c>
      <c r="H35" s="93">
        <v>23108.03</v>
      </c>
      <c r="I35" s="93">
        <v>50000</v>
      </c>
      <c r="J35" s="93">
        <v>41636.61</v>
      </c>
      <c r="K35" s="93">
        <v>150000</v>
      </c>
      <c r="L35" s="93">
        <v>164744.99</v>
      </c>
      <c r="M35" s="33" t="s">
        <v>102</v>
      </c>
      <c r="N35" s="93">
        <v>14744.64</v>
      </c>
      <c r="O35" s="26">
        <f t="shared" si="0"/>
        <v>14744.64</v>
      </c>
      <c r="P35" s="26" t="str">
        <v>新发展（长春）汽车自控系统有</v>
      </c>
    </row>
    <row r="36" s="26" customFormat="1" ht="15" customHeight="1" spans="1:16">
      <c r="A36" s="29" t="s">
        <v>99</v>
      </c>
      <c r="B36" s="32" t="s">
        <v>100</v>
      </c>
      <c r="C36" s="29" t="s">
        <v>97</v>
      </c>
      <c r="D36" s="32" t="s">
        <v>128</v>
      </c>
      <c r="E36" s="29" t="s">
        <v>97</v>
      </c>
      <c r="F36" s="29" t="s">
        <v>98</v>
      </c>
      <c r="G36" s="29" t="s">
        <v>104</v>
      </c>
      <c r="H36" s="92">
        <v>0</v>
      </c>
      <c r="I36" s="92">
        <v>0</v>
      </c>
      <c r="J36" s="92">
        <v>0</v>
      </c>
      <c r="K36" s="92">
        <v>0</v>
      </c>
      <c r="L36" s="92">
        <v>0</v>
      </c>
      <c r="M36" s="29" t="s">
        <v>104</v>
      </c>
      <c r="N36" s="92">
        <v>0</v>
      </c>
      <c r="O36" s="26">
        <f t="shared" si="0"/>
        <v>0</v>
      </c>
      <c r="P36" s="26" t="str">
        <v>上海怀德机电有限公司</v>
      </c>
    </row>
    <row r="37" s="26" customFormat="1" ht="15" customHeight="1" spans="1:16">
      <c r="A37" s="33" t="s">
        <v>99</v>
      </c>
      <c r="B37" s="36" t="s">
        <v>100</v>
      </c>
      <c r="C37" s="33" t="s">
        <v>97</v>
      </c>
      <c r="D37" s="36" t="s">
        <v>129</v>
      </c>
      <c r="E37" s="33" t="s">
        <v>97</v>
      </c>
      <c r="F37" s="33" t="s">
        <v>98</v>
      </c>
      <c r="G37" s="33" t="s">
        <v>104</v>
      </c>
      <c r="H37" s="93">
        <v>0</v>
      </c>
      <c r="I37" s="93">
        <v>0</v>
      </c>
      <c r="J37" s="93">
        <v>0</v>
      </c>
      <c r="K37" s="93">
        <v>0</v>
      </c>
      <c r="L37" s="93">
        <v>0</v>
      </c>
      <c r="M37" s="33" t="s">
        <v>104</v>
      </c>
      <c r="N37" s="93">
        <v>0</v>
      </c>
      <c r="O37" s="26">
        <f t="shared" si="0"/>
        <v>0</v>
      </c>
      <c r="P37" s="26" t="str">
        <v>上海明芳汽车零件有限公司</v>
      </c>
    </row>
    <row r="38" s="26" customFormat="1" ht="15" customHeight="1" spans="1:16">
      <c r="A38" s="29" t="s">
        <v>99</v>
      </c>
      <c r="B38" s="32" t="s">
        <v>100</v>
      </c>
      <c r="C38" s="29" t="s">
        <v>97</v>
      </c>
      <c r="D38" s="32" t="s">
        <v>24</v>
      </c>
      <c r="E38" s="29" t="s">
        <v>97</v>
      </c>
      <c r="F38" s="29" t="s">
        <v>98</v>
      </c>
      <c r="G38" s="29" t="s">
        <v>102</v>
      </c>
      <c r="H38" s="92">
        <v>598154.66</v>
      </c>
      <c r="I38" s="92">
        <v>78020</v>
      </c>
      <c r="J38" s="92">
        <v>234060.52</v>
      </c>
      <c r="K38" s="92">
        <v>934566.2</v>
      </c>
      <c r="L38" s="92">
        <v>1118289.16</v>
      </c>
      <c r="M38" s="29" t="s">
        <v>102</v>
      </c>
      <c r="N38" s="92">
        <v>754195.18</v>
      </c>
      <c r="O38" s="26">
        <f t="shared" si="0"/>
        <v>754195.18</v>
      </c>
      <c r="P38" s="26" t="str">
        <v>上海庆利机械设备有限公司</v>
      </c>
    </row>
    <row r="39" s="26" customFormat="1" ht="15" customHeight="1" spans="1:16">
      <c r="A39" s="33" t="s">
        <v>99</v>
      </c>
      <c r="B39" s="36" t="s">
        <v>100</v>
      </c>
      <c r="C39" s="33" t="s">
        <v>97</v>
      </c>
      <c r="D39" s="36" t="s">
        <v>130</v>
      </c>
      <c r="E39" s="33" t="s">
        <v>97</v>
      </c>
      <c r="F39" s="33" t="s">
        <v>98</v>
      </c>
      <c r="G39" s="33" t="s">
        <v>104</v>
      </c>
      <c r="H39" s="93">
        <v>0</v>
      </c>
      <c r="I39" s="93">
        <v>0</v>
      </c>
      <c r="J39" s="93">
        <v>0</v>
      </c>
      <c r="K39" s="93">
        <v>0</v>
      </c>
      <c r="L39" s="93">
        <v>0</v>
      </c>
      <c r="M39" s="33" t="s">
        <v>104</v>
      </c>
      <c r="N39" s="93">
        <v>0</v>
      </c>
      <c r="O39" s="26">
        <f t="shared" si="0"/>
        <v>0</v>
      </c>
      <c r="P39" s="26" t="str">
        <v>上海秉直精密机械有限公司</v>
      </c>
    </row>
    <row r="40" s="26" customFormat="1" ht="15" customHeight="1" spans="1:16">
      <c r="A40" s="29" t="s">
        <v>99</v>
      </c>
      <c r="B40" s="32" t="s">
        <v>100</v>
      </c>
      <c r="C40" s="29" t="s">
        <v>97</v>
      </c>
      <c r="D40" s="32" t="s">
        <v>71</v>
      </c>
      <c r="E40" s="29" t="s">
        <v>97</v>
      </c>
      <c r="F40" s="29" t="s">
        <v>98</v>
      </c>
      <c r="G40" s="29" t="s">
        <v>102</v>
      </c>
      <c r="H40" s="92">
        <v>13932.9</v>
      </c>
      <c r="I40" s="92">
        <v>0</v>
      </c>
      <c r="J40" s="92">
        <v>0</v>
      </c>
      <c r="K40" s="92">
        <v>0</v>
      </c>
      <c r="L40" s="92">
        <v>0</v>
      </c>
      <c r="M40" s="29" t="s">
        <v>102</v>
      </c>
      <c r="N40" s="92">
        <v>13932.9</v>
      </c>
      <c r="O40" s="26">
        <f t="shared" si="0"/>
        <v>13932.9</v>
      </c>
      <c r="P40" s="26" t="str">
        <v>江阴市达尔安汽车内饰科技</v>
      </c>
    </row>
    <row r="41" s="26" customFormat="1" ht="15" customHeight="1" spans="1:16">
      <c r="A41" s="33" t="s">
        <v>99</v>
      </c>
      <c r="B41" s="36" t="s">
        <v>100</v>
      </c>
      <c r="C41" s="33" t="s">
        <v>97</v>
      </c>
      <c r="D41" s="36" t="s">
        <v>131</v>
      </c>
      <c r="E41" s="33" t="s">
        <v>97</v>
      </c>
      <c r="F41" s="33" t="s">
        <v>98</v>
      </c>
      <c r="G41" s="33" t="s">
        <v>104</v>
      </c>
      <c r="H41" s="93">
        <v>0</v>
      </c>
      <c r="I41" s="93">
        <v>0</v>
      </c>
      <c r="J41" s="93">
        <v>0</v>
      </c>
      <c r="K41" s="93">
        <v>0</v>
      </c>
      <c r="L41" s="93">
        <v>0</v>
      </c>
      <c r="M41" s="33" t="s">
        <v>104</v>
      </c>
      <c r="N41" s="93">
        <v>0</v>
      </c>
      <c r="O41" s="26">
        <f t="shared" si="0"/>
        <v>0</v>
      </c>
      <c r="P41" s="26" t="str">
        <v>江苏力乐汽车部件股份有限公司</v>
      </c>
    </row>
    <row r="42" s="26" customFormat="1" ht="15" customHeight="1" spans="1:16">
      <c r="A42" s="29" t="s">
        <v>99</v>
      </c>
      <c r="B42" s="32" t="s">
        <v>100</v>
      </c>
      <c r="C42" s="29" t="s">
        <v>97</v>
      </c>
      <c r="D42" s="32" t="s">
        <v>25</v>
      </c>
      <c r="E42" s="29" t="s">
        <v>97</v>
      </c>
      <c r="F42" s="29" t="s">
        <v>98</v>
      </c>
      <c r="G42" s="29" t="s">
        <v>102</v>
      </c>
      <c r="H42" s="92">
        <v>607340.3</v>
      </c>
      <c r="I42" s="92">
        <v>200000</v>
      </c>
      <c r="J42" s="92">
        <v>234761.01</v>
      </c>
      <c r="K42" s="92">
        <v>1261613.16</v>
      </c>
      <c r="L42" s="92">
        <v>1582796.07</v>
      </c>
      <c r="M42" s="29" t="s">
        <v>102</v>
      </c>
      <c r="N42" s="92">
        <v>642101.31</v>
      </c>
      <c r="O42" s="26">
        <f t="shared" si="0"/>
        <v>642101.31</v>
      </c>
      <c r="P42" s="26" t="str">
        <v>太航常青汽车安全系统(苏州)股</v>
      </c>
    </row>
    <row r="43" s="26" customFormat="1" ht="15" customHeight="1" spans="1:16">
      <c r="A43" s="33" t="s">
        <v>99</v>
      </c>
      <c r="B43" s="36" t="s">
        <v>100</v>
      </c>
      <c r="C43" s="33" t="s">
        <v>97</v>
      </c>
      <c r="D43" s="36" t="s">
        <v>132</v>
      </c>
      <c r="E43" s="33" t="s">
        <v>97</v>
      </c>
      <c r="F43" s="33" t="s">
        <v>98</v>
      </c>
      <c r="G43" s="33" t="s">
        <v>104</v>
      </c>
      <c r="H43" s="93">
        <v>0</v>
      </c>
      <c r="I43" s="93">
        <v>0</v>
      </c>
      <c r="J43" s="93">
        <v>0</v>
      </c>
      <c r="K43" s="93">
        <v>40336.48</v>
      </c>
      <c r="L43" s="93">
        <v>40336.48</v>
      </c>
      <c r="M43" s="33" t="s">
        <v>104</v>
      </c>
      <c r="N43" s="93">
        <v>0</v>
      </c>
      <c r="O43" s="26">
        <f t="shared" si="0"/>
        <v>0</v>
      </c>
      <c r="P43" s="26" t="str">
        <v>溧阳鑫岩汽车零部件有限公司</v>
      </c>
    </row>
    <row r="44" s="26" customFormat="1" ht="15" customHeight="1" spans="1:16">
      <c r="A44" s="29" t="s">
        <v>99</v>
      </c>
      <c r="B44" s="32" t="s">
        <v>100</v>
      </c>
      <c r="C44" s="29" t="s">
        <v>97</v>
      </c>
      <c r="D44" s="32" t="s">
        <v>26</v>
      </c>
      <c r="E44" s="29" t="s">
        <v>97</v>
      </c>
      <c r="F44" s="29" t="s">
        <v>98</v>
      </c>
      <c r="G44" s="29" t="s">
        <v>102</v>
      </c>
      <c r="H44" s="92">
        <v>644163.06</v>
      </c>
      <c r="I44" s="92">
        <v>150000</v>
      </c>
      <c r="J44" s="92">
        <v>101507.13</v>
      </c>
      <c r="K44" s="92">
        <v>1450000</v>
      </c>
      <c r="L44" s="92">
        <v>1136257.39</v>
      </c>
      <c r="M44" s="29" t="s">
        <v>102</v>
      </c>
      <c r="N44" s="92">
        <v>595670.19</v>
      </c>
      <c r="O44" s="26">
        <f t="shared" si="0"/>
        <v>595670.19</v>
      </c>
      <c r="P44" s="26" t="str">
        <v>江苏全盛座舱技术股份有限公司</v>
      </c>
    </row>
    <row r="45" s="26" customFormat="1" ht="15" customHeight="1" spans="1:16">
      <c r="A45" s="33" t="s">
        <v>99</v>
      </c>
      <c r="B45" s="36" t="s">
        <v>100</v>
      </c>
      <c r="C45" s="33" t="s">
        <v>97</v>
      </c>
      <c r="D45" s="36" t="s">
        <v>79</v>
      </c>
      <c r="E45" s="33" t="s">
        <v>97</v>
      </c>
      <c r="F45" s="33" t="s">
        <v>98</v>
      </c>
      <c r="G45" s="33" t="s">
        <v>102</v>
      </c>
      <c r="H45" s="93">
        <v>0.1</v>
      </c>
      <c r="I45" s="93">
        <v>0</v>
      </c>
      <c r="J45" s="93">
        <v>0</v>
      </c>
      <c r="K45" s="93">
        <v>419393.8</v>
      </c>
      <c r="L45" s="93">
        <v>377476.5</v>
      </c>
      <c r="M45" s="33" t="s">
        <v>102</v>
      </c>
      <c r="N45" s="93">
        <v>0.1</v>
      </c>
      <c r="O45" s="26">
        <f t="shared" si="0"/>
        <v>0.1</v>
      </c>
      <c r="P45" s="26" t="str">
        <v>江阴市达尔安汽车内饰科技有限</v>
      </c>
    </row>
    <row r="46" s="26" customFormat="1" ht="15" customHeight="1" spans="1:16">
      <c r="A46" s="29" t="s">
        <v>99</v>
      </c>
      <c r="B46" s="32" t="s">
        <v>100</v>
      </c>
      <c r="C46" s="29" t="s">
        <v>97</v>
      </c>
      <c r="D46" s="32" t="s">
        <v>133</v>
      </c>
      <c r="E46" s="29" t="s">
        <v>97</v>
      </c>
      <c r="F46" s="29" t="s">
        <v>98</v>
      </c>
      <c r="G46" s="29" t="s">
        <v>104</v>
      </c>
      <c r="H46" s="92">
        <v>0</v>
      </c>
      <c r="I46" s="92">
        <v>0</v>
      </c>
      <c r="J46" s="92">
        <v>0</v>
      </c>
      <c r="K46" s="92">
        <v>0</v>
      </c>
      <c r="L46" s="92">
        <v>0</v>
      </c>
      <c r="M46" s="29" t="s">
        <v>104</v>
      </c>
      <c r="N46" s="92">
        <v>0</v>
      </c>
      <c r="O46" s="26">
        <f t="shared" si="0"/>
        <v>0</v>
      </c>
      <c r="P46" s="26" t="str">
        <v>浙江龙生汽车部件有限公司</v>
      </c>
    </row>
    <row r="47" s="26" customFormat="1" ht="15" customHeight="1" spans="1:16">
      <c r="A47" s="33" t="s">
        <v>99</v>
      </c>
      <c r="B47" s="36" t="s">
        <v>100</v>
      </c>
      <c r="C47" s="33" t="s">
        <v>97</v>
      </c>
      <c r="D47" s="36" t="s">
        <v>134</v>
      </c>
      <c r="E47" s="33" t="s">
        <v>97</v>
      </c>
      <c r="F47" s="33" t="s">
        <v>98</v>
      </c>
      <c r="G47" s="33" t="s">
        <v>104</v>
      </c>
      <c r="H47" s="93">
        <v>0</v>
      </c>
      <c r="I47" s="93">
        <v>0</v>
      </c>
      <c r="J47" s="93">
        <v>0</v>
      </c>
      <c r="K47" s="93">
        <v>0</v>
      </c>
      <c r="L47" s="93">
        <v>0</v>
      </c>
      <c r="M47" s="33" t="s">
        <v>104</v>
      </c>
      <c r="N47" s="93">
        <v>0</v>
      </c>
      <c r="O47" s="26">
        <f t="shared" si="0"/>
        <v>0</v>
      </c>
      <c r="P47" s="26" t="str">
        <v>浙江松原汽车安全系统股份有限</v>
      </c>
    </row>
    <row r="48" s="26" customFormat="1" ht="15" customHeight="1" spans="1:16">
      <c r="A48" s="29" t="s">
        <v>99</v>
      </c>
      <c r="B48" s="32" t="s">
        <v>100</v>
      </c>
      <c r="C48" s="29" t="s">
        <v>97</v>
      </c>
      <c r="D48" s="32" t="s">
        <v>78</v>
      </c>
      <c r="E48" s="29" t="s">
        <v>97</v>
      </c>
      <c r="F48" s="29" t="s">
        <v>98</v>
      </c>
      <c r="G48" s="29" t="s">
        <v>107</v>
      </c>
      <c r="H48" s="92">
        <v>0.36</v>
      </c>
      <c r="I48" s="92">
        <v>0</v>
      </c>
      <c r="J48" s="92">
        <v>0</v>
      </c>
      <c r="K48" s="92">
        <v>78227.4</v>
      </c>
      <c r="L48" s="92">
        <v>-14523.12</v>
      </c>
      <c r="M48" s="29" t="s">
        <v>107</v>
      </c>
      <c r="N48" s="92">
        <v>0.36</v>
      </c>
      <c r="O48" s="26">
        <f t="shared" si="0"/>
        <v>-0.36</v>
      </c>
      <c r="P48" s="26" t="str">
        <v>浙江华悦汽车零部件股份有限公</v>
      </c>
    </row>
    <row r="49" s="26" customFormat="1" ht="15" customHeight="1" spans="1:16">
      <c r="A49" s="33" t="s">
        <v>99</v>
      </c>
      <c r="B49" s="36" t="s">
        <v>100</v>
      </c>
      <c r="C49" s="33" t="s">
        <v>97</v>
      </c>
      <c r="D49" s="36" t="s">
        <v>27</v>
      </c>
      <c r="E49" s="33" t="s">
        <v>97</v>
      </c>
      <c r="F49" s="33" t="s">
        <v>98</v>
      </c>
      <c r="G49" s="33" t="s">
        <v>102</v>
      </c>
      <c r="H49" s="93">
        <v>159501.26</v>
      </c>
      <c r="I49" s="93">
        <v>40000</v>
      </c>
      <c r="J49" s="93">
        <v>0</v>
      </c>
      <c r="K49" s="93">
        <v>470000</v>
      </c>
      <c r="L49" s="93">
        <v>265739.84</v>
      </c>
      <c r="M49" s="33" t="s">
        <v>102</v>
      </c>
      <c r="N49" s="93">
        <v>119501.26</v>
      </c>
      <c r="O49" s="26">
        <f t="shared" si="0"/>
        <v>119501.26</v>
      </c>
      <c r="P49" s="26" t="str">
        <v>德清三和塑胶有限公司</v>
      </c>
    </row>
    <row r="50" s="26" customFormat="1" ht="15" customHeight="1" spans="1:16">
      <c r="A50" s="29" t="s">
        <v>99</v>
      </c>
      <c r="B50" s="32" t="s">
        <v>100</v>
      </c>
      <c r="C50" s="29" t="s">
        <v>97</v>
      </c>
      <c r="D50" s="32" t="s">
        <v>135</v>
      </c>
      <c r="E50" s="29" t="s">
        <v>97</v>
      </c>
      <c r="F50" s="29" t="s">
        <v>98</v>
      </c>
      <c r="G50" s="29" t="s">
        <v>104</v>
      </c>
      <c r="H50" s="92">
        <v>0</v>
      </c>
      <c r="I50" s="92">
        <v>0</v>
      </c>
      <c r="J50" s="92">
        <v>0</v>
      </c>
      <c r="K50" s="92">
        <v>0</v>
      </c>
      <c r="L50" s="92">
        <v>0</v>
      </c>
      <c r="M50" s="29" t="s">
        <v>104</v>
      </c>
      <c r="N50" s="92">
        <v>0</v>
      </c>
      <c r="O50" s="26">
        <f t="shared" si="0"/>
        <v>0</v>
      </c>
      <c r="P50" s="26" t="str">
        <v>宁波威源软件有限公司</v>
      </c>
    </row>
    <row r="51" s="26" customFormat="1" ht="15" customHeight="1" spans="1:16">
      <c r="A51" s="33" t="s">
        <v>99</v>
      </c>
      <c r="B51" s="36" t="s">
        <v>100</v>
      </c>
      <c r="C51" s="33" t="s">
        <v>97</v>
      </c>
      <c r="D51" s="36" t="s">
        <v>136</v>
      </c>
      <c r="E51" s="33" t="s">
        <v>97</v>
      </c>
      <c r="F51" s="33" t="s">
        <v>98</v>
      </c>
      <c r="G51" s="33" t="s">
        <v>104</v>
      </c>
      <c r="H51" s="93">
        <v>0</v>
      </c>
      <c r="I51" s="93">
        <v>0</v>
      </c>
      <c r="J51" s="93">
        <v>0</v>
      </c>
      <c r="K51" s="93">
        <v>0</v>
      </c>
      <c r="L51" s="93">
        <v>0</v>
      </c>
      <c r="M51" s="33" t="s">
        <v>104</v>
      </c>
      <c r="N51" s="93">
        <v>0</v>
      </c>
      <c r="O51" s="26">
        <f t="shared" si="0"/>
        <v>0</v>
      </c>
      <c r="P51" s="26" t="str">
        <v>浙江富昌泰汽车零部件有限公司</v>
      </c>
    </row>
    <row r="52" s="26" customFormat="1" ht="15" customHeight="1" spans="1:16">
      <c r="A52" s="29" t="s">
        <v>99</v>
      </c>
      <c r="B52" s="32" t="s">
        <v>100</v>
      </c>
      <c r="C52" s="29" t="s">
        <v>97</v>
      </c>
      <c r="D52" s="32" t="s">
        <v>137</v>
      </c>
      <c r="E52" s="29" t="s">
        <v>97</v>
      </c>
      <c r="F52" s="29" t="s">
        <v>98</v>
      </c>
      <c r="G52" s="29" t="s">
        <v>104</v>
      </c>
      <c r="H52" s="92">
        <v>0</v>
      </c>
      <c r="I52" s="92">
        <v>0</v>
      </c>
      <c r="J52" s="92">
        <v>0</v>
      </c>
      <c r="K52" s="92">
        <v>0</v>
      </c>
      <c r="L52" s="92">
        <v>0</v>
      </c>
      <c r="M52" s="29" t="s">
        <v>104</v>
      </c>
      <c r="N52" s="92">
        <v>0</v>
      </c>
      <c r="O52" s="26">
        <f t="shared" si="0"/>
        <v>0</v>
      </c>
      <c r="P52" s="26" t="str">
        <v>芜湖金安世腾汽车安全系统有限</v>
      </c>
    </row>
    <row r="53" s="26" customFormat="1" ht="15" customHeight="1" spans="1:16">
      <c r="A53" s="33" t="s">
        <v>99</v>
      </c>
      <c r="B53" s="36" t="s">
        <v>100</v>
      </c>
      <c r="C53" s="33" t="s">
        <v>97</v>
      </c>
      <c r="D53" s="36" t="s">
        <v>138</v>
      </c>
      <c r="E53" s="33" t="s">
        <v>97</v>
      </c>
      <c r="F53" s="33" t="s">
        <v>98</v>
      </c>
      <c r="G53" s="33" t="s">
        <v>104</v>
      </c>
      <c r="H53" s="93">
        <v>0</v>
      </c>
      <c r="I53" s="93">
        <v>0</v>
      </c>
      <c r="J53" s="93">
        <v>0</v>
      </c>
      <c r="K53" s="93">
        <v>0</v>
      </c>
      <c r="L53" s="93">
        <v>0</v>
      </c>
      <c r="M53" s="33" t="s">
        <v>104</v>
      </c>
      <c r="N53" s="93">
        <v>0</v>
      </c>
      <c r="O53" s="26">
        <f t="shared" si="0"/>
        <v>0</v>
      </c>
      <c r="P53" s="26" t="str">
        <v>厦门凯平化工有限公司</v>
      </c>
    </row>
    <row r="54" s="26" customFormat="1" ht="15" customHeight="1" spans="1:16">
      <c r="A54" s="29" t="s">
        <v>99</v>
      </c>
      <c r="B54" s="32" t="s">
        <v>100</v>
      </c>
      <c r="C54" s="29" t="s">
        <v>97</v>
      </c>
      <c r="D54" s="32" t="s">
        <v>28</v>
      </c>
      <c r="E54" s="29" t="s">
        <v>97</v>
      </c>
      <c r="F54" s="29" t="s">
        <v>98</v>
      </c>
      <c r="G54" s="29" t="s">
        <v>102</v>
      </c>
      <c r="H54" s="92">
        <v>998402.78</v>
      </c>
      <c r="I54" s="92">
        <v>590770.4</v>
      </c>
      <c r="J54" s="92">
        <v>374377.91</v>
      </c>
      <c r="K54" s="92">
        <v>1440770.4</v>
      </c>
      <c r="L54" s="92">
        <v>1742144.71</v>
      </c>
      <c r="M54" s="29" t="s">
        <v>102</v>
      </c>
      <c r="N54" s="92">
        <v>782010.29</v>
      </c>
      <c r="O54" s="26">
        <f t="shared" si="0"/>
        <v>782010.29</v>
      </c>
      <c r="P54" s="26" t="str">
        <v>盐城默成汽车内饰科技有限公司</v>
      </c>
    </row>
    <row r="55" s="26" customFormat="1" ht="15" customHeight="1" spans="1:16">
      <c r="A55" s="33" t="s">
        <v>99</v>
      </c>
      <c r="B55" s="36" t="s">
        <v>100</v>
      </c>
      <c r="C55" s="33" t="s">
        <v>97</v>
      </c>
      <c r="D55" s="36" t="s">
        <v>139</v>
      </c>
      <c r="E55" s="33" t="s">
        <v>97</v>
      </c>
      <c r="F55" s="33" t="s">
        <v>98</v>
      </c>
      <c r="G55" s="33" t="s">
        <v>104</v>
      </c>
      <c r="H55" s="93">
        <v>0</v>
      </c>
      <c r="I55" s="93">
        <v>0</v>
      </c>
      <c r="J55" s="93">
        <v>0</v>
      </c>
      <c r="K55" s="93">
        <v>0</v>
      </c>
      <c r="L55" s="93">
        <v>0</v>
      </c>
      <c r="M55" s="33" t="s">
        <v>104</v>
      </c>
      <c r="N55" s="93">
        <v>0</v>
      </c>
      <c r="O55" s="26">
        <f t="shared" si="0"/>
        <v>0</v>
      </c>
      <c r="P55" s="26" t="str">
        <v>佳化化学（滨州）有限公司</v>
      </c>
    </row>
    <row r="56" s="26" customFormat="1" ht="15" customHeight="1" spans="1:16">
      <c r="A56" s="29" t="s">
        <v>99</v>
      </c>
      <c r="B56" s="32" t="s">
        <v>100</v>
      </c>
      <c r="C56" s="29" t="s">
        <v>97</v>
      </c>
      <c r="D56" s="32" t="s">
        <v>140</v>
      </c>
      <c r="E56" s="29" t="s">
        <v>97</v>
      </c>
      <c r="F56" s="29" t="s">
        <v>98</v>
      </c>
      <c r="G56" s="29" t="s">
        <v>104</v>
      </c>
      <c r="H56" s="92">
        <v>0</v>
      </c>
      <c r="I56" s="92">
        <v>0</v>
      </c>
      <c r="J56" s="92">
        <v>0</v>
      </c>
      <c r="K56" s="92">
        <v>0</v>
      </c>
      <c r="L56" s="92">
        <v>0</v>
      </c>
      <c r="M56" s="29" t="s">
        <v>104</v>
      </c>
      <c r="N56" s="92">
        <v>0</v>
      </c>
      <c r="O56" s="26">
        <f t="shared" si="0"/>
        <v>0</v>
      </c>
      <c r="P56" s="26" t="str">
        <v>万华化学（烟台）销售有限公司</v>
      </c>
    </row>
    <row r="57" s="26" customFormat="1" ht="15" customHeight="1" spans="1:16">
      <c r="A57" s="33" t="s">
        <v>99</v>
      </c>
      <c r="B57" s="36" t="s">
        <v>100</v>
      </c>
      <c r="C57" s="33" t="s">
        <v>97</v>
      </c>
      <c r="D57" s="36" t="s">
        <v>141</v>
      </c>
      <c r="E57" s="33" t="s">
        <v>97</v>
      </c>
      <c r="F57" s="33" t="s">
        <v>98</v>
      </c>
      <c r="G57" s="33" t="s">
        <v>104</v>
      </c>
      <c r="H57" s="93">
        <v>0</v>
      </c>
      <c r="I57" s="93">
        <v>0</v>
      </c>
      <c r="J57" s="93">
        <v>0</v>
      </c>
      <c r="K57" s="93">
        <v>0</v>
      </c>
      <c r="L57" s="93">
        <v>0</v>
      </c>
      <c r="M57" s="33" t="s">
        <v>104</v>
      </c>
      <c r="N57" s="93">
        <v>0</v>
      </c>
      <c r="O57" s="26">
        <f t="shared" si="0"/>
        <v>0</v>
      </c>
      <c r="P57" s="26" t="str">
        <v>湖北伟士通汽车零件有限公司</v>
      </c>
    </row>
    <row r="58" s="26" customFormat="1" ht="15" customHeight="1" spans="1:16">
      <c r="A58" s="29" t="s">
        <v>99</v>
      </c>
      <c r="B58" s="32" t="s">
        <v>100</v>
      </c>
      <c r="C58" s="29" t="s">
        <v>97</v>
      </c>
      <c r="D58" s="32" t="s">
        <v>29</v>
      </c>
      <c r="E58" s="29" t="s">
        <v>97</v>
      </c>
      <c r="F58" s="29" t="s">
        <v>98</v>
      </c>
      <c r="G58" s="29" t="s">
        <v>102</v>
      </c>
      <c r="H58" s="92">
        <v>286372.6</v>
      </c>
      <c r="I58" s="92">
        <v>100000</v>
      </c>
      <c r="J58" s="92">
        <v>0</v>
      </c>
      <c r="K58" s="92">
        <v>550000</v>
      </c>
      <c r="L58" s="92">
        <v>247824.9</v>
      </c>
      <c r="M58" s="29" t="s">
        <v>102</v>
      </c>
      <c r="N58" s="92">
        <v>186372.6</v>
      </c>
      <c r="O58" s="26">
        <f t="shared" si="0"/>
        <v>186372.6</v>
      </c>
      <c r="P58" s="26" t="str">
        <v>衡阳县标准件厂株洲销售处</v>
      </c>
    </row>
    <row r="59" s="26" customFormat="1" ht="15" customHeight="1" spans="1:16">
      <c r="A59" s="33" t="s">
        <v>99</v>
      </c>
      <c r="B59" s="36" t="s">
        <v>100</v>
      </c>
      <c r="C59" s="33" t="s">
        <v>97</v>
      </c>
      <c r="D59" s="36" t="s">
        <v>30</v>
      </c>
      <c r="E59" s="33" t="s">
        <v>97</v>
      </c>
      <c r="F59" s="33" t="s">
        <v>98</v>
      </c>
      <c r="G59" s="33" t="s">
        <v>102</v>
      </c>
      <c r="H59" s="93">
        <v>243841.81</v>
      </c>
      <c r="I59" s="93">
        <v>50000</v>
      </c>
      <c r="J59" s="93">
        <v>58161.24</v>
      </c>
      <c r="K59" s="93">
        <v>550000</v>
      </c>
      <c r="L59" s="93">
        <v>540242.03</v>
      </c>
      <c r="M59" s="33" t="s">
        <v>102</v>
      </c>
      <c r="N59" s="93">
        <v>252003.05</v>
      </c>
      <c r="O59" s="26">
        <f t="shared" si="0"/>
        <v>252003.05</v>
      </c>
      <c r="P59" s="26" t="str">
        <v>湖南凌天汽车零部件有限公司</v>
      </c>
    </row>
    <row r="60" s="26" customFormat="1" ht="15" customHeight="1" spans="1:16">
      <c r="A60" s="29" t="s">
        <v>99</v>
      </c>
      <c r="B60" s="32" t="s">
        <v>100</v>
      </c>
      <c r="C60" s="29" t="s">
        <v>97</v>
      </c>
      <c r="D60" s="32" t="s">
        <v>31</v>
      </c>
      <c r="E60" s="29" t="s">
        <v>97</v>
      </c>
      <c r="F60" s="29" t="s">
        <v>98</v>
      </c>
      <c r="G60" s="29" t="s">
        <v>102</v>
      </c>
      <c r="H60" s="92">
        <v>539601.79</v>
      </c>
      <c r="I60" s="92">
        <v>500000</v>
      </c>
      <c r="J60" s="92">
        <v>175900.35</v>
      </c>
      <c r="K60" s="92">
        <v>3469640</v>
      </c>
      <c r="L60" s="92">
        <v>2416457.81</v>
      </c>
      <c r="M60" s="29" t="s">
        <v>102</v>
      </c>
      <c r="N60" s="92">
        <v>215502.14</v>
      </c>
      <c r="O60" s="26">
        <f t="shared" si="0"/>
        <v>215502.14</v>
      </c>
      <c r="P60" s="26" t="str">
        <v>永州巴佛莱特汽车饰品有限公司</v>
      </c>
    </row>
    <row r="61" s="26" customFormat="1" ht="15" customHeight="1" spans="1:16">
      <c r="A61" s="33" t="s">
        <v>99</v>
      </c>
      <c r="B61" s="36" t="s">
        <v>100</v>
      </c>
      <c r="C61" s="33" t="s">
        <v>97</v>
      </c>
      <c r="D61" s="36" t="s">
        <v>142</v>
      </c>
      <c r="E61" s="33" t="s">
        <v>97</v>
      </c>
      <c r="F61" s="33" t="s">
        <v>98</v>
      </c>
      <c r="G61" s="33" t="s">
        <v>104</v>
      </c>
      <c r="H61" s="93">
        <v>0</v>
      </c>
      <c r="I61" s="93">
        <v>0</v>
      </c>
      <c r="J61" s="93">
        <v>0</v>
      </c>
      <c r="K61" s="93">
        <v>0</v>
      </c>
      <c r="L61" s="93">
        <v>0</v>
      </c>
      <c r="M61" s="33" t="s">
        <v>104</v>
      </c>
      <c r="N61" s="93">
        <v>0</v>
      </c>
      <c r="O61" s="26">
        <f t="shared" si="0"/>
        <v>0</v>
      </c>
      <c r="P61" s="26" t="str">
        <v>永州市巴佛莱特车辆饰件有限公</v>
      </c>
    </row>
    <row r="62" s="26" customFormat="1" ht="15" customHeight="1" spans="1:16">
      <c r="A62" s="29" t="s">
        <v>99</v>
      </c>
      <c r="B62" s="32" t="s">
        <v>100</v>
      </c>
      <c r="C62" s="29" t="s">
        <v>97</v>
      </c>
      <c r="D62" s="32" t="s">
        <v>143</v>
      </c>
      <c r="E62" s="29" t="s">
        <v>97</v>
      </c>
      <c r="F62" s="29" t="s">
        <v>98</v>
      </c>
      <c r="G62" s="29" t="s">
        <v>104</v>
      </c>
      <c r="H62" s="92">
        <v>0</v>
      </c>
      <c r="I62" s="92">
        <v>0</v>
      </c>
      <c r="J62" s="92">
        <v>0</v>
      </c>
      <c r="K62" s="92">
        <v>0</v>
      </c>
      <c r="L62" s="92">
        <v>0</v>
      </c>
      <c r="M62" s="29" t="s">
        <v>104</v>
      </c>
      <c r="N62" s="92">
        <v>0</v>
      </c>
      <c r="O62" s="26">
        <f t="shared" si="0"/>
        <v>0</v>
      </c>
      <c r="P62" s="26" t="str">
        <v>株洲锐昌再生资源有限公司</v>
      </c>
    </row>
    <row r="63" s="26" customFormat="1" ht="15" customHeight="1" spans="1:16">
      <c r="A63" s="33" t="s">
        <v>99</v>
      </c>
      <c r="B63" s="36" t="s">
        <v>100</v>
      </c>
      <c r="C63" s="33" t="s">
        <v>97</v>
      </c>
      <c r="D63" s="36" t="s">
        <v>144</v>
      </c>
      <c r="E63" s="33" t="s">
        <v>97</v>
      </c>
      <c r="F63" s="33" t="s">
        <v>98</v>
      </c>
      <c r="G63" s="33" t="s">
        <v>102</v>
      </c>
      <c r="H63" s="93">
        <v>103400.02</v>
      </c>
      <c r="I63" s="93">
        <v>0</v>
      </c>
      <c r="J63" s="93">
        <v>0</v>
      </c>
      <c r="K63" s="93">
        <v>29678.32</v>
      </c>
      <c r="L63" s="93">
        <v>103399.52</v>
      </c>
      <c r="M63" s="33" t="s">
        <v>102</v>
      </c>
      <c r="N63" s="93">
        <v>103400.02</v>
      </c>
      <c r="O63" s="26">
        <f t="shared" si="0"/>
        <v>103400.02</v>
      </c>
      <c r="P63" s="26" t="str">
        <v>株洲诺亿模具制造有限公司</v>
      </c>
    </row>
    <row r="64" s="26" customFormat="1" ht="15" customHeight="1" spans="1:16">
      <c r="A64" s="29" t="s">
        <v>99</v>
      </c>
      <c r="B64" s="32" t="s">
        <v>100</v>
      </c>
      <c r="C64" s="29" t="s">
        <v>97</v>
      </c>
      <c r="D64" s="32" t="s">
        <v>145</v>
      </c>
      <c r="E64" s="29" t="s">
        <v>97</v>
      </c>
      <c r="F64" s="29" t="s">
        <v>98</v>
      </c>
      <c r="G64" s="29" t="s">
        <v>104</v>
      </c>
      <c r="H64" s="92">
        <v>0</v>
      </c>
      <c r="I64" s="92">
        <v>0</v>
      </c>
      <c r="J64" s="92">
        <v>0</v>
      </c>
      <c r="K64" s="92">
        <v>0</v>
      </c>
      <c r="L64" s="92">
        <v>0</v>
      </c>
      <c r="M64" s="29" t="s">
        <v>104</v>
      </c>
      <c r="N64" s="92">
        <v>0</v>
      </c>
      <c r="O64" s="26">
        <f t="shared" si="0"/>
        <v>0</v>
      </c>
      <c r="P64" s="26" t="str">
        <v>湖南益泰安环技术咨询有限公司</v>
      </c>
    </row>
    <row r="65" s="26" customFormat="1" ht="15" customHeight="1" spans="1:16">
      <c r="A65" s="33" t="s">
        <v>99</v>
      </c>
      <c r="B65" s="36" t="s">
        <v>100</v>
      </c>
      <c r="C65" s="33" t="s">
        <v>97</v>
      </c>
      <c r="D65" s="36" t="s">
        <v>146</v>
      </c>
      <c r="E65" s="33" t="s">
        <v>97</v>
      </c>
      <c r="F65" s="33" t="s">
        <v>98</v>
      </c>
      <c r="G65" s="33" t="s">
        <v>104</v>
      </c>
      <c r="H65" s="93">
        <v>0</v>
      </c>
      <c r="I65" s="93">
        <v>0</v>
      </c>
      <c r="J65" s="93">
        <v>0</v>
      </c>
      <c r="K65" s="93">
        <v>0</v>
      </c>
      <c r="L65" s="93">
        <v>0</v>
      </c>
      <c r="M65" s="33" t="s">
        <v>104</v>
      </c>
      <c r="N65" s="93">
        <v>0</v>
      </c>
      <c r="O65" s="26">
        <f t="shared" si="0"/>
        <v>0</v>
      </c>
      <c r="P65" s="26" t="str">
        <v>株洲恺撒机电有限公司</v>
      </c>
    </row>
    <row r="66" s="26" customFormat="1" ht="15" customHeight="1" spans="1:16">
      <c r="A66" s="29" t="s">
        <v>99</v>
      </c>
      <c r="B66" s="32" t="s">
        <v>100</v>
      </c>
      <c r="C66" s="29" t="s">
        <v>97</v>
      </c>
      <c r="D66" s="32" t="s">
        <v>147</v>
      </c>
      <c r="E66" s="29" t="s">
        <v>97</v>
      </c>
      <c r="F66" s="29" t="s">
        <v>98</v>
      </c>
      <c r="G66" s="29" t="s">
        <v>104</v>
      </c>
      <c r="H66" s="92">
        <v>0</v>
      </c>
      <c r="I66" s="92">
        <v>0</v>
      </c>
      <c r="J66" s="92">
        <v>0</v>
      </c>
      <c r="K66" s="92">
        <v>0</v>
      </c>
      <c r="L66" s="92">
        <v>0</v>
      </c>
      <c r="M66" s="29" t="s">
        <v>104</v>
      </c>
      <c r="N66" s="92">
        <v>0</v>
      </c>
      <c r="O66" s="26">
        <f t="shared" si="0"/>
        <v>0</v>
      </c>
      <c r="P66" s="26" t="str">
        <v>株洲市凡美斯汽车配件有限公司</v>
      </c>
    </row>
    <row r="67" s="26" customFormat="1" ht="15" customHeight="1" spans="1:16">
      <c r="A67" s="33" t="s">
        <v>99</v>
      </c>
      <c r="B67" s="36" t="s">
        <v>100</v>
      </c>
      <c r="C67" s="33" t="s">
        <v>97</v>
      </c>
      <c r="D67" s="36" t="s">
        <v>148</v>
      </c>
      <c r="E67" s="33" t="s">
        <v>97</v>
      </c>
      <c r="F67" s="33" t="s">
        <v>98</v>
      </c>
      <c r="G67" s="33" t="s">
        <v>104</v>
      </c>
      <c r="H67" s="93">
        <v>0</v>
      </c>
      <c r="I67" s="93">
        <v>0</v>
      </c>
      <c r="J67" s="93">
        <v>0</v>
      </c>
      <c r="K67" s="93">
        <v>0</v>
      </c>
      <c r="L67" s="93">
        <v>0</v>
      </c>
      <c r="M67" s="33" t="s">
        <v>104</v>
      </c>
      <c r="N67" s="93">
        <v>0</v>
      </c>
      <c r="O67" s="26">
        <f t="shared" si="0"/>
        <v>0</v>
      </c>
      <c r="P67" s="26" t="str">
        <v>广州市永达汽车用品有限公司</v>
      </c>
    </row>
    <row r="68" s="26" customFormat="1" ht="15" customHeight="1" spans="1:16">
      <c r="A68" s="29" t="s">
        <v>99</v>
      </c>
      <c r="B68" s="32" t="s">
        <v>100</v>
      </c>
      <c r="C68" s="29" t="s">
        <v>97</v>
      </c>
      <c r="D68" s="32" t="s">
        <v>149</v>
      </c>
      <c r="E68" s="29" t="s">
        <v>97</v>
      </c>
      <c r="F68" s="29" t="s">
        <v>98</v>
      </c>
      <c r="G68" s="29" t="s">
        <v>104</v>
      </c>
      <c r="H68" s="92">
        <v>0</v>
      </c>
      <c r="I68" s="92">
        <v>0</v>
      </c>
      <c r="J68" s="92">
        <v>0</v>
      </c>
      <c r="K68" s="92">
        <v>0</v>
      </c>
      <c r="L68" s="92">
        <v>0</v>
      </c>
      <c r="M68" s="29" t="s">
        <v>104</v>
      </c>
      <c r="N68" s="92">
        <v>0</v>
      </c>
      <c r="O68" s="26">
        <f t="shared" si="0"/>
        <v>0</v>
      </c>
      <c r="P68" s="26" t="str">
        <v>东莞市双和机车拉索有限公司</v>
      </c>
    </row>
    <row r="69" s="26" customFormat="1" ht="15" customHeight="1" spans="1:16">
      <c r="A69" s="33" t="s">
        <v>99</v>
      </c>
      <c r="B69" s="36" t="s">
        <v>100</v>
      </c>
      <c r="C69" s="33" t="s">
        <v>97</v>
      </c>
      <c r="D69" s="36" t="s">
        <v>150</v>
      </c>
      <c r="E69" s="33" t="s">
        <v>97</v>
      </c>
      <c r="F69" s="33" t="s">
        <v>98</v>
      </c>
      <c r="G69" s="33" t="s">
        <v>104</v>
      </c>
      <c r="H69" s="93">
        <v>0</v>
      </c>
      <c r="I69" s="93">
        <v>0</v>
      </c>
      <c r="J69" s="93">
        <v>0</v>
      </c>
      <c r="K69" s="93">
        <v>0</v>
      </c>
      <c r="L69" s="93">
        <v>0</v>
      </c>
      <c r="M69" s="33" t="s">
        <v>104</v>
      </c>
      <c r="N69" s="93">
        <v>0</v>
      </c>
      <c r="O69" s="26">
        <f t="shared" ref="O69:O132" si="1">IF(M69="贷",N69,-N69)</f>
        <v>0</v>
      </c>
      <c r="P69" s="26" t="str">
        <v>广州永晔化工科技有限公司</v>
      </c>
    </row>
    <row r="70" s="26" customFormat="1" ht="15" customHeight="1" spans="1:16">
      <c r="A70" s="29" t="s">
        <v>99</v>
      </c>
      <c r="B70" s="32" t="s">
        <v>100</v>
      </c>
      <c r="C70" s="29" t="s">
        <v>97</v>
      </c>
      <c r="D70" s="32" t="s">
        <v>151</v>
      </c>
      <c r="E70" s="29" t="s">
        <v>97</v>
      </c>
      <c r="F70" s="29" t="s">
        <v>98</v>
      </c>
      <c r="G70" s="29" t="s">
        <v>104</v>
      </c>
      <c r="H70" s="92">
        <v>0</v>
      </c>
      <c r="I70" s="92">
        <v>0</v>
      </c>
      <c r="J70" s="92">
        <v>0</v>
      </c>
      <c r="K70" s="92">
        <v>0</v>
      </c>
      <c r="L70" s="92">
        <v>0</v>
      </c>
      <c r="M70" s="29" t="s">
        <v>104</v>
      </c>
      <c r="N70" s="92">
        <v>0</v>
      </c>
      <c r="O70" s="26">
        <f t="shared" si="1"/>
        <v>0</v>
      </c>
      <c r="P70" s="26" t="str">
        <v>广州市耀林汽车装备有限公司</v>
      </c>
    </row>
    <row r="71" s="26" customFormat="1" ht="15" customHeight="1" spans="1:16">
      <c r="A71" s="33" t="s">
        <v>99</v>
      </c>
      <c r="B71" s="36" t="s">
        <v>100</v>
      </c>
      <c r="C71" s="33" t="s">
        <v>97</v>
      </c>
      <c r="D71" s="36" t="s">
        <v>152</v>
      </c>
      <c r="E71" s="33" t="s">
        <v>97</v>
      </c>
      <c r="F71" s="33" t="s">
        <v>98</v>
      </c>
      <c r="G71" s="33" t="s">
        <v>104</v>
      </c>
      <c r="H71" s="93">
        <v>0</v>
      </c>
      <c r="I71" s="93">
        <v>0</v>
      </c>
      <c r="J71" s="93">
        <v>0</v>
      </c>
      <c r="K71" s="93">
        <v>0</v>
      </c>
      <c r="L71" s="93">
        <v>0</v>
      </c>
      <c r="M71" s="33" t="s">
        <v>104</v>
      </c>
      <c r="N71" s="93">
        <v>0</v>
      </c>
      <c r="O71" s="26">
        <f t="shared" si="1"/>
        <v>0</v>
      </c>
      <c r="P71" s="26" t="str">
        <v>广州添亿高分子材料有限公司</v>
      </c>
    </row>
    <row r="72" s="26" customFormat="1" ht="15" customHeight="1" spans="1:16">
      <c r="A72" s="29" t="s">
        <v>99</v>
      </c>
      <c r="B72" s="32" t="s">
        <v>100</v>
      </c>
      <c r="C72" s="29" t="s">
        <v>97</v>
      </c>
      <c r="D72" s="32" t="s">
        <v>153</v>
      </c>
      <c r="E72" s="29" t="s">
        <v>97</v>
      </c>
      <c r="F72" s="29" t="s">
        <v>98</v>
      </c>
      <c r="G72" s="29" t="s">
        <v>104</v>
      </c>
      <c r="H72" s="92">
        <v>0</v>
      </c>
      <c r="I72" s="92">
        <v>0</v>
      </c>
      <c r="J72" s="92">
        <v>0</v>
      </c>
      <c r="K72" s="92">
        <v>0</v>
      </c>
      <c r="L72" s="92">
        <v>0</v>
      </c>
      <c r="M72" s="29" t="s">
        <v>104</v>
      </c>
      <c r="N72" s="92">
        <v>0</v>
      </c>
      <c r="O72" s="26">
        <f t="shared" si="1"/>
        <v>0</v>
      </c>
      <c r="P72" s="26" t="str">
        <v>东莞市君赢机械制造有限公司</v>
      </c>
    </row>
    <row r="73" s="26" customFormat="1" ht="15" customHeight="1" spans="1:16">
      <c r="A73" s="33" t="s">
        <v>99</v>
      </c>
      <c r="B73" s="36" t="s">
        <v>100</v>
      </c>
      <c r="C73" s="33" t="s">
        <v>97</v>
      </c>
      <c r="D73" s="36" t="s">
        <v>154</v>
      </c>
      <c r="E73" s="33" t="s">
        <v>97</v>
      </c>
      <c r="F73" s="33" t="s">
        <v>98</v>
      </c>
      <c r="G73" s="33" t="s">
        <v>104</v>
      </c>
      <c r="H73" s="93">
        <v>0</v>
      </c>
      <c r="I73" s="93">
        <v>0</v>
      </c>
      <c r="J73" s="93">
        <v>0</v>
      </c>
      <c r="K73" s="93">
        <v>0</v>
      </c>
      <c r="L73" s="93">
        <v>0</v>
      </c>
      <c r="M73" s="33" t="s">
        <v>104</v>
      </c>
      <c r="N73" s="93">
        <v>0</v>
      </c>
      <c r="O73" s="26">
        <f t="shared" si="1"/>
        <v>0</v>
      </c>
      <c r="P73" s="26" t="str">
        <v>重庆光大产业有限公司</v>
      </c>
    </row>
    <row r="74" s="26" customFormat="1" ht="15" customHeight="1" spans="1:16">
      <c r="A74" s="29" t="s">
        <v>99</v>
      </c>
      <c r="B74" s="32" t="s">
        <v>100</v>
      </c>
      <c r="C74" s="29" t="s">
        <v>97</v>
      </c>
      <c r="D74" s="32" t="s">
        <v>32</v>
      </c>
      <c r="E74" s="29" t="s">
        <v>97</v>
      </c>
      <c r="F74" s="29" t="s">
        <v>98</v>
      </c>
      <c r="G74" s="29" t="s">
        <v>102</v>
      </c>
      <c r="H74" s="92">
        <v>316436.86</v>
      </c>
      <c r="I74" s="92">
        <v>68683.32</v>
      </c>
      <c r="J74" s="92">
        <v>26710.66</v>
      </c>
      <c r="K74" s="92">
        <v>637350.32</v>
      </c>
      <c r="L74" s="92">
        <v>527148.87</v>
      </c>
      <c r="M74" s="29" t="s">
        <v>102</v>
      </c>
      <c r="N74" s="92">
        <v>274464.2</v>
      </c>
      <c r="O74" s="26">
        <f t="shared" si="1"/>
        <v>274464.2</v>
      </c>
      <c r="P74" s="26" t="str">
        <v>湘乡简美工贸有限公司</v>
      </c>
    </row>
    <row r="75" s="26" customFormat="1" ht="15" customHeight="1" spans="1:16">
      <c r="A75" s="33" t="s">
        <v>99</v>
      </c>
      <c r="B75" s="36" t="s">
        <v>100</v>
      </c>
      <c r="C75" s="33" t="s">
        <v>97</v>
      </c>
      <c r="D75" s="36" t="s">
        <v>33</v>
      </c>
      <c r="E75" s="33" t="s">
        <v>97</v>
      </c>
      <c r="F75" s="33" t="s">
        <v>98</v>
      </c>
      <c r="G75" s="33" t="s">
        <v>102</v>
      </c>
      <c r="H75" s="93">
        <v>4030579.27</v>
      </c>
      <c r="I75" s="93">
        <v>1000000</v>
      </c>
      <c r="J75" s="93">
        <v>24500</v>
      </c>
      <c r="K75" s="93">
        <v>15834187.82</v>
      </c>
      <c r="L75" s="93">
        <v>15028336.82</v>
      </c>
      <c r="M75" s="33" t="s">
        <v>102</v>
      </c>
      <c r="N75" s="93">
        <v>3055079.27</v>
      </c>
      <c r="O75" s="26">
        <f t="shared" si="1"/>
        <v>3055079.27</v>
      </c>
      <c r="P75" s="26" t="str">
        <v>赵五祥</v>
      </c>
    </row>
    <row r="76" s="26" customFormat="1" ht="15" customHeight="1" spans="1:16">
      <c r="A76" s="29" t="s">
        <v>99</v>
      </c>
      <c r="B76" s="32" t="s">
        <v>100</v>
      </c>
      <c r="C76" s="29" t="s">
        <v>97</v>
      </c>
      <c r="D76" s="32" t="s">
        <v>155</v>
      </c>
      <c r="E76" s="29" t="s">
        <v>97</v>
      </c>
      <c r="F76" s="29" t="s">
        <v>98</v>
      </c>
      <c r="G76" s="29" t="s">
        <v>104</v>
      </c>
      <c r="H76" s="92">
        <v>0</v>
      </c>
      <c r="I76" s="92">
        <v>0</v>
      </c>
      <c r="J76" s="92">
        <v>0</v>
      </c>
      <c r="K76" s="92">
        <v>185330.96</v>
      </c>
      <c r="L76" s="92">
        <v>0</v>
      </c>
      <c r="M76" s="29" t="s">
        <v>104</v>
      </c>
      <c r="N76" s="92">
        <v>0</v>
      </c>
      <c r="O76" s="26">
        <f t="shared" si="1"/>
        <v>0</v>
      </c>
      <c r="P76" s="26" t="str">
        <v>江阴市诚信模具有限公司</v>
      </c>
    </row>
    <row r="77" s="26" customFormat="1" ht="15" customHeight="1" spans="1:16">
      <c r="A77" s="33" t="s">
        <v>99</v>
      </c>
      <c r="B77" s="36" t="s">
        <v>100</v>
      </c>
      <c r="C77" s="33" t="s">
        <v>97</v>
      </c>
      <c r="D77" s="36" t="s">
        <v>156</v>
      </c>
      <c r="E77" s="33" t="s">
        <v>97</v>
      </c>
      <c r="F77" s="33" t="s">
        <v>98</v>
      </c>
      <c r="G77" s="33" t="s">
        <v>102</v>
      </c>
      <c r="H77" s="93">
        <v>261042</v>
      </c>
      <c r="I77" s="93">
        <v>20000</v>
      </c>
      <c r="J77" s="93">
        <v>0</v>
      </c>
      <c r="K77" s="93">
        <v>120000</v>
      </c>
      <c r="L77" s="93">
        <v>0</v>
      </c>
      <c r="M77" s="33" t="s">
        <v>102</v>
      </c>
      <c r="N77" s="93">
        <v>241042</v>
      </c>
      <c r="O77" s="26">
        <f t="shared" si="1"/>
        <v>241042</v>
      </c>
      <c r="P77" s="26" t="str">
        <v>江阴长青工艺品有限公司</v>
      </c>
    </row>
    <row r="78" s="26" customFormat="1" ht="15" customHeight="1" spans="1:16">
      <c r="A78" s="29" t="s">
        <v>99</v>
      </c>
      <c r="B78" s="32" t="s">
        <v>100</v>
      </c>
      <c r="C78" s="29" t="s">
        <v>97</v>
      </c>
      <c r="D78" s="32" t="s">
        <v>157</v>
      </c>
      <c r="E78" s="29" t="s">
        <v>97</v>
      </c>
      <c r="F78" s="29" t="s">
        <v>98</v>
      </c>
      <c r="G78" s="29" t="s">
        <v>102</v>
      </c>
      <c r="H78" s="92">
        <v>315723.23</v>
      </c>
      <c r="I78" s="92">
        <v>0</v>
      </c>
      <c r="J78" s="92">
        <v>0</v>
      </c>
      <c r="K78" s="92">
        <v>300000</v>
      </c>
      <c r="L78" s="92">
        <v>0</v>
      </c>
      <c r="M78" s="29" t="s">
        <v>102</v>
      </c>
      <c r="N78" s="92">
        <v>315723.23</v>
      </c>
      <c r="O78" s="26">
        <f t="shared" si="1"/>
        <v>315723.23</v>
      </c>
      <c r="P78" s="26" t="str">
        <v>黄骅市泽方模具有限公司</v>
      </c>
    </row>
    <row r="79" s="26" customFormat="1" ht="15" customHeight="1" spans="1:16">
      <c r="A79" s="33" t="s">
        <v>99</v>
      </c>
      <c r="B79" s="36" t="s">
        <v>100</v>
      </c>
      <c r="C79" s="33" t="s">
        <v>97</v>
      </c>
      <c r="D79" s="36" t="s">
        <v>158</v>
      </c>
      <c r="E79" s="33" t="s">
        <v>97</v>
      </c>
      <c r="F79" s="33" t="s">
        <v>98</v>
      </c>
      <c r="G79" s="33" t="s">
        <v>102</v>
      </c>
      <c r="H79" s="93">
        <v>1400</v>
      </c>
      <c r="I79" s="93">
        <v>0</v>
      </c>
      <c r="J79" s="93">
        <v>0</v>
      </c>
      <c r="K79" s="93">
        <v>0</v>
      </c>
      <c r="L79" s="93">
        <v>0</v>
      </c>
      <c r="M79" s="33" t="s">
        <v>102</v>
      </c>
      <c r="N79" s="93">
        <v>1400</v>
      </c>
      <c r="O79" s="26">
        <f t="shared" si="1"/>
        <v>1400</v>
      </c>
      <c r="P79" s="26" t="str">
        <v>黄骅市荣丰塑料模具有限公司</v>
      </c>
    </row>
    <row r="80" s="26" customFormat="1" ht="15" customHeight="1" spans="1:16">
      <c r="A80" s="29" t="s">
        <v>99</v>
      </c>
      <c r="B80" s="32" t="s">
        <v>100</v>
      </c>
      <c r="C80" s="29" t="s">
        <v>97</v>
      </c>
      <c r="D80" s="32" t="s">
        <v>159</v>
      </c>
      <c r="E80" s="29" t="s">
        <v>97</v>
      </c>
      <c r="F80" s="29" t="s">
        <v>98</v>
      </c>
      <c r="G80" s="29" t="s">
        <v>102</v>
      </c>
      <c r="H80" s="92">
        <v>5600</v>
      </c>
      <c r="I80" s="92">
        <v>0</v>
      </c>
      <c r="J80" s="92">
        <v>0</v>
      </c>
      <c r="K80" s="92">
        <v>0</v>
      </c>
      <c r="L80" s="92">
        <v>0</v>
      </c>
      <c r="M80" s="29" t="s">
        <v>102</v>
      </c>
      <c r="N80" s="92">
        <v>5600</v>
      </c>
      <c r="O80" s="26">
        <f t="shared" si="1"/>
        <v>5600</v>
      </c>
      <c r="P80" s="26" t="str">
        <v>黄骅市震雄塑料模具有限公司</v>
      </c>
    </row>
    <row r="81" s="26" customFormat="1" ht="15" customHeight="1" spans="1:16">
      <c r="A81" s="33" t="s">
        <v>99</v>
      </c>
      <c r="B81" s="36" t="s">
        <v>100</v>
      </c>
      <c r="C81" s="33" t="s">
        <v>97</v>
      </c>
      <c r="D81" s="36" t="s">
        <v>160</v>
      </c>
      <c r="E81" s="33" t="s">
        <v>97</v>
      </c>
      <c r="F81" s="33" t="s">
        <v>98</v>
      </c>
      <c r="G81" s="33" t="s">
        <v>102</v>
      </c>
      <c r="H81" s="93">
        <v>6250</v>
      </c>
      <c r="I81" s="93">
        <v>0</v>
      </c>
      <c r="J81" s="93">
        <v>0</v>
      </c>
      <c r="K81" s="93">
        <v>0</v>
      </c>
      <c r="L81" s="93">
        <v>0</v>
      </c>
      <c r="M81" s="33" t="s">
        <v>102</v>
      </c>
      <c r="N81" s="93">
        <v>6250</v>
      </c>
      <c r="O81" s="26">
        <f t="shared" si="1"/>
        <v>6250</v>
      </c>
      <c r="P81" s="26" t="str">
        <v>湖南星宇龙机械有限公司</v>
      </c>
    </row>
    <row r="82" s="26" customFormat="1" ht="15" customHeight="1" spans="1:16">
      <c r="A82" s="29" t="s">
        <v>99</v>
      </c>
      <c r="B82" s="32" t="s">
        <v>100</v>
      </c>
      <c r="C82" s="29" t="s">
        <v>97</v>
      </c>
      <c r="D82" s="32" t="s">
        <v>161</v>
      </c>
      <c r="E82" s="29" t="s">
        <v>97</v>
      </c>
      <c r="F82" s="29" t="s">
        <v>98</v>
      </c>
      <c r="G82" s="29" t="s">
        <v>104</v>
      </c>
      <c r="H82" s="92">
        <v>0</v>
      </c>
      <c r="I82" s="92">
        <v>0</v>
      </c>
      <c r="J82" s="92">
        <v>0</v>
      </c>
      <c r="K82" s="92">
        <v>0</v>
      </c>
      <c r="L82" s="92">
        <v>0</v>
      </c>
      <c r="M82" s="29" t="s">
        <v>104</v>
      </c>
      <c r="N82" s="92">
        <v>0</v>
      </c>
      <c r="O82" s="26">
        <f t="shared" si="1"/>
        <v>0</v>
      </c>
      <c r="P82" s="26" t="str">
        <v>湖南精正设备制造有限公司</v>
      </c>
    </row>
    <row r="83" s="26" customFormat="1" ht="15" customHeight="1" spans="1:16">
      <c r="A83" s="33" t="s">
        <v>99</v>
      </c>
      <c r="B83" s="36" t="s">
        <v>100</v>
      </c>
      <c r="C83" s="33" t="s">
        <v>97</v>
      </c>
      <c r="D83" s="36" t="s">
        <v>162</v>
      </c>
      <c r="E83" s="33" t="s">
        <v>97</v>
      </c>
      <c r="F83" s="33" t="s">
        <v>98</v>
      </c>
      <c r="G83" s="33" t="s">
        <v>102</v>
      </c>
      <c r="H83" s="93">
        <v>12000</v>
      </c>
      <c r="I83" s="93">
        <v>0</v>
      </c>
      <c r="J83" s="93">
        <v>0</v>
      </c>
      <c r="K83" s="93">
        <v>0</v>
      </c>
      <c r="L83" s="93">
        <v>0</v>
      </c>
      <c r="M83" s="33" t="s">
        <v>102</v>
      </c>
      <c r="N83" s="93">
        <v>12000</v>
      </c>
      <c r="O83" s="26">
        <f t="shared" si="1"/>
        <v>12000</v>
      </c>
      <c r="P83" s="26" t="str">
        <v>东莞市高泰检测仪器有限公司</v>
      </c>
    </row>
    <row r="84" s="26" customFormat="1" ht="15" customHeight="1" spans="1:16">
      <c r="A84" s="29" t="s">
        <v>99</v>
      </c>
      <c r="B84" s="32" t="s">
        <v>100</v>
      </c>
      <c r="C84" s="29" t="s">
        <v>97</v>
      </c>
      <c r="D84" s="32" t="s">
        <v>163</v>
      </c>
      <c r="E84" s="29" t="s">
        <v>97</v>
      </c>
      <c r="F84" s="29" t="s">
        <v>98</v>
      </c>
      <c r="G84" s="29" t="s">
        <v>104</v>
      </c>
      <c r="H84" s="92">
        <v>0</v>
      </c>
      <c r="I84" s="92">
        <v>0</v>
      </c>
      <c r="J84" s="92">
        <v>0</v>
      </c>
      <c r="K84" s="92">
        <v>0</v>
      </c>
      <c r="L84" s="92">
        <v>0</v>
      </c>
      <c r="M84" s="29" t="s">
        <v>104</v>
      </c>
      <c r="N84" s="92">
        <v>0</v>
      </c>
      <c r="O84" s="26">
        <f t="shared" si="1"/>
        <v>0</v>
      </c>
      <c r="P84" s="26" t="str">
        <v>易格斯(上海)拖链系统有限公司</v>
      </c>
    </row>
    <row r="85" s="26" customFormat="1" ht="15" customHeight="1" spans="1:16">
      <c r="A85" s="33" t="s">
        <v>99</v>
      </c>
      <c r="B85" s="36" t="s">
        <v>100</v>
      </c>
      <c r="C85" s="33" t="s">
        <v>97</v>
      </c>
      <c r="D85" s="36" t="s">
        <v>164</v>
      </c>
      <c r="E85" s="33" t="s">
        <v>97</v>
      </c>
      <c r="F85" s="33" t="s">
        <v>98</v>
      </c>
      <c r="G85" s="33" t="s">
        <v>104</v>
      </c>
      <c r="H85" s="93">
        <v>0</v>
      </c>
      <c r="I85" s="93">
        <v>0</v>
      </c>
      <c r="J85" s="93">
        <v>0</v>
      </c>
      <c r="K85" s="93">
        <v>0</v>
      </c>
      <c r="L85" s="93">
        <v>0</v>
      </c>
      <c r="M85" s="33" t="s">
        <v>104</v>
      </c>
      <c r="N85" s="93">
        <v>0</v>
      </c>
      <c r="O85" s="26">
        <f t="shared" si="1"/>
        <v>0</v>
      </c>
      <c r="P85" s="26" t="str">
        <v>黄骅市正大纺织机械配件厂</v>
      </c>
    </row>
    <row r="86" s="26" customFormat="1" ht="15" customHeight="1" spans="1:16">
      <c r="A86" s="29" t="s">
        <v>99</v>
      </c>
      <c r="B86" s="32" t="s">
        <v>100</v>
      </c>
      <c r="C86" s="29" t="s">
        <v>97</v>
      </c>
      <c r="D86" s="32" t="s">
        <v>165</v>
      </c>
      <c r="E86" s="29" t="s">
        <v>97</v>
      </c>
      <c r="F86" s="29" t="s">
        <v>98</v>
      </c>
      <c r="G86" s="29" t="s">
        <v>104</v>
      </c>
      <c r="H86" s="92">
        <v>0</v>
      </c>
      <c r="I86" s="92">
        <v>0</v>
      </c>
      <c r="J86" s="92">
        <v>0</v>
      </c>
      <c r="K86" s="92">
        <v>0</v>
      </c>
      <c r="L86" s="92">
        <v>0</v>
      </c>
      <c r="M86" s="29" t="s">
        <v>104</v>
      </c>
      <c r="N86" s="92">
        <v>0</v>
      </c>
      <c r="O86" s="26">
        <f t="shared" si="1"/>
        <v>0</v>
      </c>
      <c r="P86" s="26" t="str">
        <v>沧州强宇五金制造有限公司</v>
      </c>
    </row>
    <row r="87" s="26" customFormat="1" ht="15" customHeight="1" spans="1:16">
      <c r="A87" s="33" t="s">
        <v>99</v>
      </c>
      <c r="B87" s="36" t="s">
        <v>100</v>
      </c>
      <c r="C87" s="33" t="s">
        <v>97</v>
      </c>
      <c r="D87" s="36" t="s">
        <v>166</v>
      </c>
      <c r="E87" s="33" t="s">
        <v>97</v>
      </c>
      <c r="F87" s="33" t="s">
        <v>98</v>
      </c>
      <c r="G87" s="33" t="s">
        <v>104</v>
      </c>
      <c r="H87" s="93">
        <v>0</v>
      </c>
      <c r="I87" s="93">
        <v>0</v>
      </c>
      <c r="J87" s="93">
        <v>0</v>
      </c>
      <c r="K87" s="93">
        <v>0</v>
      </c>
      <c r="L87" s="93">
        <v>0</v>
      </c>
      <c r="M87" s="33" t="s">
        <v>104</v>
      </c>
      <c r="N87" s="93">
        <v>0</v>
      </c>
      <c r="O87" s="26">
        <f t="shared" si="1"/>
        <v>0</v>
      </c>
      <c r="P87" s="26" t="str">
        <v>厦门劲亨五金工业有限公司</v>
      </c>
    </row>
    <row r="88" s="26" customFormat="1" ht="15" customHeight="1" spans="1:16">
      <c r="A88" s="29" t="s">
        <v>99</v>
      </c>
      <c r="B88" s="32" t="s">
        <v>100</v>
      </c>
      <c r="C88" s="29" t="s">
        <v>97</v>
      </c>
      <c r="D88" s="32" t="s">
        <v>167</v>
      </c>
      <c r="E88" s="29" t="s">
        <v>97</v>
      </c>
      <c r="F88" s="29" t="s">
        <v>98</v>
      </c>
      <c r="G88" s="29" t="s">
        <v>104</v>
      </c>
      <c r="H88" s="92">
        <v>0</v>
      </c>
      <c r="I88" s="92">
        <v>0</v>
      </c>
      <c r="J88" s="92">
        <v>0</v>
      </c>
      <c r="K88" s="92">
        <v>18532</v>
      </c>
      <c r="L88" s="92">
        <v>18532</v>
      </c>
      <c r="M88" s="29" t="s">
        <v>104</v>
      </c>
      <c r="N88" s="92">
        <v>0</v>
      </c>
      <c r="O88" s="26">
        <f t="shared" si="1"/>
        <v>0</v>
      </c>
      <c r="P88" s="26" t="str">
        <v>天津国际铁工焊接装备有限公司</v>
      </c>
    </row>
    <row r="89" s="26" customFormat="1" ht="15" customHeight="1" spans="1:16">
      <c r="A89" s="33" t="s">
        <v>99</v>
      </c>
      <c r="B89" s="36" t="s">
        <v>100</v>
      </c>
      <c r="C89" s="33" t="s">
        <v>97</v>
      </c>
      <c r="D89" s="36" t="s">
        <v>168</v>
      </c>
      <c r="E89" s="33" t="s">
        <v>97</v>
      </c>
      <c r="F89" s="33" t="s">
        <v>98</v>
      </c>
      <c r="G89" s="33" t="s">
        <v>102</v>
      </c>
      <c r="H89" s="93">
        <v>9600</v>
      </c>
      <c r="I89" s="93">
        <v>0</v>
      </c>
      <c r="J89" s="93">
        <v>0</v>
      </c>
      <c r="K89" s="93">
        <v>0</v>
      </c>
      <c r="L89" s="93">
        <v>0</v>
      </c>
      <c r="M89" s="33" t="s">
        <v>102</v>
      </c>
      <c r="N89" s="93">
        <v>9600</v>
      </c>
      <c r="O89" s="26">
        <f t="shared" si="1"/>
        <v>9600</v>
      </c>
      <c r="P89" s="26" t="str">
        <v>江阴常青模具有限公司</v>
      </c>
    </row>
    <row r="90" s="26" customFormat="1" ht="15" customHeight="1" spans="1:16">
      <c r="A90" s="29" t="s">
        <v>99</v>
      </c>
      <c r="B90" s="32" t="s">
        <v>100</v>
      </c>
      <c r="C90" s="29" t="s">
        <v>97</v>
      </c>
      <c r="D90" s="32" t="s">
        <v>169</v>
      </c>
      <c r="E90" s="29" t="s">
        <v>97</v>
      </c>
      <c r="F90" s="29" t="s">
        <v>98</v>
      </c>
      <c r="G90" s="29" t="s">
        <v>104</v>
      </c>
      <c r="H90" s="92">
        <v>0</v>
      </c>
      <c r="I90" s="92">
        <v>0</v>
      </c>
      <c r="J90" s="92">
        <v>0</v>
      </c>
      <c r="K90" s="92">
        <v>0</v>
      </c>
      <c r="L90" s="92">
        <v>0</v>
      </c>
      <c r="M90" s="29" t="s">
        <v>104</v>
      </c>
      <c r="N90" s="92">
        <v>0</v>
      </c>
      <c r="O90" s="26">
        <f t="shared" si="1"/>
        <v>0</v>
      </c>
      <c r="P90" s="26" t="str">
        <v>北京江森汽车部件有限公司</v>
      </c>
    </row>
    <row r="91" s="26" customFormat="1" ht="15" customHeight="1" spans="1:16">
      <c r="A91" s="33" t="s">
        <v>99</v>
      </c>
      <c r="B91" s="36" t="s">
        <v>100</v>
      </c>
      <c r="C91" s="33" t="s">
        <v>97</v>
      </c>
      <c r="D91" s="36" t="s">
        <v>170</v>
      </c>
      <c r="E91" s="33" t="s">
        <v>97</v>
      </c>
      <c r="F91" s="33" t="s">
        <v>98</v>
      </c>
      <c r="G91" s="33" t="s">
        <v>107</v>
      </c>
      <c r="H91" s="93">
        <v>15365.76</v>
      </c>
      <c r="I91" s="93">
        <v>0</v>
      </c>
      <c r="J91" s="93">
        <v>0</v>
      </c>
      <c r="K91" s="93">
        <v>0</v>
      </c>
      <c r="L91" s="93">
        <v>0</v>
      </c>
      <c r="M91" s="33" t="s">
        <v>107</v>
      </c>
      <c r="N91" s="93">
        <v>15365.76</v>
      </c>
      <c r="O91" s="26">
        <f t="shared" si="1"/>
        <v>-15365.76</v>
      </c>
      <c r="P91" s="26" t="str">
        <v>张家港环球塑料机械厂</v>
      </c>
    </row>
    <row r="92" s="26" customFormat="1" ht="15" customHeight="1" spans="1:16">
      <c r="A92" s="29" t="s">
        <v>99</v>
      </c>
      <c r="B92" s="32" t="s">
        <v>100</v>
      </c>
      <c r="C92" s="29" t="s">
        <v>97</v>
      </c>
      <c r="D92" s="32" t="s">
        <v>171</v>
      </c>
      <c r="E92" s="29" t="s">
        <v>97</v>
      </c>
      <c r="F92" s="29" t="s">
        <v>98</v>
      </c>
      <c r="G92" s="29" t="s">
        <v>102</v>
      </c>
      <c r="H92" s="92">
        <v>2200</v>
      </c>
      <c r="I92" s="92">
        <v>0</v>
      </c>
      <c r="J92" s="92">
        <v>0</v>
      </c>
      <c r="K92" s="92">
        <v>0</v>
      </c>
      <c r="L92" s="92">
        <v>0</v>
      </c>
      <c r="M92" s="29" t="s">
        <v>102</v>
      </c>
      <c r="N92" s="92">
        <v>2200</v>
      </c>
      <c r="O92" s="26">
        <f t="shared" si="1"/>
        <v>2200</v>
      </c>
      <c r="P92" s="26" t="str">
        <v>厦门市三友和机械有限公司</v>
      </c>
    </row>
    <row r="93" s="26" customFormat="1" ht="15" customHeight="1" spans="1:16">
      <c r="A93" s="33" t="s">
        <v>99</v>
      </c>
      <c r="B93" s="36" t="s">
        <v>100</v>
      </c>
      <c r="C93" s="33" t="s">
        <v>97</v>
      </c>
      <c r="D93" s="36" t="s">
        <v>172</v>
      </c>
      <c r="E93" s="33" t="s">
        <v>97</v>
      </c>
      <c r="F93" s="33" t="s">
        <v>98</v>
      </c>
      <c r="G93" s="33" t="s">
        <v>102</v>
      </c>
      <c r="H93" s="93">
        <v>6340</v>
      </c>
      <c r="I93" s="93">
        <v>0</v>
      </c>
      <c r="J93" s="93">
        <v>0</v>
      </c>
      <c r="K93" s="93">
        <v>0</v>
      </c>
      <c r="L93" s="93">
        <v>0</v>
      </c>
      <c r="M93" s="33" t="s">
        <v>102</v>
      </c>
      <c r="N93" s="93">
        <v>6340</v>
      </c>
      <c r="O93" s="26">
        <f t="shared" si="1"/>
        <v>6340</v>
      </c>
      <c r="P93" s="26" t="str">
        <v>廊坊华文机电设备有限公司</v>
      </c>
    </row>
    <row r="94" s="26" customFormat="1" ht="15" customHeight="1" spans="1:16">
      <c r="A94" s="29" t="s">
        <v>99</v>
      </c>
      <c r="B94" s="32" t="s">
        <v>100</v>
      </c>
      <c r="C94" s="29" t="s">
        <v>97</v>
      </c>
      <c r="D94" s="32" t="s">
        <v>173</v>
      </c>
      <c r="E94" s="29" t="s">
        <v>97</v>
      </c>
      <c r="F94" s="29" t="s">
        <v>98</v>
      </c>
      <c r="G94" s="29" t="s">
        <v>102</v>
      </c>
      <c r="H94" s="92">
        <v>30585</v>
      </c>
      <c r="I94" s="92">
        <v>0</v>
      </c>
      <c r="J94" s="92">
        <v>0</v>
      </c>
      <c r="K94" s="92">
        <v>0</v>
      </c>
      <c r="L94" s="92">
        <v>0</v>
      </c>
      <c r="M94" s="29" t="s">
        <v>102</v>
      </c>
      <c r="N94" s="92">
        <v>30585</v>
      </c>
      <c r="O94" s="26">
        <f t="shared" si="1"/>
        <v>30585</v>
      </c>
      <c r="P94" s="26" t="str">
        <v>佛吉亚（无锡）座椅部件有限公</v>
      </c>
    </row>
    <row r="95" s="26" customFormat="1" ht="15" customHeight="1" spans="1:16">
      <c r="A95" s="33" t="s">
        <v>99</v>
      </c>
      <c r="B95" s="36" t="s">
        <v>100</v>
      </c>
      <c r="C95" s="33" t="s">
        <v>97</v>
      </c>
      <c r="D95" s="36" t="s">
        <v>34</v>
      </c>
      <c r="E95" s="33" t="s">
        <v>97</v>
      </c>
      <c r="F95" s="33" t="s">
        <v>98</v>
      </c>
      <c r="G95" s="33" t="s">
        <v>107</v>
      </c>
      <c r="H95" s="93">
        <v>377284.12</v>
      </c>
      <c r="I95" s="93">
        <v>297524.48</v>
      </c>
      <c r="J95" s="93">
        <v>226813.6</v>
      </c>
      <c r="K95" s="93">
        <v>1484187.52</v>
      </c>
      <c r="L95" s="93">
        <v>1243786.76</v>
      </c>
      <c r="M95" s="33" t="s">
        <v>107</v>
      </c>
      <c r="N95" s="93">
        <v>447995</v>
      </c>
      <c r="O95" s="26">
        <f t="shared" si="1"/>
        <v>-447995</v>
      </c>
      <c r="P95" s="26" t="str">
        <v>长春赛诺汽车材料有限公</v>
      </c>
    </row>
    <row r="96" s="26" customFormat="1" ht="15" customHeight="1" spans="1:16">
      <c r="A96" s="29" t="s">
        <v>99</v>
      </c>
      <c r="B96" s="32" t="s">
        <v>100</v>
      </c>
      <c r="C96" s="29" t="s">
        <v>97</v>
      </c>
      <c r="D96" s="32" t="s">
        <v>174</v>
      </c>
      <c r="E96" s="29" t="s">
        <v>97</v>
      </c>
      <c r="F96" s="29" t="s">
        <v>98</v>
      </c>
      <c r="G96" s="29" t="s">
        <v>104</v>
      </c>
      <c r="H96" s="92">
        <v>0</v>
      </c>
      <c r="I96" s="92">
        <v>0</v>
      </c>
      <c r="J96" s="92">
        <v>0</v>
      </c>
      <c r="K96" s="92">
        <v>0</v>
      </c>
      <c r="L96" s="92">
        <v>0</v>
      </c>
      <c r="M96" s="29" t="s">
        <v>104</v>
      </c>
      <c r="N96" s="92">
        <v>0</v>
      </c>
      <c r="O96" s="26">
        <f t="shared" si="1"/>
        <v>0</v>
      </c>
      <c r="P96" s="26" t="str">
        <v>西安光华荣昌汽车部件有限公司</v>
      </c>
    </row>
    <row r="97" s="26" customFormat="1" ht="15" customHeight="1" spans="1:16">
      <c r="A97" s="33" t="s">
        <v>99</v>
      </c>
      <c r="B97" s="36" t="s">
        <v>100</v>
      </c>
      <c r="C97" s="33" t="s">
        <v>97</v>
      </c>
      <c r="D97" s="36" t="s">
        <v>175</v>
      </c>
      <c r="E97" s="33" t="s">
        <v>97</v>
      </c>
      <c r="F97" s="33" t="s">
        <v>98</v>
      </c>
      <c r="G97" s="33" t="s">
        <v>104</v>
      </c>
      <c r="H97" s="93">
        <v>0</v>
      </c>
      <c r="I97" s="93">
        <v>0</v>
      </c>
      <c r="J97" s="93">
        <v>0</v>
      </c>
      <c r="K97" s="93">
        <v>220750.15</v>
      </c>
      <c r="L97" s="93">
        <v>0</v>
      </c>
      <c r="M97" s="33" t="s">
        <v>104</v>
      </c>
      <c r="N97" s="93">
        <v>0</v>
      </c>
      <c r="O97" s="26">
        <f t="shared" si="1"/>
        <v>0</v>
      </c>
      <c r="P97" s="26" t="str">
        <v>武汉信测标准技术服务有限公司</v>
      </c>
    </row>
    <row r="98" s="26" customFormat="1" ht="15" customHeight="1" spans="1:16">
      <c r="A98" s="29" t="s">
        <v>99</v>
      </c>
      <c r="B98" s="32" t="s">
        <v>100</v>
      </c>
      <c r="C98" s="29" t="s">
        <v>97</v>
      </c>
      <c r="D98" s="32" t="s">
        <v>176</v>
      </c>
      <c r="E98" s="29" t="s">
        <v>97</v>
      </c>
      <c r="F98" s="29" t="s">
        <v>98</v>
      </c>
      <c r="G98" s="29" t="s">
        <v>104</v>
      </c>
      <c r="H98" s="92">
        <v>0</v>
      </c>
      <c r="I98" s="92">
        <v>0</v>
      </c>
      <c r="J98" s="92">
        <v>0</v>
      </c>
      <c r="K98" s="92">
        <v>0</v>
      </c>
      <c r="L98" s="92">
        <v>0</v>
      </c>
      <c r="M98" s="29" t="s">
        <v>104</v>
      </c>
      <c r="N98" s="92">
        <v>0</v>
      </c>
      <c r="O98" s="26">
        <f t="shared" si="1"/>
        <v>0</v>
      </c>
      <c r="P98" s="26" t="str">
        <v>安莘供应链管理（上海）有限公</v>
      </c>
    </row>
    <row r="99" s="26" customFormat="1" ht="15" customHeight="1" spans="1:16">
      <c r="A99" s="33" t="s">
        <v>99</v>
      </c>
      <c r="B99" s="36" t="s">
        <v>100</v>
      </c>
      <c r="C99" s="33" t="s">
        <v>97</v>
      </c>
      <c r="D99" s="36" t="s">
        <v>177</v>
      </c>
      <c r="E99" s="33" t="s">
        <v>97</v>
      </c>
      <c r="F99" s="33" t="s">
        <v>98</v>
      </c>
      <c r="G99" s="33" t="s">
        <v>104</v>
      </c>
      <c r="H99" s="93">
        <v>0</v>
      </c>
      <c r="I99" s="93">
        <v>0</v>
      </c>
      <c r="J99" s="93">
        <v>0</v>
      </c>
      <c r="K99" s="93">
        <v>0</v>
      </c>
      <c r="L99" s="93">
        <v>0</v>
      </c>
      <c r="M99" s="33" t="s">
        <v>104</v>
      </c>
      <c r="N99" s="93">
        <v>0</v>
      </c>
      <c r="O99" s="26">
        <f t="shared" si="1"/>
        <v>0</v>
      </c>
      <c r="P99" s="26" t="str">
        <v>重庆渝融兴汽车配件有限公司</v>
      </c>
    </row>
    <row r="100" s="26" customFormat="1" ht="15" customHeight="1" spans="1:16">
      <c r="A100" s="29" t="s">
        <v>99</v>
      </c>
      <c r="B100" s="32" t="s">
        <v>100</v>
      </c>
      <c r="C100" s="29" t="s">
        <v>97</v>
      </c>
      <c r="D100" s="32" t="s">
        <v>67</v>
      </c>
      <c r="E100" s="29" t="s">
        <v>97</v>
      </c>
      <c r="F100" s="29" t="s">
        <v>98</v>
      </c>
      <c r="G100" s="29" t="s">
        <v>102</v>
      </c>
      <c r="H100" s="92">
        <v>2639.48</v>
      </c>
      <c r="I100" s="92">
        <v>0</v>
      </c>
      <c r="J100" s="92">
        <v>0</v>
      </c>
      <c r="K100" s="92">
        <v>17818.04</v>
      </c>
      <c r="L100" s="92">
        <v>23757.12</v>
      </c>
      <c r="M100" s="29" t="s">
        <v>102</v>
      </c>
      <c r="N100" s="92">
        <v>2639.48</v>
      </c>
      <c r="O100" s="26">
        <f t="shared" si="1"/>
        <v>2639.48</v>
      </c>
      <c r="P100" s="26" t="str">
        <v>安徽汉升工业部件股份有限公司</v>
      </c>
    </row>
    <row r="101" s="26" customFormat="1" ht="15" customHeight="1" spans="1:16">
      <c r="A101" s="33" t="s">
        <v>99</v>
      </c>
      <c r="B101" s="36" t="s">
        <v>100</v>
      </c>
      <c r="C101" s="33" t="s">
        <v>97</v>
      </c>
      <c r="D101" s="36" t="s">
        <v>68</v>
      </c>
      <c r="E101" s="33" t="s">
        <v>97</v>
      </c>
      <c r="F101" s="33" t="s">
        <v>98</v>
      </c>
      <c r="G101" s="33" t="s">
        <v>102</v>
      </c>
      <c r="H101" s="93">
        <v>4011.5</v>
      </c>
      <c r="I101" s="93">
        <v>0</v>
      </c>
      <c r="J101" s="93">
        <v>1308.54</v>
      </c>
      <c r="K101" s="93">
        <v>4016.5</v>
      </c>
      <c r="L101" s="93">
        <v>9331.54</v>
      </c>
      <c r="M101" s="33" t="s">
        <v>102</v>
      </c>
      <c r="N101" s="93">
        <v>5320.04</v>
      </c>
      <c r="O101" s="26">
        <f t="shared" si="1"/>
        <v>5320.04</v>
      </c>
      <c r="P101" s="26" t="str">
        <v>吉林省德邦汽车电子有限公司</v>
      </c>
    </row>
    <row r="102" s="26" customFormat="1" ht="15" customHeight="1" spans="1:16">
      <c r="A102" s="29" t="s">
        <v>99</v>
      </c>
      <c r="B102" s="32" t="s">
        <v>100</v>
      </c>
      <c r="C102" s="29" t="s">
        <v>97</v>
      </c>
      <c r="D102" s="32" t="s">
        <v>35</v>
      </c>
      <c r="E102" s="29" t="s">
        <v>97</v>
      </c>
      <c r="F102" s="29" t="s">
        <v>98</v>
      </c>
      <c r="G102" s="29" t="s">
        <v>102</v>
      </c>
      <c r="H102" s="92">
        <v>385638.37</v>
      </c>
      <c r="I102" s="92">
        <v>279000</v>
      </c>
      <c r="J102" s="92">
        <v>70385</v>
      </c>
      <c r="K102" s="92">
        <v>879000</v>
      </c>
      <c r="L102" s="92">
        <v>710068.69</v>
      </c>
      <c r="M102" s="29" t="s">
        <v>102</v>
      </c>
      <c r="N102" s="92">
        <v>177023.37</v>
      </c>
      <c r="O102" s="26">
        <f t="shared" si="1"/>
        <v>177023.37</v>
      </c>
      <c r="P102" s="26" t="str">
        <v>吉林省方舟电子科技有限公司</v>
      </c>
    </row>
    <row r="103" s="26" customFormat="1" ht="15" customHeight="1" spans="1:16">
      <c r="A103" s="33" t="s">
        <v>99</v>
      </c>
      <c r="B103" s="36" t="s">
        <v>100</v>
      </c>
      <c r="C103" s="33" t="s">
        <v>97</v>
      </c>
      <c r="D103" s="36" t="s">
        <v>36</v>
      </c>
      <c r="E103" s="33" t="s">
        <v>97</v>
      </c>
      <c r="F103" s="33" t="s">
        <v>98</v>
      </c>
      <c r="G103" s="33" t="s">
        <v>102</v>
      </c>
      <c r="H103" s="93">
        <v>801640.14</v>
      </c>
      <c r="I103" s="93">
        <v>350000</v>
      </c>
      <c r="J103" s="93">
        <v>239328.8</v>
      </c>
      <c r="K103" s="93">
        <v>1450000</v>
      </c>
      <c r="L103" s="93">
        <v>1420700.17</v>
      </c>
      <c r="M103" s="33" t="s">
        <v>102</v>
      </c>
      <c r="N103" s="93">
        <v>690968.94</v>
      </c>
      <c r="O103" s="26">
        <f t="shared" si="1"/>
        <v>690968.94</v>
      </c>
      <c r="P103" s="26" t="str">
        <v>长春富维安道拓汽车金属零部件</v>
      </c>
    </row>
    <row r="104" s="26" customFormat="1" ht="15" customHeight="1" spans="1:16">
      <c r="A104" s="29" t="s">
        <v>99</v>
      </c>
      <c r="B104" s="32" t="s">
        <v>100</v>
      </c>
      <c r="C104" s="29" t="s">
        <v>97</v>
      </c>
      <c r="D104" s="32" t="s">
        <v>37</v>
      </c>
      <c r="E104" s="29" t="s">
        <v>97</v>
      </c>
      <c r="F104" s="29" t="s">
        <v>98</v>
      </c>
      <c r="G104" s="29" t="s">
        <v>102</v>
      </c>
      <c r="H104" s="92">
        <v>394721.49</v>
      </c>
      <c r="I104" s="92">
        <v>0</v>
      </c>
      <c r="J104" s="92">
        <v>83268.57</v>
      </c>
      <c r="K104" s="92">
        <v>1071397.02</v>
      </c>
      <c r="L104" s="92">
        <v>1164996.17</v>
      </c>
      <c r="M104" s="29" t="s">
        <v>102</v>
      </c>
      <c r="N104" s="92">
        <v>477990.06</v>
      </c>
      <c r="O104" s="26">
        <f t="shared" si="1"/>
        <v>477990.06</v>
      </c>
      <c r="P104" s="26" t="str">
        <v>长沙浩睿精密机械有限公司</v>
      </c>
    </row>
    <row r="105" s="26" customFormat="1" ht="15" customHeight="1" spans="1:16">
      <c r="A105" s="33" t="s">
        <v>99</v>
      </c>
      <c r="B105" s="36" t="s">
        <v>100</v>
      </c>
      <c r="C105" s="33" t="s">
        <v>97</v>
      </c>
      <c r="D105" s="36" t="s">
        <v>178</v>
      </c>
      <c r="E105" s="33" t="s">
        <v>97</v>
      </c>
      <c r="F105" s="33" t="s">
        <v>98</v>
      </c>
      <c r="G105" s="33" t="s">
        <v>104</v>
      </c>
      <c r="H105" s="93">
        <v>0</v>
      </c>
      <c r="I105" s="93">
        <v>0</v>
      </c>
      <c r="J105" s="93">
        <v>0</v>
      </c>
      <c r="K105" s="93">
        <v>0</v>
      </c>
      <c r="L105" s="93">
        <v>0</v>
      </c>
      <c r="M105" s="33" t="s">
        <v>104</v>
      </c>
      <c r="N105" s="93">
        <v>0</v>
      </c>
      <c r="O105" s="26">
        <f t="shared" si="1"/>
        <v>0</v>
      </c>
      <c r="P105" s="26" t="str">
        <v>惠州市唐群座椅科技股份有限公</v>
      </c>
    </row>
    <row r="106" s="26" customFormat="1" ht="15" customHeight="1" spans="1:16">
      <c r="A106" s="29" t="s">
        <v>99</v>
      </c>
      <c r="B106" s="32" t="s">
        <v>100</v>
      </c>
      <c r="C106" s="29" t="s">
        <v>97</v>
      </c>
      <c r="D106" s="32" t="s">
        <v>179</v>
      </c>
      <c r="E106" s="29" t="s">
        <v>97</v>
      </c>
      <c r="F106" s="29" t="s">
        <v>98</v>
      </c>
      <c r="G106" s="29" t="s">
        <v>104</v>
      </c>
      <c r="H106" s="92">
        <v>0</v>
      </c>
      <c r="I106" s="92">
        <v>0</v>
      </c>
      <c r="J106" s="92">
        <v>0</v>
      </c>
      <c r="K106" s="92">
        <v>0</v>
      </c>
      <c r="L106" s="92">
        <v>0</v>
      </c>
      <c r="M106" s="29" t="s">
        <v>104</v>
      </c>
      <c r="N106" s="92">
        <v>0</v>
      </c>
      <c r="O106" s="26">
        <f t="shared" si="1"/>
        <v>0</v>
      </c>
      <c r="P106" s="26" t="str">
        <v>黄骅市雍丰塑料制品有限公司</v>
      </c>
    </row>
    <row r="107" s="26" customFormat="1" ht="15" customHeight="1" spans="1:16">
      <c r="A107" s="33" t="s">
        <v>99</v>
      </c>
      <c r="B107" s="36" t="s">
        <v>100</v>
      </c>
      <c r="C107" s="33" t="s">
        <v>97</v>
      </c>
      <c r="D107" s="36" t="s">
        <v>38</v>
      </c>
      <c r="E107" s="33" t="s">
        <v>97</v>
      </c>
      <c r="F107" s="33" t="s">
        <v>98</v>
      </c>
      <c r="G107" s="33" t="s">
        <v>102</v>
      </c>
      <c r="H107" s="93">
        <v>472109.33</v>
      </c>
      <c r="I107" s="93">
        <v>150000</v>
      </c>
      <c r="J107" s="93">
        <v>57122.94</v>
      </c>
      <c r="K107" s="93">
        <v>850000</v>
      </c>
      <c r="L107" s="93">
        <v>646072.56</v>
      </c>
      <c r="M107" s="33" t="s">
        <v>102</v>
      </c>
      <c r="N107" s="93">
        <v>379232.27</v>
      </c>
      <c r="O107" s="26">
        <f t="shared" si="1"/>
        <v>379232.27</v>
      </c>
      <c r="P107" s="26" t="str">
        <v>北京兴达恒源商贸有限公司</v>
      </c>
    </row>
    <row r="108" s="26" customFormat="1" ht="15" customHeight="1" spans="1:16">
      <c r="A108" s="29" t="s">
        <v>99</v>
      </c>
      <c r="B108" s="32" t="s">
        <v>100</v>
      </c>
      <c r="C108" s="29" t="s">
        <v>97</v>
      </c>
      <c r="D108" s="32" t="s">
        <v>180</v>
      </c>
      <c r="E108" s="29" t="s">
        <v>97</v>
      </c>
      <c r="F108" s="29" t="s">
        <v>98</v>
      </c>
      <c r="G108" s="29" t="s">
        <v>104</v>
      </c>
      <c r="H108" s="92">
        <v>0</v>
      </c>
      <c r="I108" s="92">
        <v>0</v>
      </c>
      <c r="J108" s="92">
        <v>0</v>
      </c>
      <c r="K108" s="92">
        <v>0</v>
      </c>
      <c r="L108" s="92">
        <v>0</v>
      </c>
      <c r="M108" s="29" t="s">
        <v>104</v>
      </c>
      <c r="N108" s="92">
        <v>0</v>
      </c>
      <c r="O108" s="26">
        <f t="shared" si="1"/>
        <v>0</v>
      </c>
      <c r="P108" s="26" t="str">
        <v>株洲美佳机械实业有限公司</v>
      </c>
    </row>
    <row r="109" s="26" customFormat="1" ht="15" customHeight="1" spans="1:16">
      <c r="A109" s="33" t="s">
        <v>99</v>
      </c>
      <c r="B109" s="36" t="s">
        <v>100</v>
      </c>
      <c r="C109" s="33" t="s">
        <v>97</v>
      </c>
      <c r="D109" s="36" t="s">
        <v>181</v>
      </c>
      <c r="E109" s="33" t="s">
        <v>97</v>
      </c>
      <c r="F109" s="33" t="s">
        <v>98</v>
      </c>
      <c r="G109" s="33" t="s">
        <v>102</v>
      </c>
      <c r="H109" s="93">
        <v>1508.81</v>
      </c>
      <c r="I109" s="93">
        <v>0</v>
      </c>
      <c r="J109" s="93">
        <v>0</v>
      </c>
      <c r="K109" s="93">
        <v>0</v>
      </c>
      <c r="L109" s="93">
        <v>0</v>
      </c>
      <c r="M109" s="33" t="s">
        <v>102</v>
      </c>
      <c r="N109" s="93">
        <v>1508.81</v>
      </c>
      <c r="O109" s="26">
        <f t="shared" si="1"/>
        <v>1508.81</v>
      </c>
      <c r="P109" s="26" t="str">
        <v>上海江川国际贸易有限公司</v>
      </c>
    </row>
    <row r="110" s="26" customFormat="1" ht="15" customHeight="1" spans="1:16">
      <c r="A110" s="29" t="s">
        <v>99</v>
      </c>
      <c r="B110" s="32" t="s">
        <v>100</v>
      </c>
      <c r="C110" s="29" t="s">
        <v>97</v>
      </c>
      <c r="D110" s="32" t="s">
        <v>182</v>
      </c>
      <c r="E110" s="29" t="s">
        <v>97</v>
      </c>
      <c r="F110" s="29" t="s">
        <v>98</v>
      </c>
      <c r="G110" s="29" t="s">
        <v>102</v>
      </c>
      <c r="H110" s="92">
        <v>19684</v>
      </c>
      <c r="I110" s="92">
        <v>0</v>
      </c>
      <c r="J110" s="92">
        <v>0</v>
      </c>
      <c r="K110" s="92">
        <v>0</v>
      </c>
      <c r="L110" s="92">
        <v>0</v>
      </c>
      <c r="M110" s="29" t="s">
        <v>102</v>
      </c>
      <c r="N110" s="92">
        <v>19684</v>
      </c>
      <c r="O110" s="26">
        <f t="shared" si="1"/>
        <v>19684</v>
      </c>
      <c r="P110" s="26" t="str">
        <v>江苏忠明祥和精工股份有限公司</v>
      </c>
    </row>
    <row r="111" s="26" customFormat="1" ht="15" customHeight="1" spans="1:16">
      <c r="A111" s="33" t="s">
        <v>99</v>
      </c>
      <c r="B111" s="36" t="s">
        <v>100</v>
      </c>
      <c r="C111" s="33" t="s">
        <v>97</v>
      </c>
      <c r="D111" s="36" t="s">
        <v>69</v>
      </c>
      <c r="E111" s="33" t="s">
        <v>97</v>
      </c>
      <c r="F111" s="33" t="s">
        <v>98</v>
      </c>
      <c r="G111" s="33" t="s">
        <v>104</v>
      </c>
      <c r="H111" s="93">
        <v>0</v>
      </c>
      <c r="I111" s="93">
        <v>0</v>
      </c>
      <c r="J111" s="93">
        <v>0</v>
      </c>
      <c r="K111" s="93">
        <v>118352.81</v>
      </c>
      <c r="L111" s="93">
        <v>28815</v>
      </c>
      <c r="M111" s="33" t="s">
        <v>104</v>
      </c>
      <c r="N111" s="93">
        <v>0</v>
      </c>
      <c r="O111" s="26">
        <f t="shared" si="1"/>
        <v>0</v>
      </c>
      <c r="P111" s="26" t="str">
        <v>芜湖海川汽车部件有限公司</v>
      </c>
    </row>
    <row r="112" s="26" customFormat="1" ht="15" customHeight="1" spans="1:16">
      <c r="A112" s="29" t="s">
        <v>99</v>
      </c>
      <c r="B112" s="32" t="s">
        <v>100</v>
      </c>
      <c r="C112" s="29" t="s">
        <v>97</v>
      </c>
      <c r="D112" s="32" t="s">
        <v>183</v>
      </c>
      <c r="E112" s="29" t="s">
        <v>97</v>
      </c>
      <c r="F112" s="29" t="s">
        <v>98</v>
      </c>
      <c r="G112" s="29" t="s">
        <v>102</v>
      </c>
      <c r="H112" s="92">
        <v>23.19</v>
      </c>
      <c r="I112" s="92">
        <v>0</v>
      </c>
      <c r="J112" s="92">
        <v>0</v>
      </c>
      <c r="K112" s="92">
        <v>0</v>
      </c>
      <c r="L112" s="92">
        <v>0</v>
      </c>
      <c r="M112" s="29" t="s">
        <v>102</v>
      </c>
      <c r="N112" s="92">
        <v>23.19</v>
      </c>
      <c r="O112" s="26">
        <f t="shared" si="1"/>
        <v>23.19</v>
      </c>
      <c r="P112" s="26" t="str">
        <v>张家港保税区得英达利化工材料</v>
      </c>
    </row>
    <row r="113" s="26" customFormat="1" ht="15" customHeight="1" spans="1:16">
      <c r="A113" s="33" t="s">
        <v>99</v>
      </c>
      <c r="B113" s="36" t="s">
        <v>100</v>
      </c>
      <c r="C113" s="33" t="s">
        <v>97</v>
      </c>
      <c r="D113" s="36" t="s">
        <v>184</v>
      </c>
      <c r="E113" s="33" t="s">
        <v>97</v>
      </c>
      <c r="F113" s="33" t="s">
        <v>98</v>
      </c>
      <c r="G113" s="33" t="s">
        <v>102</v>
      </c>
      <c r="H113" s="93">
        <v>5878.26</v>
      </c>
      <c r="I113" s="93">
        <v>0</v>
      </c>
      <c r="J113" s="93">
        <v>0</v>
      </c>
      <c r="K113" s="93">
        <v>0</v>
      </c>
      <c r="L113" s="93">
        <v>0</v>
      </c>
      <c r="M113" s="33" t="s">
        <v>102</v>
      </c>
      <c r="N113" s="93">
        <v>5878.26</v>
      </c>
      <c r="O113" s="26">
        <f t="shared" si="1"/>
        <v>5878.26</v>
      </c>
      <c r="P113" s="26" t="str">
        <v>昆山佰益通仓储设备有限公司</v>
      </c>
    </row>
    <row r="114" s="26" customFormat="1" ht="15" customHeight="1" spans="1:16">
      <c r="A114" s="29" t="s">
        <v>99</v>
      </c>
      <c r="B114" s="32" t="s">
        <v>100</v>
      </c>
      <c r="C114" s="29" t="s">
        <v>97</v>
      </c>
      <c r="D114" s="32" t="s">
        <v>185</v>
      </c>
      <c r="E114" s="29" t="s">
        <v>97</v>
      </c>
      <c r="F114" s="29" t="s">
        <v>98</v>
      </c>
      <c r="G114" s="29" t="s">
        <v>104</v>
      </c>
      <c r="H114" s="92">
        <v>0</v>
      </c>
      <c r="I114" s="92">
        <v>0</v>
      </c>
      <c r="J114" s="92">
        <v>0</v>
      </c>
      <c r="K114" s="92">
        <v>0</v>
      </c>
      <c r="L114" s="92">
        <v>0</v>
      </c>
      <c r="M114" s="29" t="s">
        <v>104</v>
      </c>
      <c r="N114" s="92">
        <v>0</v>
      </c>
      <c r="O114" s="26">
        <f t="shared" si="1"/>
        <v>0</v>
      </c>
      <c r="P114" s="26" t="str">
        <v>浙江光安标准件有限公司</v>
      </c>
    </row>
    <row r="115" s="26" customFormat="1" ht="15" customHeight="1" spans="1:16">
      <c r="A115" s="33" t="s">
        <v>99</v>
      </c>
      <c r="B115" s="36" t="s">
        <v>100</v>
      </c>
      <c r="C115" s="33" t="s">
        <v>97</v>
      </c>
      <c r="D115" s="36" t="s">
        <v>186</v>
      </c>
      <c r="E115" s="33" t="s">
        <v>97</v>
      </c>
      <c r="F115" s="33" t="s">
        <v>98</v>
      </c>
      <c r="G115" s="33" t="s">
        <v>104</v>
      </c>
      <c r="H115" s="93">
        <v>0</v>
      </c>
      <c r="I115" s="93">
        <v>0</v>
      </c>
      <c r="J115" s="93">
        <v>0</v>
      </c>
      <c r="K115" s="93">
        <v>0</v>
      </c>
      <c r="L115" s="93">
        <v>0</v>
      </c>
      <c r="M115" s="33" t="s">
        <v>104</v>
      </c>
      <c r="N115" s="93">
        <v>0</v>
      </c>
      <c r="O115" s="26">
        <f t="shared" si="1"/>
        <v>0</v>
      </c>
      <c r="P115" s="26" t="str">
        <v>合肥都维自动给料设备有限公司</v>
      </c>
    </row>
    <row r="116" s="26" customFormat="1" ht="15" customHeight="1" spans="1:16">
      <c r="A116" s="29" t="s">
        <v>99</v>
      </c>
      <c r="B116" s="32" t="s">
        <v>100</v>
      </c>
      <c r="C116" s="29" t="s">
        <v>97</v>
      </c>
      <c r="D116" s="32" t="s">
        <v>187</v>
      </c>
      <c r="E116" s="29" t="s">
        <v>97</v>
      </c>
      <c r="F116" s="29" t="s">
        <v>98</v>
      </c>
      <c r="G116" s="29" t="s">
        <v>102</v>
      </c>
      <c r="H116" s="92">
        <v>65450</v>
      </c>
      <c r="I116" s="92">
        <v>0</v>
      </c>
      <c r="J116" s="92">
        <v>0</v>
      </c>
      <c r="K116" s="92">
        <v>0</v>
      </c>
      <c r="L116" s="92">
        <v>0</v>
      </c>
      <c r="M116" s="29" t="s">
        <v>102</v>
      </c>
      <c r="N116" s="92">
        <v>65450</v>
      </c>
      <c r="O116" s="26">
        <f t="shared" si="1"/>
        <v>65450</v>
      </c>
      <c r="P116" s="26" t="str">
        <v>安徽楚江特钢有限公司</v>
      </c>
    </row>
    <row r="117" s="26" customFormat="1" ht="15" customHeight="1" spans="1:16">
      <c r="A117" s="33" t="s">
        <v>99</v>
      </c>
      <c r="B117" s="36" t="s">
        <v>100</v>
      </c>
      <c r="C117" s="33" t="s">
        <v>97</v>
      </c>
      <c r="D117" s="36" t="s">
        <v>188</v>
      </c>
      <c r="E117" s="33" t="s">
        <v>97</v>
      </c>
      <c r="F117" s="33" t="s">
        <v>98</v>
      </c>
      <c r="G117" s="33" t="s">
        <v>104</v>
      </c>
      <c r="H117" s="93">
        <v>0</v>
      </c>
      <c r="I117" s="93">
        <v>0</v>
      </c>
      <c r="J117" s="93">
        <v>0</v>
      </c>
      <c r="K117" s="93">
        <v>0</v>
      </c>
      <c r="L117" s="93">
        <v>0</v>
      </c>
      <c r="M117" s="33" t="s">
        <v>104</v>
      </c>
      <c r="N117" s="93">
        <v>0</v>
      </c>
      <c r="O117" s="26">
        <f t="shared" si="1"/>
        <v>0</v>
      </c>
      <c r="P117" s="26" t="str">
        <v>江西昌兴汽车配件有限公司</v>
      </c>
    </row>
    <row r="118" s="26" customFormat="1" ht="15" customHeight="1" spans="1:16">
      <c r="A118" s="29" t="s">
        <v>99</v>
      </c>
      <c r="B118" s="32" t="s">
        <v>100</v>
      </c>
      <c r="C118" s="29" t="s">
        <v>97</v>
      </c>
      <c r="D118" s="32" t="s">
        <v>189</v>
      </c>
      <c r="E118" s="29" t="s">
        <v>97</v>
      </c>
      <c r="F118" s="29" t="s">
        <v>98</v>
      </c>
      <c r="G118" s="29" t="s">
        <v>102</v>
      </c>
      <c r="H118" s="92">
        <v>61614.37</v>
      </c>
      <c r="I118" s="92">
        <v>0</v>
      </c>
      <c r="J118" s="92">
        <v>0</v>
      </c>
      <c r="K118" s="92">
        <v>0</v>
      </c>
      <c r="L118" s="92">
        <v>0</v>
      </c>
      <c r="M118" s="29" t="s">
        <v>102</v>
      </c>
      <c r="N118" s="92">
        <v>61614.37</v>
      </c>
      <c r="O118" s="26">
        <f t="shared" si="1"/>
        <v>61614.37</v>
      </c>
      <c r="P118" s="26" t="str">
        <v>江西省仁义航空机械加工有限公</v>
      </c>
    </row>
    <row r="119" s="26" customFormat="1" ht="15" customHeight="1" spans="1:16">
      <c r="A119" s="33" t="s">
        <v>99</v>
      </c>
      <c r="B119" s="36" t="s">
        <v>100</v>
      </c>
      <c r="C119" s="33" t="s">
        <v>97</v>
      </c>
      <c r="D119" s="36" t="s">
        <v>190</v>
      </c>
      <c r="E119" s="33" t="s">
        <v>97</v>
      </c>
      <c r="F119" s="33" t="s">
        <v>98</v>
      </c>
      <c r="G119" s="33" t="s">
        <v>104</v>
      </c>
      <c r="H119" s="93">
        <v>0</v>
      </c>
      <c r="I119" s="93">
        <v>0</v>
      </c>
      <c r="J119" s="93">
        <v>0</v>
      </c>
      <c r="K119" s="93">
        <v>0</v>
      </c>
      <c r="L119" s="93">
        <v>0</v>
      </c>
      <c r="M119" s="33" t="s">
        <v>104</v>
      </c>
      <c r="N119" s="93">
        <v>0</v>
      </c>
      <c r="O119" s="26">
        <f t="shared" si="1"/>
        <v>0</v>
      </c>
      <c r="P119" s="26" t="str">
        <v>景德镇市乾立运输有限公司</v>
      </c>
    </row>
    <row r="120" s="26" customFormat="1" ht="15" customHeight="1" spans="1:16">
      <c r="A120" s="29" t="s">
        <v>99</v>
      </c>
      <c r="B120" s="32" t="s">
        <v>100</v>
      </c>
      <c r="C120" s="29" t="s">
        <v>97</v>
      </c>
      <c r="D120" s="32" t="s">
        <v>39</v>
      </c>
      <c r="E120" s="29" t="s">
        <v>97</v>
      </c>
      <c r="F120" s="29" t="s">
        <v>98</v>
      </c>
      <c r="G120" s="29" t="s">
        <v>102</v>
      </c>
      <c r="H120" s="92">
        <v>641760.11</v>
      </c>
      <c r="I120" s="92">
        <v>235440</v>
      </c>
      <c r="J120" s="92">
        <v>0</v>
      </c>
      <c r="K120" s="92">
        <v>1666642</v>
      </c>
      <c r="L120" s="92">
        <v>949935</v>
      </c>
      <c r="M120" s="29" t="s">
        <v>102</v>
      </c>
      <c r="N120" s="92">
        <v>406320.11</v>
      </c>
      <c r="O120" s="26">
        <f t="shared" si="1"/>
        <v>406320.11</v>
      </c>
      <c r="P120" s="26" t="str">
        <v>景德镇市骏达汽车零部件有限公</v>
      </c>
    </row>
    <row r="121" s="26" customFormat="1" ht="15" customHeight="1" spans="1:16">
      <c r="A121" s="33" t="s">
        <v>99</v>
      </c>
      <c r="B121" s="36" t="s">
        <v>100</v>
      </c>
      <c r="C121" s="33" t="s">
        <v>97</v>
      </c>
      <c r="D121" s="36" t="s">
        <v>191</v>
      </c>
      <c r="E121" s="33" t="s">
        <v>97</v>
      </c>
      <c r="F121" s="33" t="s">
        <v>98</v>
      </c>
      <c r="G121" s="33" t="s">
        <v>104</v>
      </c>
      <c r="H121" s="93">
        <v>0</v>
      </c>
      <c r="I121" s="93">
        <v>0</v>
      </c>
      <c r="J121" s="93">
        <v>0</v>
      </c>
      <c r="K121" s="93">
        <v>0</v>
      </c>
      <c r="L121" s="93">
        <v>0</v>
      </c>
      <c r="M121" s="33" t="s">
        <v>104</v>
      </c>
      <c r="N121" s="93">
        <v>0</v>
      </c>
      <c r="O121" s="26">
        <f t="shared" si="1"/>
        <v>0</v>
      </c>
      <c r="P121" s="26" t="str">
        <v>景德镇市劲元汽车配件有限公司</v>
      </c>
    </row>
    <row r="122" s="26" customFormat="1" ht="15" customHeight="1" spans="1:16">
      <c r="A122" s="29" t="s">
        <v>99</v>
      </c>
      <c r="B122" s="32" t="s">
        <v>100</v>
      </c>
      <c r="C122" s="29" t="s">
        <v>97</v>
      </c>
      <c r="D122" s="32" t="s">
        <v>192</v>
      </c>
      <c r="E122" s="29" t="s">
        <v>97</v>
      </c>
      <c r="F122" s="29" t="s">
        <v>98</v>
      </c>
      <c r="G122" s="29" t="s">
        <v>102</v>
      </c>
      <c r="H122" s="92">
        <v>474</v>
      </c>
      <c r="I122" s="92">
        <v>0</v>
      </c>
      <c r="J122" s="92">
        <v>0</v>
      </c>
      <c r="K122" s="92">
        <v>0</v>
      </c>
      <c r="L122" s="92">
        <v>0</v>
      </c>
      <c r="M122" s="29" t="s">
        <v>102</v>
      </c>
      <c r="N122" s="92">
        <v>474</v>
      </c>
      <c r="O122" s="26">
        <f t="shared" si="1"/>
        <v>474</v>
      </c>
      <c r="P122" s="26" t="str">
        <v>景德镇市凯达汽车配件有限公司</v>
      </c>
    </row>
    <row r="123" s="26" customFormat="1" ht="15" customHeight="1" spans="1:16">
      <c r="A123" s="33" t="s">
        <v>99</v>
      </c>
      <c r="B123" s="36" t="s">
        <v>100</v>
      </c>
      <c r="C123" s="33" t="s">
        <v>97</v>
      </c>
      <c r="D123" s="36" t="s">
        <v>40</v>
      </c>
      <c r="E123" s="33" t="s">
        <v>97</v>
      </c>
      <c r="F123" s="33" t="s">
        <v>98</v>
      </c>
      <c r="G123" s="33" t="s">
        <v>102</v>
      </c>
      <c r="H123" s="93">
        <v>1278714.98</v>
      </c>
      <c r="I123" s="93">
        <v>300000</v>
      </c>
      <c r="J123" s="93">
        <v>154728.57</v>
      </c>
      <c r="K123" s="93">
        <v>1500000</v>
      </c>
      <c r="L123" s="93">
        <v>2068863.2</v>
      </c>
      <c r="M123" s="33" t="s">
        <v>102</v>
      </c>
      <c r="N123" s="93">
        <v>1133443.55</v>
      </c>
      <c r="O123" s="26">
        <f t="shared" si="1"/>
        <v>1133443.55</v>
      </c>
      <c r="P123" s="26" t="str">
        <v>江西国匠汽车部件有限公司</v>
      </c>
    </row>
    <row r="124" s="26" customFormat="1" ht="15" customHeight="1" spans="1:16">
      <c r="A124" s="29" t="s">
        <v>99</v>
      </c>
      <c r="B124" s="32" t="s">
        <v>100</v>
      </c>
      <c r="C124" s="29" t="s">
        <v>97</v>
      </c>
      <c r="D124" s="32" t="s">
        <v>193</v>
      </c>
      <c r="E124" s="29" t="s">
        <v>97</v>
      </c>
      <c r="F124" s="29" t="s">
        <v>98</v>
      </c>
      <c r="G124" s="29" t="s">
        <v>104</v>
      </c>
      <c r="H124" s="92">
        <v>0</v>
      </c>
      <c r="I124" s="92">
        <v>0</v>
      </c>
      <c r="J124" s="92">
        <v>0</v>
      </c>
      <c r="K124" s="92">
        <v>0</v>
      </c>
      <c r="L124" s="92">
        <v>0</v>
      </c>
      <c r="M124" s="29" t="s">
        <v>104</v>
      </c>
      <c r="N124" s="92">
        <v>0</v>
      </c>
      <c r="O124" s="26">
        <f t="shared" si="1"/>
        <v>0</v>
      </c>
      <c r="P124" s="26" t="str">
        <v>武汉德锐隆科技有限公司</v>
      </c>
    </row>
    <row r="125" s="26" customFormat="1" ht="15" customHeight="1" spans="1:16">
      <c r="A125" s="33" t="s">
        <v>99</v>
      </c>
      <c r="B125" s="36" t="s">
        <v>100</v>
      </c>
      <c r="C125" s="33" t="s">
        <v>97</v>
      </c>
      <c r="D125" s="36" t="s">
        <v>41</v>
      </c>
      <c r="E125" s="33" t="s">
        <v>97</v>
      </c>
      <c r="F125" s="33" t="s">
        <v>98</v>
      </c>
      <c r="G125" s="33" t="s">
        <v>102</v>
      </c>
      <c r="H125" s="93">
        <v>206800.03</v>
      </c>
      <c r="I125" s="93">
        <v>60000</v>
      </c>
      <c r="J125" s="93">
        <v>50405.17</v>
      </c>
      <c r="K125" s="93">
        <v>680000</v>
      </c>
      <c r="L125" s="93">
        <v>530834.62</v>
      </c>
      <c r="M125" s="33" t="s">
        <v>102</v>
      </c>
      <c r="N125" s="93">
        <v>197205.2</v>
      </c>
      <c r="O125" s="26">
        <f t="shared" si="1"/>
        <v>197205.2</v>
      </c>
      <c r="P125" s="26" t="str">
        <v>湖南金能安全科技有限责任公司</v>
      </c>
    </row>
    <row r="126" s="26" customFormat="1" ht="15" customHeight="1" spans="1:16">
      <c r="A126" s="29" t="s">
        <v>99</v>
      </c>
      <c r="B126" s="32" t="s">
        <v>100</v>
      </c>
      <c r="C126" s="29" t="s">
        <v>97</v>
      </c>
      <c r="D126" s="32" t="s">
        <v>194</v>
      </c>
      <c r="E126" s="29" t="s">
        <v>97</v>
      </c>
      <c r="F126" s="29" t="s">
        <v>98</v>
      </c>
      <c r="G126" s="29" t="s">
        <v>102</v>
      </c>
      <c r="H126" s="92">
        <v>13000</v>
      </c>
      <c r="I126" s="92">
        <v>0</v>
      </c>
      <c r="J126" s="92">
        <v>0</v>
      </c>
      <c r="K126" s="92">
        <v>0</v>
      </c>
      <c r="L126" s="92">
        <v>0</v>
      </c>
      <c r="M126" s="29" t="s">
        <v>102</v>
      </c>
      <c r="N126" s="92">
        <v>13000</v>
      </c>
      <c r="O126" s="26">
        <f t="shared" si="1"/>
        <v>13000</v>
      </c>
      <c r="P126" s="26" t="str">
        <v>湖南鑫起人力资源管理有限公司</v>
      </c>
    </row>
    <row r="127" s="26" customFormat="1" ht="15" customHeight="1" spans="1:16">
      <c r="A127" s="33" t="s">
        <v>99</v>
      </c>
      <c r="B127" s="36" t="s">
        <v>100</v>
      </c>
      <c r="C127" s="33" t="s">
        <v>97</v>
      </c>
      <c r="D127" s="36" t="s">
        <v>195</v>
      </c>
      <c r="E127" s="33" t="s">
        <v>97</v>
      </c>
      <c r="F127" s="33" t="s">
        <v>98</v>
      </c>
      <c r="G127" s="33" t="s">
        <v>104</v>
      </c>
      <c r="H127" s="93">
        <v>0</v>
      </c>
      <c r="I127" s="93">
        <v>0</v>
      </c>
      <c r="J127" s="93">
        <v>0</v>
      </c>
      <c r="K127" s="93">
        <v>0</v>
      </c>
      <c r="L127" s="93">
        <v>0</v>
      </c>
      <c r="M127" s="33" t="s">
        <v>104</v>
      </c>
      <c r="N127" s="93">
        <v>0</v>
      </c>
      <c r="O127" s="26">
        <f t="shared" si="1"/>
        <v>0</v>
      </c>
      <c r="P127" s="26" t="str">
        <v>湖南天平正大有限责任会计事务</v>
      </c>
    </row>
    <row r="128" s="26" customFormat="1" ht="15" customHeight="1" spans="1:16">
      <c r="A128" s="29" t="s">
        <v>99</v>
      </c>
      <c r="B128" s="32" t="s">
        <v>100</v>
      </c>
      <c r="C128" s="29" t="s">
        <v>97</v>
      </c>
      <c r="D128" s="32" t="s">
        <v>196</v>
      </c>
      <c r="E128" s="29" t="s">
        <v>97</v>
      </c>
      <c r="F128" s="29" t="s">
        <v>98</v>
      </c>
      <c r="G128" s="29" t="s">
        <v>104</v>
      </c>
      <c r="H128" s="92">
        <v>0</v>
      </c>
      <c r="I128" s="92">
        <v>0</v>
      </c>
      <c r="J128" s="92">
        <v>0</v>
      </c>
      <c r="K128" s="92">
        <v>0</v>
      </c>
      <c r="L128" s="92">
        <v>0</v>
      </c>
      <c r="M128" s="29" t="s">
        <v>104</v>
      </c>
      <c r="N128" s="92">
        <v>0</v>
      </c>
      <c r="O128" s="26">
        <f t="shared" si="1"/>
        <v>0</v>
      </c>
      <c r="P128" s="26" t="str">
        <v>株洲飞马橡胶实业有限公司</v>
      </c>
    </row>
    <row r="129" s="26" customFormat="1" ht="15" customHeight="1" spans="1:16">
      <c r="A129" s="33" t="s">
        <v>99</v>
      </c>
      <c r="B129" s="36" t="s">
        <v>100</v>
      </c>
      <c r="C129" s="33" t="s">
        <v>97</v>
      </c>
      <c r="D129" s="36" t="s">
        <v>197</v>
      </c>
      <c r="E129" s="33" t="s">
        <v>97</v>
      </c>
      <c r="F129" s="33" t="s">
        <v>98</v>
      </c>
      <c r="G129" s="33" t="s">
        <v>102</v>
      </c>
      <c r="H129" s="93">
        <v>117.55</v>
      </c>
      <c r="I129" s="93">
        <v>0</v>
      </c>
      <c r="J129" s="93">
        <v>0</v>
      </c>
      <c r="K129" s="93">
        <v>0</v>
      </c>
      <c r="L129" s="93">
        <v>0</v>
      </c>
      <c r="M129" s="33" t="s">
        <v>102</v>
      </c>
      <c r="N129" s="93">
        <v>117.55</v>
      </c>
      <c r="O129" s="26">
        <f t="shared" si="1"/>
        <v>117.55</v>
      </c>
      <c r="P129" s="26" t="str">
        <v>株洲博雅实业有限公司</v>
      </c>
    </row>
    <row r="130" s="26" customFormat="1" ht="15" customHeight="1" spans="1:16">
      <c r="A130" s="29" t="s">
        <v>99</v>
      </c>
      <c r="B130" s="32" t="s">
        <v>100</v>
      </c>
      <c r="C130" s="29" t="s">
        <v>97</v>
      </c>
      <c r="D130" s="32" t="s">
        <v>198</v>
      </c>
      <c r="E130" s="29" t="s">
        <v>97</v>
      </c>
      <c r="F130" s="29" t="s">
        <v>98</v>
      </c>
      <c r="G130" s="29" t="s">
        <v>104</v>
      </c>
      <c r="H130" s="92">
        <v>0</v>
      </c>
      <c r="I130" s="92">
        <v>0</v>
      </c>
      <c r="J130" s="92">
        <v>0</v>
      </c>
      <c r="K130" s="92">
        <v>0</v>
      </c>
      <c r="L130" s="92">
        <v>0</v>
      </c>
      <c r="M130" s="29" t="s">
        <v>104</v>
      </c>
      <c r="N130" s="92">
        <v>0</v>
      </c>
      <c r="O130" s="26">
        <f t="shared" si="1"/>
        <v>0</v>
      </c>
      <c r="P130" s="26" t="str">
        <v>长沙市自翔机械有限公司</v>
      </c>
    </row>
    <row r="131" s="26" customFormat="1" ht="15" customHeight="1" spans="1:16">
      <c r="A131" s="33" t="s">
        <v>99</v>
      </c>
      <c r="B131" s="36" t="s">
        <v>100</v>
      </c>
      <c r="C131" s="33" t="s">
        <v>97</v>
      </c>
      <c r="D131" s="36" t="s">
        <v>199</v>
      </c>
      <c r="E131" s="33" t="s">
        <v>97</v>
      </c>
      <c r="F131" s="33" t="s">
        <v>98</v>
      </c>
      <c r="G131" s="33" t="s">
        <v>102</v>
      </c>
      <c r="H131" s="93">
        <v>32648.8</v>
      </c>
      <c r="I131" s="93">
        <v>0</v>
      </c>
      <c r="J131" s="93">
        <v>0</v>
      </c>
      <c r="K131" s="93">
        <v>0</v>
      </c>
      <c r="L131" s="93">
        <v>0</v>
      </c>
      <c r="M131" s="33" t="s">
        <v>102</v>
      </c>
      <c r="N131" s="93">
        <v>32648.8</v>
      </c>
      <c r="O131" s="26">
        <f t="shared" si="1"/>
        <v>32648.8</v>
      </c>
      <c r="P131" s="26" t="str">
        <v>株洲县德鲲物流有限责任公司</v>
      </c>
    </row>
    <row r="132" s="26" customFormat="1" ht="15" customHeight="1" spans="1:16">
      <c r="A132" s="29" t="s">
        <v>99</v>
      </c>
      <c r="B132" s="32" t="s">
        <v>100</v>
      </c>
      <c r="C132" s="29" t="s">
        <v>97</v>
      </c>
      <c r="D132" s="32" t="s">
        <v>200</v>
      </c>
      <c r="E132" s="29" t="s">
        <v>97</v>
      </c>
      <c r="F132" s="29" t="s">
        <v>98</v>
      </c>
      <c r="G132" s="29" t="s">
        <v>104</v>
      </c>
      <c r="H132" s="92">
        <v>0</v>
      </c>
      <c r="I132" s="92">
        <v>0</v>
      </c>
      <c r="J132" s="92">
        <v>0</v>
      </c>
      <c r="K132" s="92">
        <v>0</v>
      </c>
      <c r="L132" s="92">
        <v>0</v>
      </c>
      <c r="M132" s="29" t="s">
        <v>104</v>
      </c>
      <c r="N132" s="92">
        <v>0</v>
      </c>
      <c r="O132" s="26">
        <f t="shared" si="1"/>
        <v>0</v>
      </c>
      <c r="P132" s="26" t="str">
        <v>株洲博锐服装辅料有限公司</v>
      </c>
    </row>
    <row r="133" s="26" customFormat="1" ht="15" customHeight="1" spans="1:16">
      <c r="A133" s="33" t="s">
        <v>99</v>
      </c>
      <c r="B133" s="36" t="s">
        <v>100</v>
      </c>
      <c r="C133" s="33" t="s">
        <v>97</v>
      </c>
      <c r="D133" s="36" t="s">
        <v>201</v>
      </c>
      <c r="E133" s="33" t="s">
        <v>97</v>
      </c>
      <c r="F133" s="33" t="s">
        <v>98</v>
      </c>
      <c r="G133" s="33" t="s">
        <v>102</v>
      </c>
      <c r="H133" s="93">
        <v>10486.2</v>
      </c>
      <c r="I133" s="93">
        <v>0</v>
      </c>
      <c r="J133" s="93">
        <v>0</v>
      </c>
      <c r="K133" s="93">
        <v>0</v>
      </c>
      <c r="L133" s="93">
        <v>0</v>
      </c>
      <c r="M133" s="33" t="s">
        <v>102</v>
      </c>
      <c r="N133" s="93">
        <v>10486.2</v>
      </c>
      <c r="O133" s="26">
        <f t="shared" ref="O133:O196" si="2">IF(M133="贷",N133,-N133)</f>
        <v>10486.2</v>
      </c>
      <c r="P133" s="26" t="str">
        <v>长沙晶丰轻钢结构工程有限公司</v>
      </c>
    </row>
    <row r="134" s="26" customFormat="1" ht="15" customHeight="1" spans="1:16">
      <c r="A134" s="29" t="s">
        <v>99</v>
      </c>
      <c r="B134" s="32" t="s">
        <v>100</v>
      </c>
      <c r="C134" s="29" t="s">
        <v>97</v>
      </c>
      <c r="D134" s="32" t="s">
        <v>202</v>
      </c>
      <c r="E134" s="29" t="s">
        <v>97</v>
      </c>
      <c r="F134" s="29" t="s">
        <v>98</v>
      </c>
      <c r="G134" s="29" t="s">
        <v>102</v>
      </c>
      <c r="H134" s="92">
        <v>3730</v>
      </c>
      <c r="I134" s="92">
        <v>0</v>
      </c>
      <c r="J134" s="92">
        <v>0</v>
      </c>
      <c r="K134" s="92">
        <v>0</v>
      </c>
      <c r="L134" s="92">
        <v>0</v>
      </c>
      <c r="M134" s="29" t="s">
        <v>102</v>
      </c>
      <c r="N134" s="92">
        <v>3730</v>
      </c>
      <c r="O134" s="26">
        <f t="shared" si="2"/>
        <v>3730</v>
      </c>
      <c r="P134" s="26" t="str">
        <v>株洲国铁实业有限公司</v>
      </c>
    </row>
    <row r="135" s="26" customFormat="1" ht="15" customHeight="1" spans="1:16">
      <c r="A135" s="33" t="s">
        <v>99</v>
      </c>
      <c r="B135" s="36" t="s">
        <v>100</v>
      </c>
      <c r="C135" s="33" t="s">
        <v>97</v>
      </c>
      <c r="D135" s="36" t="s">
        <v>203</v>
      </c>
      <c r="E135" s="33" t="s">
        <v>97</v>
      </c>
      <c r="F135" s="33" t="s">
        <v>98</v>
      </c>
      <c r="G135" s="33" t="s">
        <v>104</v>
      </c>
      <c r="H135" s="93">
        <v>0</v>
      </c>
      <c r="I135" s="93">
        <v>0</v>
      </c>
      <c r="J135" s="93">
        <v>0</v>
      </c>
      <c r="K135" s="93">
        <v>4156.1</v>
      </c>
      <c r="L135" s="93">
        <v>0</v>
      </c>
      <c r="M135" s="33" t="s">
        <v>104</v>
      </c>
      <c r="N135" s="93">
        <v>0</v>
      </c>
      <c r="O135" s="26">
        <f t="shared" si="2"/>
        <v>0</v>
      </c>
      <c r="P135" s="26" t="str">
        <v>湘潭湘和汽车零部件制造有限公</v>
      </c>
    </row>
    <row r="136" s="26" customFormat="1" ht="15" customHeight="1" spans="1:16">
      <c r="A136" s="29" t="s">
        <v>99</v>
      </c>
      <c r="B136" s="32" t="s">
        <v>100</v>
      </c>
      <c r="C136" s="29" t="s">
        <v>97</v>
      </c>
      <c r="D136" s="32" t="s">
        <v>42</v>
      </c>
      <c r="E136" s="29" t="s">
        <v>97</v>
      </c>
      <c r="F136" s="29" t="s">
        <v>98</v>
      </c>
      <c r="G136" s="29" t="s">
        <v>102</v>
      </c>
      <c r="H136" s="92">
        <v>2758591.88</v>
      </c>
      <c r="I136" s="92">
        <v>500000</v>
      </c>
      <c r="J136" s="92">
        <v>540698.64</v>
      </c>
      <c r="K136" s="92">
        <v>8800000</v>
      </c>
      <c r="L136" s="92">
        <v>7533933.5</v>
      </c>
      <c r="M136" s="29" t="s">
        <v>102</v>
      </c>
      <c r="N136" s="92">
        <v>2799290.52</v>
      </c>
      <c r="O136" s="26">
        <f t="shared" si="2"/>
        <v>2799290.52</v>
      </c>
      <c r="P136" s="26" t="str">
        <v>湖南中道机械设备有限公司</v>
      </c>
    </row>
    <row r="137" s="26" customFormat="1" ht="15" customHeight="1" spans="1:16">
      <c r="A137" s="33" t="s">
        <v>99</v>
      </c>
      <c r="B137" s="36" t="s">
        <v>100</v>
      </c>
      <c r="C137" s="33" t="s">
        <v>97</v>
      </c>
      <c r="D137" s="36" t="s">
        <v>43</v>
      </c>
      <c r="E137" s="33" t="s">
        <v>97</v>
      </c>
      <c r="F137" s="33" t="s">
        <v>98</v>
      </c>
      <c r="G137" s="33" t="s">
        <v>102</v>
      </c>
      <c r="H137" s="93">
        <v>1553721.34</v>
      </c>
      <c r="I137" s="93">
        <v>600000</v>
      </c>
      <c r="J137" s="93">
        <v>363429.12</v>
      </c>
      <c r="K137" s="93">
        <v>5970000</v>
      </c>
      <c r="L137" s="93">
        <v>4903322.83</v>
      </c>
      <c r="M137" s="33" t="s">
        <v>102</v>
      </c>
      <c r="N137" s="93">
        <v>1317150.46</v>
      </c>
      <c r="O137" s="26">
        <f t="shared" si="2"/>
        <v>1317150.46</v>
      </c>
      <c r="P137" s="26" t="str">
        <v>株洲久润物资贸易有限公司</v>
      </c>
    </row>
    <row r="138" s="26" customFormat="1" ht="15" customHeight="1" spans="1:16">
      <c r="A138" s="29" t="s">
        <v>99</v>
      </c>
      <c r="B138" s="32" t="s">
        <v>100</v>
      </c>
      <c r="C138" s="29" t="s">
        <v>97</v>
      </c>
      <c r="D138" s="32" t="s">
        <v>204</v>
      </c>
      <c r="E138" s="29" t="s">
        <v>97</v>
      </c>
      <c r="F138" s="29" t="s">
        <v>98</v>
      </c>
      <c r="G138" s="29" t="s">
        <v>104</v>
      </c>
      <c r="H138" s="92">
        <v>0</v>
      </c>
      <c r="I138" s="92">
        <v>0</v>
      </c>
      <c r="J138" s="92">
        <v>0</v>
      </c>
      <c r="K138" s="92">
        <v>0</v>
      </c>
      <c r="L138" s="92">
        <v>0</v>
      </c>
      <c r="M138" s="29" t="s">
        <v>104</v>
      </c>
      <c r="N138" s="92">
        <v>0</v>
      </c>
      <c r="O138" s="26">
        <f t="shared" si="2"/>
        <v>0</v>
      </c>
      <c r="P138" s="26" t="str">
        <v>湘潭市得力焊材有限公司</v>
      </c>
    </row>
    <row r="139" s="26" customFormat="1" ht="15" customHeight="1" spans="1:16">
      <c r="A139" s="33" t="s">
        <v>99</v>
      </c>
      <c r="B139" s="36" t="s">
        <v>100</v>
      </c>
      <c r="C139" s="33" t="s">
        <v>97</v>
      </c>
      <c r="D139" s="36" t="s">
        <v>205</v>
      </c>
      <c r="E139" s="33" t="s">
        <v>97</v>
      </c>
      <c r="F139" s="33" t="s">
        <v>98</v>
      </c>
      <c r="G139" s="33" t="s">
        <v>104</v>
      </c>
      <c r="H139" s="93">
        <v>0</v>
      </c>
      <c r="I139" s="93">
        <v>0</v>
      </c>
      <c r="J139" s="93">
        <v>0</v>
      </c>
      <c r="K139" s="93">
        <v>0</v>
      </c>
      <c r="L139" s="93">
        <v>0</v>
      </c>
      <c r="M139" s="33" t="s">
        <v>104</v>
      </c>
      <c r="N139" s="93">
        <v>0</v>
      </c>
      <c r="O139" s="26">
        <f t="shared" si="2"/>
        <v>0</v>
      </c>
      <c r="P139" s="26" t="str">
        <v>湘潭市忠强气体有限公司</v>
      </c>
    </row>
    <row r="140" s="26" customFormat="1" ht="15" customHeight="1" spans="1:16">
      <c r="A140" s="29" t="s">
        <v>99</v>
      </c>
      <c r="B140" s="32" t="s">
        <v>100</v>
      </c>
      <c r="C140" s="29" t="s">
        <v>97</v>
      </c>
      <c r="D140" s="32" t="s">
        <v>44</v>
      </c>
      <c r="E140" s="29" t="s">
        <v>97</v>
      </c>
      <c r="F140" s="29" t="s">
        <v>98</v>
      </c>
      <c r="G140" s="29" t="s">
        <v>102</v>
      </c>
      <c r="H140" s="92">
        <v>35238.75</v>
      </c>
      <c r="I140" s="92">
        <v>0</v>
      </c>
      <c r="J140" s="92">
        <v>3450.17</v>
      </c>
      <c r="K140" s="92">
        <v>130000</v>
      </c>
      <c r="L140" s="92">
        <v>43172.17</v>
      </c>
      <c r="M140" s="29" t="s">
        <v>102</v>
      </c>
      <c r="N140" s="92">
        <v>38688.92</v>
      </c>
      <c r="O140" s="26">
        <f t="shared" si="2"/>
        <v>38688.92</v>
      </c>
      <c r="P140" s="26" t="str">
        <v>湖南驷马机械有限公司</v>
      </c>
    </row>
    <row r="141" s="26" customFormat="1" ht="15" customHeight="1" spans="1:16">
      <c r="A141" s="33" t="s">
        <v>99</v>
      </c>
      <c r="B141" s="36" t="s">
        <v>100</v>
      </c>
      <c r="C141" s="33" t="s">
        <v>97</v>
      </c>
      <c r="D141" s="36" t="s">
        <v>45</v>
      </c>
      <c r="E141" s="33" t="s">
        <v>97</v>
      </c>
      <c r="F141" s="33" t="s">
        <v>98</v>
      </c>
      <c r="G141" s="33" t="s">
        <v>102</v>
      </c>
      <c r="H141" s="93">
        <v>17317.19</v>
      </c>
      <c r="I141" s="93">
        <v>0</v>
      </c>
      <c r="J141" s="93">
        <v>12531.25</v>
      </c>
      <c r="K141" s="93">
        <v>123225.52</v>
      </c>
      <c r="L141" s="93">
        <v>62656.25</v>
      </c>
      <c r="M141" s="33" t="s">
        <v>102</v>
      </c>
      <c r="N141" s="93">
        <v>29848.44</v>
      </c>
      <c r="O141" s="26">
        <f t="shared" si="2"/>
        <v>29848.44</v>
      </c>
      <c r="P141" s="26" t="str">
        <v>株洲市华霖机电有限公司</v>
      </c>
    </row>
    <row r="142" s="26" customFormat="1" ht="15" customHeight="1" spans="1:16">
      <c r="A142" s="29" t="s">
        <v>99</v>
      </c>
      <c r="B142" s="32" t="s">
        <v>100</v>
      </c>
      <c r="C142" s="29" t="s">
        <v>97</v>
      </c>
      <c r="D142" s="32" t="s">
        <v>206</v>
      </c>
      <c r="E142" s="29" t="s">
        <v>97</v>
      </c>
      <c r="F142" s="29" t="s">
        <v>98</v>
      </c>
      <c r="G142" s="29" t="s">
        <v>102</v>
      </c>
      <c r="H142" s="92">
        <v>3629.95</v>
      </c>
      <c r="I142" s="92">
        <v>0</v>
      </c>
      <c r="J142" s="92">
        <v>0</v>
      </c>
      <c r="K142" s="92">
        <v>0</v>
      </c>
      <c r="L142" s="92">
        <v>0</v>
      </c>
      <c r="M142" s="29" t="s">
        <v>102</v>
      </c>
      <c r="N142" s="92">
        <v>3629.95</v>
      </c>
      <c r="O142" s="26">
        <f t="shared" si="2"/>
        <v>3629.95</v>
      </c>
      <c r="P142" s="26" t="str">
        <v>湖南瑞安汽车零部件有限公司</v>
      </c>
    </row>
    <row r="143" s="26" customFormat="1" ht="15" customHeight="1" spans="1:16">
      <c r="A143" s="33" t="s">
        <v>99</v>
      </c>
      <c r="B143" s="36" t="s">
        <v>100</v>
      </c>
      <c r="C143" s="33" t="s">
        <v>97</v>
      </c>
      <c r="D143" s="36" t="s">
        <v>207</v>
      </c>
      <c r="E143" s="33" t="s">
        <v>97</v>
      </c>
      <c r="F143" s="33" t="s">
        <v>98</v>
      </c>
      <c r="G143" s="33" t="s">
        <v>104</v>
      </c>
      <c r="H143" s="93">
        <v>0</v>
      </c>
      <c r="I143" s="93">
        <v>0</v>
      </c>
      <c r="J143" s="93">
        <v>0</v>
      </c>
      <c r="K143" s="93">
        <v>0</v>
      </c>
      <c r="L143" s="93">
        <v>0</v>
      </c>
      <c r="M143" s="33" t="s">
        <v>104</v>
      </c>
      <c r="N143" s="93">
        <v>0</v>
      </c>
      <c r="O143" s="26">
        <f t="shared" si="2"/>
        <v>0</v>
      </c>
      <c r="P143" s="26" t="str">
        <v>株洲江淮叉车有限公司</v>
      </c>
    </row>
    <row r="144" s="26" customFormat="1" ht="15" customHeight="1" spans="1:16">
      <c r="A144" s="29" t="s">
        <v>99</v>
      </c>
      <c r="B144" s="32" t="s">
        <v>100</v>
      </c>
      <c r="C144" s="29" t="s">
        <v>97</v>
      </c>
      <c r="D144" s="32" t="s">
        <v>208</v>
      </c>
      <c r="E144" s="29" t="s">
        <v>97</v>
      </c>
      <c r="F144" s="29" t="s">
        <v>98</v>
      </c>
      <c r="G144" s="29" t="s">
        <v>102</v>
      </c>
      <c r="H144" s="92">
        <v>949</v>
      </c>
      <c r="I144" s="92">
        <v>0</v>
      </c>
      <c r="J144" s="92">
        <v>0</v>
      </c>
      <c r="K144" s="92">
        <v>0</v>
      </c>
      <c r="L144" s="92">
        <v>0</v>
      </c>
      <c r="M144" s="29" t="s">
        <v>102</v>
      </c>
      <c r="N144" s="92">
        <v>949</v>
      </c>
      <c r="O144" s="26">
        <f t="shared" si="2"/>
        <v>949</v>
      </c>
      <c r="P144" s="26" t="str">
        <v>株洲恒博工贸有限公司</v>
      </c>
    </row>
    <row r="145" s="26" customFormat="1" ht="15" customHeight="1" spans="1:16">
      <c r="A145" s="33" t="s">
        <v>99</v>
      </c>
      <c r="B145" s="36" t="s">
        <v>100</v>
      </c>
      <c r="C145" s="33" t="s">
        <v>97</v>
      </c>
      <c r="D145" s="36" t="s">
        <v>209</v>
      </c>
      <c r="E145" s="33" t="s">
        <v>97</v>
      </c>
      <c r="F145" s="33" t="s">
        <v>98</v>
      </c>
      <c r="G145" s="33" t="s">
        <v>102</v>
      </c>
      <c r="H145" s="93">
        <v>110660</v>
      </c>
      <c r="I145" s="93">
        <v>50000</v>
      </c>
      <c r="J145" s="93">
        <v>0</v>
      </c>
      <c r="K145" s="93">
        <v>378763.95</v>
      </c>
      <c r="L145" s="93">
        <v>0</v>
      </c>
      <c r="M145" s="33" t="s">
        <v>102</v>
      </c>
      <c r="N145" s="93">
        <v>60660</v>
      </c>
      <c r="O145" s="26">
        <f t="shared" si="2"/>
        <v>60660</v>
      </c>
      <c r="P145" s="26" t="str">
        <v>湖南易兹自动化有限公司</v>
      </c>
    </row>
    <row r="146" s="26" customFormat="1" ht="15" customHeight="1" spans="1:16">
      <c r="A146" s="29" t="s">
        <v>99</v>
      </c>
      <c r="B146" s="32" t="s">
        <v>100</v>
      </c>
      <c r="C146" s="29" t="s">
        <v>97</v>
      </c>
      <c r="D146" s="32" t="s">
        <v>210</v>
      </c>
      <c r="E146" s="29" t="s">
        <v>97</v>
      </c>
      <c r="F146" s="29" t="s">
        <v>98</v>
      </c>
      <c r="G146" s="29" t="s">
        <v>104</v>
      </c>
      <c r="H146" s="92">
        <v>0</v>
      </c>
      <c r="I146" s="92">
        <v>0</v>
      </c>
      <c r="J146" s="92">
        <v>0</v>
      </c>
      <c r="K146" s="92">
        <v>0</v>
      </c>
      <c r="L146" s="92">
        <v>0</v>
      </c>
      <c r="M146" s="29" t="s">
        <v>104</v>
      </c>
      <c r="N146" s="92">
        <v>0</v>
      </c>
      <c r="O146" s="26">
        <f t="shared" si="2"/>
        <v>0</v>
      </c>
      <c r="P146" s="26" t="str">
        <v>湘潭众冠五金有限公司</v>
      </c>
    </row>
    <row r="147" s="26" customFormat="1" ht="15" customHeight="1" spans="1:16">
      <c r="A147" s="33" t="s">
        <v>99</v>
      </c>
      <c r="B147" s="36" t="s">
        <v>100</v>
      </c>
      <c r="C147" s="33" t="s">
        <v>97</v>
      </c>
      <c r="D147" s="36" t="s">
        <v>211</v>
      </c>
      <c r="E147" s="33" t="s">
        <v>97</v>
      </c>
      <c r="F147" s="33" t="s">
        <v>98</v>
      </c>
      <c r="G147" s="33" t="s">
        <v>102</v>
      </c>
      <c r="H147" s="93">
        <v>497.5</v>
      </c>
      <c r="I147" s="93">
        <v>0</v>
      </c>
      <c r="J147" s="93">
        <v>0</v>
      </c>
      <c r="K147" s="93">
        <v>0</v>
      </c>
      <c r="L147" s="93">
        <v>0</v>
      </c>
      <c r="M147" s="33" t="s">
        <v>102</v>
      </c>
      <c r="N147" s="93">
        <v>497.5</v>
      </c>
      <c r="O147" s="26">
        <f t="shared" si="2"/>
        <v>497.5</v>
      </c>
      <c r="P147" s="26" t="str">
        <v>广州吉中汽车内饰系统有限公司</v>
      </c>
    </row>
    <row r="148" s="26" customFormat="1" ht="15" customHeight="1" spans="1:16">
      <c r="A148" s="29" t="s">
        <v>99</v>
      </c>
      <c r="B148" s="32" t="s">
        <v>100</v>
      </c>
      <c r="C148" s="29" t="s">
        <v>97</v>
      </c>
      <c r="D148" s="32" t="s">
        <v>46</v>
      </c>
      <c r="E148" s="29" t="s">
        <v>97</v>
      </c>
      <c r="F148" s="29" t="s">
        <v>98</v>
      </c>
      <c r="G148" s="29" t="s">
        <v>102</v>
      </c>
      <c r="H148" s="92">
        <v>2621.52</v>
      </c>
      <c r="I148" s="92">
        <v>0</v>
      </c>
      <c r="J148" s="92">
        <v>0</v>
      </c>
      <c r="K148" s="92">
        <v>0</v>
      </c>
      <c r="L148" s="92">
        <v>0</v>
      </c>
      <c r="M148" s="29" t="s">
        <v>102</v>
      </c>
      <c r="N148" s="92">
        <v>2621.52</v>
      </c>
      <c r="O148" s="26">
        <f t="shared" si="2"/>
        <v>2621.52</v>
      </c>
      <c r="P148" s="26" t="str">
        <v>广州松兴电气股份有限公司</v>
      </c>
    </row>
    <row r="149" s="26" customFormat="1" ht="15" customHeight="1" spans="1:16">
      <c r="A149" s="33" t="s">
        <v>99</v>
      </c>
      <c r="B149" s="36" t="s">
        <v>100</v>
      </c>
      <c r="C149" s="33" t="s">
        <v>97</v>
      </c>
      <c r="D149" s="36" t="s">
        <v>47</v>
      </c>
      <c r="E149" s="33" t="s">
        <v>97</v>
      </c>
      <c r="F149" s="33" t="s">
        <v>98</v>
      </c>
      <c r="G149" s="33" t="s">
        <v>102</v>
      </c>
      <c r="H149" s="93">
        <v>54943.1</v>
      </c>
      <c r="I149" s="93">
        <v>0</v>
      </c>
      <c r="J149" s="93">
        <v>0</v>
      </c>
      <c r="K149" s="93">
        <v>0</v>
      </c>
      <c r="L149" s="93">
        <v>0</v>
      </c>
      <c r="M149" s="33" t="s">
        <v>102</v>
      </c>
      <c r="N149" s="93">
        <v>54943.1</v>
      </c>
      <c r="O149" s="26">
        <f t="shared" si="2"/>
        <v>54943.1</v>
      </c>
      <c r="P149" s="26" t="str">
        <v>江门东科化工有限公司</v>
      </c>
    </row>
    <row r="150" s="26" customFormat="1" ht="15" customHeight="1" spans="1:16">
      <c r="A150" s="29" t="s">
        <v>99</v>
      </c>
      <c r="B150" s="32" t="s">
        <v>100</v>
      </c>
      <c r="C150" s="29" t="s">
        <v>97</v>
      </c>
      <c r="D150" s="32" t="s">
        <v>212</v>
      </c>
      <c r="E150" s="29" t="s">
        <v>97</v>
      </c>
      <c r="F150" s="29" t="s">
        <v>98</v>
      </c>
      <c r="G150" s="29" t="s">
        <v>104</v>
      </c>
      <c r="H150" s="92">
        <v>0</v>
      </c>
      <c r="I150" s="92">
        <v>0</v>
      </c>
      <c r="J150" s="92">
        <v>0</v>
      </c>
      <c r="K150" s="92">
        <v>0</v>
      </c>
      <c r="L150" s="92">
        <v>0</v>
      </c>
      <c r="M150" s="29" t="s">
        <v>104</v>
      </c>
      <c r="N150" s="92">
        <v>0</v>
      </c>
      <c r="O150" s="26">
        <f t="shared" si="2"/>
        <v>0</v>
      </c>
      <c r="P150" s="26" t="str">
        <v>深圳市和和机械有限公司</v>
      </c>
    </row>
    <row r="151" s="26" customFormat="1" ht="15" customHeight="1" spans="1:16">
      <c r="A151" s="33" t="s">
        <v>99</v>
      </c>
      <c r="B151" s="36" t="s">
        <v>100</v>
      </c>
      <c r="C151" s="33" t="s">
        <v>97</v>
      </c>
      <c r="D151" s="36" t="s">
        <v>213</v>
      </c>
      <c r="E151" s="33" t="s">
        <v>97</v>
      </c>
      <c r="F151" s="33" t="s">
        <v>98</v>
      </c>
      <c r="G151" s="33" t="s">
        <v>104</v>
      </c>
      <c r="H151" s="93">
        <v>0</v>
      </c>
      <c r="I151" s="93">
        <v>0</v>
      </c>
      <c r="J151" s="93">
        <v>0</v>
      </c>
      <c r="K151" s="93">
        <v>0</v>
      </c>
      <c r="L151" s="93">
        <v>0</v>
      </c>
      <c r="M151" s="33" t="s">
        <v>104</v>
      </c>
      <c r="N151" s="93">
        <v>0</v>
      </c>
      <c r="O151" s="26">
        <f t="shared" si="2"/>
        <v>0</v>
      </c>
      <c r="P151" s="26" t="str">
        <v>广州市耐迪涂料有限公司</v>
      </c>
    </row>
    <row r="152" s="26" customFormat="1" ht="15" customHeight="1" spans="1:16">
      <c r="A152" s="29" t="s">
        <v>99</v>
      </c>
      <c r="B152" s="32" t="s">
        <v>100</v>
      </c>
      <c r="C152" s="29" t="s">
        <v>97</v>
      </c>
      <c r="D152" s="32" t="s">
        <v>214</v>
      </c>
      <c r="E152" s="29" t="s">
        <v>97</v>
      </c>
      <c r="F152" s="29" t="s">
        <v>98</v>
      </c>
      <c r="G152" s="29" t="s">
        <v>102</v>
      </c>
      <c r="H152" s="92">
        <v>760</v>
      </c>
      <c r="I152" s="92">
        <v>0</v>
      </c>
      <c r="J152" s="92">
        <v>0</v>
      </c>
      <c r="K152" s="92">
        <v>0</v>
      </c>
      <c r="L152" s="92">
        <v>0</v>
      </c>
      <c r="M152" s="29" t="s">
        <v>102</v>
      </c>
      <c r="N152" s="92">
        <v>760</v>
      </c>
      <c r="O152" s="26">
        <f t="shared" si="2"/>
        <v>760</v>
      </c>
      <c r="P152" s="26" t="str">
        <v>佛山市顺德区勒流华通机电设备</v>
      </c>
    </row>
    <row r="153" s="26" customFormat="1" ht="15" customHeight="1" spans="1:16">
      <c r="A153" s="33" t="s">
        <v>99</v>
      </c>
      <c r="B153" s="36" t="s">
        <v>100</v>
      </c>
      <c r="C153" s="33" t="s">
        <v>97</v>
      </c>
      <c r="D153" s="36" t="s">
        <v>215</v>
      </c>
      <c r="E153" s="33" t="s">
        <v>97</v>
      </c>
      <c r="F153" s="33" t="s">
        <v>98</v>
      </c>
      <c r="G153" s="33" t="s">
        <v>104</v>
      </c>
      <c r="H153" s="93">
        <v>0</v>
      </c>
      <c r="I153" s="93">
        <v>0</v>
      </c>
      <c r="J153" s="93">
        <v>0</v>
      </c>
      <c r="K153" s="93">
        <v>0</v>
      </c>
      <c r="L153" s="93">
        <v>0</v>
      </c>
      <c r="M153" s="33" t="s">
        <v>104</v>
      </c>
      <c r="N153" s="93">
        <v>0</v>
      </c>
      <c r="O153" s="26">
        <f t="shared" si="2"/>
        <v>0</v>
      </c>
      <c r="P153" s="26" t="str">
        <v>广州市信征汽车零件有限公司</v>
      </c>
    </row>
    <row r="154" s="26" customFormat="1" ht="15" customHeight="1" spans="1:16">
      <c r="A154" s="29" t="s">
        <v>99</v>
      </c>
      <c r="B154" s="32" t="s">
        <v>100</v>
      </c>
      <c r="C154" s="29" t="s">
        <v>97</v>
      </c>
      <c r="D154" s="32" t="s">
        <v>48</v>
      </c>
      <c r="E154" s="29" t="s">
        <v>97</v>
      </c>
      <c r="F154" s="29" t="s">
        <v>98</v>
      </c>
      <c r="G154" s="29" t="s">
        <v>102</v>
      </c>
      <c r="H154" s="92">
        <v>234907.91</v>
      </c>
      <c r="I154" s="92">
        <v>153303.83</v>
      </c>
      <c r="J154" s="92">
        <v>55053.38</v>
      </c>
      <c r="K154" s="92">
        <v>477912.55</v>
      </c>
      <c r="L154" s="92">
        <v>545979.29</v>
      </c>
      <c r="M154" s="29" t="s">
        <v>102</v>
      </c>
      <c r="N154" s="92">
        <v>136657.46</v>
      </c>
      <c r="O154" s="26">
        <f t="shared" si="2"/>
        <v>136657.46</v>
      </c>
      <c r="P154" s="26" t="str">
        <v>重庆幻速汽车配件有限公司</v>
      </c>
    </row>
    <row r="155" s="26" customFormat="1" ht="15" customHeight="1" spans="1:16">
      <c r="A155" s="33" t="s">
        <v>99</v>
      </c>
      <c r="B155" s="36" t="s">
        <v>100</v>
      </c>
      <c r="C155" s="33" t="s">
        <v>97</v>
      </c>
      <c r="D155" s="36" t="s">
        <v>216</v>
      </c>
      <c r="E155" s="33" t="s">
        <v>97</v>
      </c>
      <c r="F155" s="33" t="s">
        <v>98</v>
      </c>
      <c r="G155" s="33" t="s">
        <v>102</v>
      </c>
      <c r="H155" s="93">
        <v>15050.16</v>
      </c>
      <c r="I155" s="93">
        <v>0</v>
      </c>
      <c r="J155" s="93">
        <v>0</v>
      </c>
      <c r="K155" s="93">
        <v>0</v>
      </c>
      <c r="L155" s="93">
        <v>0</v>
      </c>
      <c r="M155" s="33" t="s">
        <v>102</v>
      </c>
      <c r="N155" s="93">
        <v>15050.16</v>
      </c>
      <c r="O155" s="26">
        <f t="shared" si="2"/>
        <v>15050.16</v>
      </c>
      <c r="P155" s="26" t="str">
        <v>重庆聚贤汽车零部件制造有限公</v>
      </c>
    </row>
    <row r="156" s="26" customFormat="1" ht="15" customHeight="1" spans="1:16">
      <c r="A156" s="29" t="s">
        <v>99</v>
      </c>
      <c r="B156" s="32" t="s">
        <v>100</v>
      </c>
      <c r="C156" s="29" t="s">
        <v>97</v>
      </c>
      <c r="D156" s="32" t="s">
        <v>217</v>
      </c>
      <c r="E156" s="29" t="s">
        <v>97</v>
      </c>
      <c r="F156" s="29" t="s">
        <v>98</v>
      </c>
      <c r="G156" s="29" t="s">
        <v>104</v>
      </c>
      <c r="H156" s="92">
        <v>0</v>
      </c>
      <c r="I156" s="92">
        <v>0</v>
      </c>
      <c r="J156" s="92">
        <v>0</v>
      </c>
      <c r="K156" s="92">
        <v>0</v>
      </c>
      <c r="L156" s="92">
        <v>0</v>
      </c>
      <c r="M156" s="29" t="s">
        <v>104</v>
      </c>
      <c r="N156" s="92">
        <v>0</v>
      </c>
      <c r="O156" s="26">
        <f t="shared" si="2"/>
        <v>0</v>
      </c>
      <c r="P156" s="26" t="str">
        <v>浙江维日托自动化科技有限公司</v>
      </c>
    </row>
    <row r="157" s="26" customFormat="1" ht="15" customHeight="1" spans="1:16">
      <c r="A157" s="33" t="s">
        <v>99</v>
      </c>
      <c r="B157" s="36" t="s">
        <v>100</v>
      </c>
      <c r="C157" s="33" t="s">
        <v>97</v>
      </c>
      <c r="D157" s="36" t="s">
        <v>218</v>
      </c>
      <c r="E157" s="33" t="s">
        <v>97</v>
      </c>
      <c r="F157" s="33" t="s">
        <v>98</v>
      </c>
      <c r="G157" s="33" t="s">
        <v>104</v>
      </c>
      <c r="H157" s="93">
        <v>0</v>
      </c>
      <c r="I157" s="93">
        <v>0</v>
      </c>
      <c r="J157" s="93">
        <v>0</v>
      </c>
      <c r="K157" s="93">
        <v>0</v>
      </c>
      <c r="L157" s="93">
        <v>0</v>
      </c>
      <c r="M157" s="33" t="s">
        <v>104</v>
      </c>
      <c r="N157" s="93">
        <v>0</v>
      </c>
      <c r="O157" s="26">
        <f t="shared" si="2"/>
        <v>0</v>
      </c>
      <c r="P157" s="26" t="str">
        <v>广州熙锐自动化设备有限公司</v>
      </c>
    </row>
    <row r="158" s="26" customFormat="1" ht="15" customHeight="1" spans="1:16">
      <c r="A158" s="29" t="s">
        <v>99</v>
      </c>
      <c r="B158" s="32" t="s">
        <v>100</v>
      </c>
      <c r="C158" s="29" t="s">
        <v>97</v>
      </c>
      <c r="D158" s="32" t="s">
        <v>219</v>
      </c>
      <c r="E158" s="29" t="s">
        <v>97</v>
      </c>
      <c r="F158" s="29" t="s">
        <v>98</v>
      </c>
      <c r="G158" s="29" t="s">
        <v>104</v>
      </c>
      <c r="H158" s="92">
        <v>0</v>
      </c>
      <c r="I158" s="92">
        <v>0</v>
      </c>
      <c r="J158" s="92">
        <v>0</v>
      </c>
      <c r="K158" s="92">
        <v>0</v>
      </c>
      <c r="L158" s="92">
        <v>0</v>
      </c>
      <c r="M158" s="29" t="s">
        <v>104</v>
      </c>
      <c r="N158" s="92">
        <v>0</v>
      </c>
      <c r="O158" s="26">
        <f t="shared" si="2"/>
        <v>0</v>
      </c>
      <c r="P158" s="26" t="str">
        <v>常州宝虎汽车配件有限公司</v>
      </c>
    </row>
    <row r="159" s="26" customFormat="1" ht="15" customHeight="1" spans="1:16">
      <c r="A159" s="33" t="s">
        <v>99</v>
      </c>
      <c r="B159" s="36" t="s">
        <v>100</v>
      </c>
      <c r="C159" s="33" t="s">
        <v>97</v>
      </c>
      <c r="D159" s="36" t="s">
        <v>220</v>
      </c>
      <c r="E159" s="33" t="s">
        <v>97</v>
      </c>
      <c r="F159" s="33" t="s">
        <v>221</v>
      </c>
      <c r="G159" s="33" t="s">
        <v>104</v>
      </c>
      <c r="H159" s="93">
        <v>0</v>
      </c>
      <c r="I159" s="93">
        <v>0</v>
      </c>
      <c r="J159" s="93">
        <v>0</v>
      </c>
      <c r="K159" s="93">
        <v>0</v>
      </c>
      <c r="L159" s="93">
        <v>0</v>
      </c>
      <c r="M159" s="33" t="s">
        <v>104</v>
      </c>
      <c r="N159" s="93">
        <v>0</v>
      </c>
      <c r="O159" s="26">
        <f t="shared" si="2"/>
        <v>0</v>
      </c>
      <c r="P159" s="26" t="str">
        <v>山东蓝星东大有限公司</v>
      </c>
    </row>
    <row r="160" s="26" customFormat="1" ht="15" customHeight="1" spans="1:16">
      <c r="A160" s="29" t="s">
        <v>99</v>
      </c>
      <c r="B160" s="32" t="s">
        <v>100</v>
      </c>
      <c r="C160" s="29" t="s">
        <v>97</v>
      </c>
      <c r="D160" s="32" t="s">
        <v>222</v>
      </c>
      <c r="E160" s="29" t="s">
        <v>97</v>
      </c>
      <c r="F160" s="29" t="s">
        <v>221</v>
      </c>
      <c r="G160" s="29" t="s">
        <v>107</v>
      </c>
      <c r="H160" s="92">
        <v>566</v>
      </c>
      <c r="I160" s="92">
        <v>0</v>
      </c>
      <c r="J160" s="92">
        <v>0</v>
      </c>
      <c r="K160" s="92">
        <v>0</v>
      </c>
      <c r="L160" s="92">
        <v>0</v>
      </c>
      <c r="M160" s="29" t="s">
        <v>107</v>
      </c>
      <c r="N160" s="92">
        <v>566</v>
      </c>
      <c r="O160" s="26">
        <f t="shared" si="2"/>
        <v>-566</v>
      </c>
      <c r="P160" s="26" t="str">
        <v>停用-湘乡简美工贸有限公司</v>
      </c>
    </row>
    <row r="161" s="26" customFormat="1" ht="15" customHeight="1" spans="1:16">
      <c r="A161" s="33" t="s">
        <v>99</v>
      </c>
      <c r="B161" s="36" t="s">
        <v>100</v>
      </c>
      <c r="C161" s="33" t="s">
        <v>97</v>
      </c>
      <c r="D161" s="36" t="s">
        <v>223</v>
      </c>
      <c r="E161" s="33" t="s">
        <v>97</v>
      </c>
      <c r="F161" s="33" t="s">
        <v>98</v>
      </c>
      <c r="G161" s="33" t="s">
        <v>104</v>
      </c>
      <c r="H161" s="93">
        <v>0</v>
      </c>
      <c r="I161" s="93">
        <v>0</v>
      </c>
      <c r="J161" s="93">
        <v>0</v>
      </c>
      <c r="K161" s="93">
        <v>0</v>
      </c>
      <c r="L161" s="93">
        <v>0</v>
      </c>
      <c r="M161" s="33" t="s">
        <v>104</v>
      </c>
      <c r="N161" s="93">
        <v>0</v>
      </c>
      <c r="O161" s="26">
        <f t="shared" si="2"/>
        <v>0</v>
      </c>
      <c r="P161" s="26" t="str">
        <v>广州市盈尔安防火材料有限公司</v>
      </c>
    </row>
    <row r="162" s="26" customFormat="1" ht="15" customHeight="1" spans="1:16">
      <c r="A162" s="29" t="s">
        <v>99</v>
      </c>
      <c r="B162" s="32" t="s">
        <v>100</v>
      </c>
      <c r="C162" s="29" t="s">
        <v>97</v>
      </c>
      <c r="D162" s="32" t="s">
        <v>224</v>
      </c>
      <c r="E162" s="29" t="s">
        <v>97</v>
      </c>
      <c r="F162" s="29" t="s">
        <v>98</v>
      </c>
      <c r="G162" s="29" t="s">
        <v>102</v>
      </c>
      <c r="H162" s="92">
        <v>7961.51</v>
      </c>
      <c r="I162" s="92">
        <v>0</v>
      </c>
      <c r="J162" s="92">
        <v>0</v>
      </c>
      <c r="K162" s="92">
        <v>0</v>
      </c>
      <c r="L162" s="92">
        <v>0</v>
      </c>
      <c r="M162" s="29" t="s">
        <v>102</v>
      </c>
      <c r="N162" s="92">
        <v>7961.51</v>
      </c>
      <c r="O162" s="26">
        <f t="shared" si="2"/>
        <v>7961.51</v>
      </c>
      <c r="P162" s="26" t="str">
        <v>湖南蝴蝶智能科技有限公司</v>
      </c>
    </row>
    <row r="163" s="26" customFormat="1" ht="15" customHeight="1" spans="1:16">
      <c r="A163" s="33" t="s">
        <v>99</v>
      </c>
      <c r="B163" s="36" t="s">
        <v>100</v>
      </c>
      <c r="C163" s="33" t="s">
        <v>97</v>
      </c>
      <c r="D163" s="36" t="s">
        <v>225</v>
      </c>
      <c r="E163" s="33" t="s">
        <v>97</v>
      </c>
      <c r="F163" s="33" t="s">
        <v>98</v>
      </c>
      <c r="G163" s="33" t="s">
        <v>104</v>
      </c>
      <c r="H163" s="93">
        <v>0</v>
      </c>
      <c r="I163" s="93">
        <v>0</v>
      </c>
      <c r="J163" s="93">
        <v>0</v>
      </c>
      <c r="K163" s="93">
        <v>26175</v>
      </c>
      <c r="L163" s="93">
        <v>0</v>
      </c>
      <c r="M163" s="33" t="s">
        <v>104</v>
      </c>
      <c r="N163" s="93">
        <v>0</v>
      </c>
      <c r="O163" s="26">
        <f t="shared" si="2"/>
        <v>0</v>
      </c>
      <c r="P163" s="26" t="str">
        <v>醴陵广仁环保科技有限公司</v>
      </c>
    </row>
    <row r="164" s="26" customFormat="1" ht="15" customHeight="1" spans="1:16">
      <c r="A164" s="29" t="s">
        <v>99</v>
      </c>
      <c r="B164" s="32" t="s">
        <v>100</v>
      </c>
      <c r="C164" s="29" t="s">
        <v>97</v>
      </c>
      <c r="D164" s="32" t="s">
        <v>49</v>
      </c>
      <c r="E164" s="29" t="s">
        <v>97</v>
      </c>
      <c r="F164" s="29" t="s">
        <v>98</v>
      </c>
      <c r="G164" s="29" t="s">
        <v>102</v>
      </c>
      <c r="H164" s="92">
        <v>26014.56</v>
      </c>
      <c r="I164" s="92">
        <v>0</v>
      </c>
      <c r="J164" s="92">
        <v>0</v>
      </c>
      <c r="K164" s="92">
        <v>221507.6</v>
      </c>
      <c r="L164" s="92">
        <v>39054.25</v>
      </c>
      <c r="M164" s="29" t="s">
        <v>102</v>
      </c>
      <c r="N164" s="92">
        <v>26014.56</v>
      </c>
      <c r="O164" s="26">
        <f t="shared" si="2"/>
        <v>26014.56</v>
      </c>
      <c r="P164" s="26" t="str">
        <v>长沙真旺钢铁贸易有限公司</v>
      </c>
    </row>
    <row r="165" s="26" customFormat="1" ht="15" customHeight="1" spans="1:16">
      <c r="A165" s="33" t="s">
        <v>99</v>
      </c>
      <c r="B165" s="36" t="s">
        <v>100</v>
      </c>
      <c r="C165" s="33" t="s">
        <v>97</v>
      </c>
      <c r="D165" s="36" t="s">
        <v>50</v>
      </c>
      <c r="E165" s="33" t="s">
        <v>97</v>
      </c>
      <c r="F165" s="33" t="s">
        <v>98</v>
      </c>
      <c r="G165" s="33" t="s">
        <v>107</v>
      </c>
      <c r="H165" s="93">
        <v>10623.91</v>
      </c>
      <c r="I165" s="93">
        <v>0</v>
      </c>
      <c r="J165" s="93">
        <v>0</v>
      </c>
      <c r="K165" s="93">
        <v>0</v>
      </c>
      <c r="L165" s="93">
        <v>0</v>
      </c>
      <c r="M165" s="33" t="s">
        <v>107</v>
      </c>
      <c r="N165" s="93">
        <v>10623.91</v>
      </c>
      <c r="O165" s="26">
        <f t="shared" si="2"/>
        <v>-10623.91</v>
      </c>
      <c r="P165" s="26" t="str">
        <v>湖北瑞彼德自动化有限公司</v>
      </c>
    </row>
    <row r="166" s="26" customFormat="1" ht="15" customHeight="1" spans="1:16">
      <c r="A166" s="29" t="s">
        <v>99</v>
      </c>
      <c r="B166" s="32" t="s">
        <v>100</v>
      </c>
      <c r="C166" s="29" t="s">
        <v>97</v>
      </c>
      <c r="D166" s="32" t="s">
        <v>226</v>
      </c>
      <c r="E166" s="29" t="s">
        <v>97</v>
      </c>
      <c r="F166" s="29" t="s">
        <v>98</v>
      </c>
      <c r="G166" s="29" t="s">
        <v>104</v>
      </c>
      <c r="H166" s="92">
        <v>0</v>
      </c>
      <c r="I166" s="92">
        <v>0</v>
      </c>
      <c r="J166" s="92">
        <v>0</v>
      </c>
      <c r="K166" s="92">
        <v>0</v>
      </c>
      <c r="L166" s="92">
        <v>0</v>
      </c>
      <c r="M166" s="29" t="s">
        <v>104</v>
      </c>
      <c r="N166" s="92">
        <v>0</v>
      </c>
      <c r="O166" s="26">
        <f t="shared" si="2"/>
        <v>0</v>
      </c>
      <c r="P166" s="26" t="str">
        <v>深州市晶立泰机械配件有限公司</v>
      </c>
    </row>
    <row r="167" s="26" customFormat="1" ht="15" customHeight="1" spans="1:16">
      <c r="A167" s="33" t="s">
        <v>99</v>
      </c>
      <c r="B167" s="36" t="s">
        <v>100</v>
      </c>
      <c r="C167" s="33" t="s">
        <v>97</v>
      </c>
      <c r="D167" s="36" t="s">
        <v>51</v>
      </c>
      <c r="E167" s="33" t="s">
        <v>97</v>
      </c>
      <c r="F167" s="33" t="s">
        <v>98</v>
      </c>
      <c r="G167" s="33" t="s">
        <v>102</v>
      </c>
      <c r="H167" s="93">
        <v>13611.08</v>
      </c>
      <c r="I167" s="93">
        <v>0</v>
      </c>
      <c r="J167" s="93">
        <v>3953.31</v>
      </c>
      <c r="K167" s="93">
        <v>45418</v>
      </c>
      <c r="L167" s="93">
        <v>33142.32</v>
      </c>
      <c r="M167" s="33" t="s">
        <v>102</v>
      </c>
      <c r="N167" s="93">
        <v>17564.39</v>
      </c>
      <c r="O167" s="26">
        <f t="shared" si="2"/>
        <v>17564.39</v>
      </c>
      <c r="P167" s="26" t="str">
        <v>山东鼎信新材料科技有限公司</v>
      </c>
    </row>
    <row r="168" s="26" customFormat="1" ht="15" customHeight="1" spans="1:16">
      <c r="A168" s="29" t="s">
        <v>99</v>
      </c>
      <c r="B168" s="32" t="s">
        <v>100</v>
      </c>
      <c r="C168" s="29" t="s">
        <v>97</v>
      </c>
      <c r="D168" s="32" t="s">
        <v>52</v>
      </c>
      <c r="E168" s="29" t="s">
        <v>97</v>
      </c>
      <c r="F168" s="29" t="s">
        <v>98</v>
      </c>
      <c r="G168" s="29" t="s">
        <v>102</v>
      </c>
      <c r="H168" s="92">
        <v>22774.59</v>
      </c>
      <c r="I168" s="92">
        <v>0</v>
      </c>
      <c r="J168" s="92">
        <v>0</v>
      </c>
      <c r="K168" s="92">
        <v>300000</v>
      </c>
      <c r="L168" s="92">
        <v>0</v>
      </c>
      <c r="M168" s="29" t="s">
        <v>102</v>
      </c>
      <c r="N168" s="92">
        <v>22774.59</v>
      </c>
      <c r="O168" s="26">
        <f t="shared" si="2"/>
        <v>22774.59</v>
      </c>
      <c r="P168" s="26" t="str">
        <v>湖南诺亿科技有限公司</v>
      </c>
    </row>
    <row r="169" s="26" customFormat="1" ht="15" customHeight="1" spans="1:16">
      <c r="A169" s="33" t="s">
        <v>99</v>
      </c>
      <c r="B169" s="36" t="s">
        <v>100</v>
      </c>
      <c r="C169" s="33" t="s">
        <v>97</v>
      </c>
      <c r="D169" s="36" t="s">
        <v>53</v>
      </c>
      <c r="E169" s="33" t="s">
        <v>97</v>
      </c>
      <c r="F169" s="33" t="s">
        <v>98</v>
      </c>
      <c r="G169" s="33" t="s">
        <v>102</v>
      </c>
      <c r="H169" s="93">
        <v>288711.14</v>
      </c>
      <c r="I169" s="93">
        <v>90000</v>
      </c>
      <c r="J169" s="93">
        <v>74291.82</v>
      </c>
      <c r="K169" s="93">
        <v>740000</v>
      </c>
      <c r="L169" s="93">
        <v>703066.51</v>
      </c>
      <c r="M169" s="33" t="s">
        <v>102</v>
      </c>
      <c r="N169" s="93">
        <v>273002.96</v>
      </c>
      <c r="O169" s="26">
        <f t="shared" si="2"/>
        <v>273002.96</v>
      </c>
      <c r="P169" s="26" t="str">
        <v>浙江泰极信汽车部件有限公司</v>
      </c>
    </row>
    <row r="170" s="26" customFormat="1" ht="15" customHeight="1" spans="1:16">
      <c r="A170" s="29" t="s">
        <v>99</v>
      </c>
      <c r="B170" s="32" t="s">
        <v>100</v>
      </c>
      <c r="C170" s="29" t="s">
        <v>97</v>
      </c>
      <c r="D170" s="32" t="s">
        <v>227</v>
      </c>
      <c r="E170" s="29" t="s">
        <v>97</v>
      </c>
      <c r="F170" s="29" t="s">
        <v>98</v>
      </c>
      <c r="G170" s="29" t="s">
        <v>104</v>
      </c>
      <c r="H170" s="92">
        <v>0</v>
      </c>
      <c r="I170" s="92">
        <v>0</v>
      </c>
      <c r="J170" s="92">
        <v>0</v>
      </c>
      <c r="K170" s="92">
        <v>0</v>
      </c>
      <c r="L170" s="92">
        <v>0</v>
      </c>
      <c r="M170" s="29" t="s">
        <v>104</v>
      </c>
      <c r="N170" s="92">
        <v>0</v>
      </c>
      <c r="O170" s="26">
        <f t="shared" si="2"/>
        <v>0</v>
      </c>
      <c r="P170" s="26" t="str">
        <v>陕西擎创艺汽车零配件制造有限</v>
      </c>
    </row>
    <row r="171" s="26" customFormat="1" ht="15" customHeight="1" spans="1:16">
      <c r="A171" s="33" t="s">
        <v>99</v>
      </c>
      <c r="B171" s="36" t="s">
        <v>100</v>
      </c>
      <c r="C171" s="33" t="s">
        <v>97</v>
      </c>
      <c r="D171" s="36" t="s">
        <v>228</v>
      </c>
      <c r="E171" s="33" t="s">
        <v>97</v>
      </c>
      <c r="F171" s="33" t="s">
        <v>98</v>
      </c>
      <c r="G171" s="33" t="s">
        <v>104</v>
      </c>
      <c r="H171" s="93">
        <v>0</v>
      </c>
      <c r="I171" s="93">
        <v>0</v>
      </c>
      <c r="J171" s="93">
        <v>0</v>
      </c>
      <c r="K171" s="93">
        <v>241313.52</v>
      </c>
      <c r="L171" s="93">
        <v>0</v>
      </c>
      <c r="M171" s="33" t="s">
        <v>104</v>
      </c>
      <c r="N171" s="93">
        <v>0</v>
      </c>
      <c r="O171" s="26">
        <f t="shared" si="2"/>
        <v>0</v>
      </c>
      <c r="P171" s="26" t="str">
        <v>长春超力内饰件有限公司</v>
      </c>
    </row>
    <row r="172" s="26" customFormat="1" ht="15" customHeight="1" spans="1:16">
      <c r="A172" s="29" t="s">
        <v>99</v>
      </c>
      <c r="B172" s="32" t="s">
        <v>100</v>
      </c>
      <c r="C172" s="29" t="s">
        <v>97</v>
      </c>
      <c r="D172" s="32" t="s">
        <v>54</v>
      </c>
      <c r="E172" s="29" t="s">
        <v>97</v>
      </c>
      <c r="F172" s="29" t="s">
        <v>98</v>
      </c>
      <c r="G172" s="29" t="s">
        <v>102</v>
      </c>
      <c r="H172" s="92">
        <v>67057.63</v>
      </c>
      <c r="I172" s="92">
        <v>0</v>
      </c>
      <c r="J172" s="92">
        <v>18151.41</v>
      </c>
      <c r="K172" s="92">
        <v>200000</v>
      </c>
      <c r="L172" s="92">
        <v>116600.54</v>
      </c>
      <c r="M172" s="29" t="s">
        <v>102</v>
      </c>
      <c r="N172" s="92">
        <v>85209.04</v>
      </c>
      <c r="O172" s="26">
        <f t="shared" si="2"/>
        <v>85209.04</v>
      </c>
      <c r="P172" s="26" t="str">
        <v>重庆乐康汽车配件有限公司</v>
      </c>
    </row>
    <row r="173" s="26" customFormat="1" ht="15" customHeight="1" spans="1:16">
      <c r="A173" s="33" t="s">
        <v>99</v>
      </c>
      <c r="B173" s="36" t="s">
        <v>100</v>
      </c>
      <c r="C173" s="33" t="s">
        <v>97</v>
      </c>
      <c r="D173" s="36" t="s">
        <v>229</v>
      </c>
      <c r="E173" s="33" t="s">
        <v>97</v>
      </c>
      <c r="F173" s="33" t="s">
        <v>98</v>
      </c>
      <c r="G173" s="33" t="s">
        <v>102</v>
      </c>
      <c r="H173" s="93">
        <v>46348.17</v>
      </c>
      <c r="I173" s="93">
        <v>10000</v>
      </c>
      <c r="J173" s="93">
        <v>0</v>
      </c>
      <c r="K173" s="93">
        <v>260000</v>
      </c>
      <c r="L173" s="93">
        <v>1600.08</v>
      </c>
      <c r="M173" s="33" t="s">
        <v>102</v>
      </c>
      <c r="N173" s="93">
        <v>36348.17</v>
      </c>
      <c r="O173" s="26">
        <f t="shared" si="2"/>
        <v>36348.17</v>
      </c>
      <c r="P173" s="26" t="str">
        <v>重庆市宏立摩托车制造有限公司</v>
      </c>
    </row>
    <row r="174" s="26" customFormat="1" ht="15" customHeight="1" spans="1:16">
      <c r="A174" s="29" t="s">
        <v>99</v>
      </c>
      <c r="B174" s="32" t="s">
        <v>100</v>
      </c>
      <c r="C174" s="29" t="s">
        <v>97</v>
      </c>
      <c r="D174" s="32" t="s">
        <v>55</v>
      </c>
      <c r="E174" s="29" t="s">
        <v>97</v>
      </c>
      <c r="F174" s="29" t="s">
        <v>98</v>
      </c>
      <c r="G174" s="29" t="s">
        <v>102</v>
      </c>
      <c r="H174" s="92">
        <v>662901.3</v>
      </c>
      <c r="I174" s="92">
        <v>150000</v>
      </c>
      <c r="J174" s="92">
        <v>79642.4</v>
      </c>
      <c r="K174" s="92">
        <v>1150000</v>
      </c>
      <c r="L174" s="92">
        <v>672214.4</v>
      </c>
      <c r="M174" s="29" t="s">
        <v>102</v>
      </c>
      <c r="N174" s="92">
        <v>592543.7</v>
      </c>
      <c r="O174" s="26">
        <f t="shared" si="2"/>
        <v>592543.7</v>
      </c>
      <c r="P174" s="26" t="str">
        <v>麦格纳宏立汽车系统集团有限公</v>
      </c>
    </row>
    <row r="175" s="26" customFormat="1" ht="15" customHeight="1" spans="1:16">
      <c r="A175" s="33" t="s">
        <v>99</v>
      </c>
      <c r="B175" s="36" t="s">
        <v>100</v>
      </c>
      <c r="C175" s="33" t="s">
        <v>97</v>
      </c>
      <c r="D175" s="36" t="s">
        <v>230</v>
      </c>
      <c r="E175" s="33" t="s">
        <v>97</v>
      </c>
      <c r="F175" s="33" t="s">
        <v>98</v>
      </c>
      <c r="G175" s="33" t="s">
        <v>102</v>
      </c>
      <c r="H175" s="93">
        <v>74217.27</v>
      </c>
      <c r="I175" s="93">
        <v>0</v>
      </c>
      <c r="J175" s="93">
        <v>0</v>
      </c>
      <c r="K175" s="93">
        <v>0</v>
      </c>
      <c r="L175" s="93">
        <v>0</v>
      </c>
      <c r="M175" s="33" t="s">
        <v>102</v>
      </c>
      <c r="N175" s="93">
        <v>74217.27</v>
      </c>
      <c r="O175" s="26">
        <f t="shared" si="2"/>
        <v>74217.27</v>
      </c>
      <c r="P175" s="26" t="str">
        <v>上海菱林自动化科技有限公司</v>
      </c>
    </row>
    <row r="176" s="26" customFormat="1" ht="15" customHeight="1" spans="1:16">
      <c r="A176" s="29" t="s">
        <v>99</v>
      </c>
      <c r="B176" s="32" t="s">
        <v>100</v>
      </c>
      <c r="C176" s="29" t="s">
        <v>97</v>
      </c>
      <c r="D176" s="32" t="s">
        <v>231</v>
      </c>
      <c r="E176" s="29" t="s">
        <v>97</v>
      </c>
      <c r="F176" s="29" t="s">
        <v>98</v>
      </c>
      <c r="G176" s="29" t="s">
        <v>104</v>
      </c>
      <c r="H176" s="92">
        <v>0</v>
      </c>
      <c r="I176" s="92">
        <v>0</v>
      </c>
      <c r="J176" s="92">
        <v>0</v>
      </c>
      <c r="K176" s="92">
        <v>0</v>
      </c>
      <c r="L176" s="92">
        <v>0</v>
      </c>
      <c r="M176" s="29" t="s">
        <v>104</v>
      </c>
      <c r="N176" s="92">
        <v>0</v>
      </c>
      <c r="O176" s="26">
        <f t="shared" si="2"/>
        <v>0</v>
      </c>
      <c r="P176" s="26" t="str">
        <v>湖北欣辰达商贸有限公司</v>
      </c>
    </row>
    <row r="177" s="26" customFormat="1" ht="15" customHeight="1" spans="1:16">
      <c r="A177" s="33" t="s">
        <v>99</v>
      </c>
      <c r="B177" s="36" t="s">
        <v>100</v>
      </c>
      <c r="C177" s="33" t="s">
        <v>97</v>
      </c>
      <c r="D177" s="36" t="s">
        <v>60</v>
      </c>
      <c r="E177" s="33" t="s">
        <v>97</v>
      </c>
      <c r="F177" s="33" t="s">
        <v>98</v>
      </c>
      <c r="G177" s="33" t="s">
        <v>102</v>
      </c>
      <c r="H177" s="93">
        <v>1604102.5</v>
      </c>
      <c r="I177" s="93">
        <v>800000</v>
      </c>
      <c r="J177" s="93">
        <v>0</v>
      </c>
      <c r="K177" s="93">
        <v>7290000</v>
      </c>
      <c r="L177" s="93">
        <v>5149043</v>
      </c>
      <c r="M177" s="33" t="s">
        <v>102</v>
      </c>
      <c r="N177" s="93">
        <v>804102.5</v>
      </c>
      <c r="O177" s="26">
        <f t="shared" si="2"/>
        <v>804102.5</v>
      </c>
      <c r="P177" s="26" t="str">
        <v>湖南裕腾兴汽车配件有限公司</v>
      </c>
    </row>
    <row r="178" s="26" customFormat="1" ht="15" customHeight="1" spans="1:16">
      <c r="A178" s="29" t="s">
        <v>99</v>
      </c>
      <c r="B178" s="32" t="s">
        <v>100</v>
      </c>
      <c r="C178" s="29" t="s">
        <v>97</v>
      </c>
      <c r="D178" s="32" t="s">
        <v>56</v>
      </c>
      <c r="E178" s="29" t="s">
        <v>97</v>
      </c>
      <c r="F178" s="29" t="s">
        <v>98</v>
      </c>
      <c r="G178" s="29" t="s">
        <v>102</v>
      </c>
      <c r="H178" s="92">
        <v>605197.59</v>
      </c>
      <c r="I178" s="92">
        <v>150000</v>
      </c>
      <c r="J178" s="92">
        <v>96557.93</v>
      </c>
      <c r="K178" s="92">
        <v>1400000</v>
      </c>
      <c r="L178" s="92">
        <v>787197.09</v>
      </c>
      <c r="M178" s="29" t="s">
        <v>102</v>
      </c>
      <c r="N178" s="92">
        <v>551755.52</v>
      </c>
      <c r="O178" s="26">
        <f t="shared" si="2"/>
        <v>551755.52</v>
      </c>
      <c r="P178" s="26" t="str">
        <v>广东佰匠模具科技有限公司</v>
      </c>
    </row>
    <row r="179" s="26" customFormat="1" ht="15" customHeight="1" spans="1:16">
      <c r="A179" s="33" t="s">
        <v>99</v>
      </c>
      <c r="B179" s="36" t="s">
        <v>100</v>
      </c>
      <c r="C179" s="33" t="s">
        <v>97</v>
      </c>
      <c r="D179" s="36" t="s">
        <v>232</v>
      </c>
      <c r="E179" s="33" t="s">
        <v>97</v>
      </c>
      <c r="F179" s="33" t="s">
        <v>98</v>
      </c>
      <c r="G179" s="33" t="s">
        <v>107</v>
      </c>
      <c r="H179" s="93">
        <v>27216</v>
      </c>
      <c r="I179" s="93">
        <v>0</v>
      </c>
      <c r="J179" s="93">
        <v>0</v>
      </c>
      <c r="K179" s="93">
        <v>9700</v>
      </c>
      <c r="L179" s="93">
        <v>9700</v>
      </c>
      <c r="M179" s="33" t="s">
        <v>107</v>
      </c>
      <c r="N179" s="93">
        <v>27216</v>
      </c>
      <c r="O179" s="26">
        <f t="shared" si="2"/>
        <v>-27216</v>
      </c>
      <c r="P179" s="26" t="str">
        <v>上海衡驰化工有限公司</v>
      </c>
    </row>
    <row r="180" s="26" customFormat="1" ht="15" customHeight="1" spans="1:16">
      <c r="A180" s="29" t="s">
        <v>99</v>
      </c>
      <c r="B180" s="32" t="s">
        <v>100</v>
      </c>
      <c r="C180" s="29" t="s">
        <v>97</v>
      </c>
      <c r="D180" s="32" t="s">
        <v>233</v>
      </c>
      <c r="E180" s="29" t="s">
        <v>97</v>
      </c>
      <c r="F180" s="29" t="s">
        <v>98</v>
      </c>
      <c r="G180" s="29" t="s">
        <v>104</v>
      </c>
      <c r="H180" s="92">
        <v>0</v>
      </c>
      <c r="I180" s="92">
        <v>0</v>
      </c>
      <c r="J180" s="92">
        <v>0</v>
      </c>
      <c r="K180" s="92">
        <v>0</v>
      </c>
      <c r="L180" s="92">
        <v>0</v>
      </c>
      <c r="M180" s="29" t="s">
        <v>104</v>
      </c>
      <c r="N180" s="92">
        <v>0</v>
      </c>
      <c r="O180" s="26">
        <f t="shared" si="2"/>
        <v>0</v>
      </c>
      <c r="P180" s="26" t="str">
        <v>胜华波汽车电器（滁州）有限公</v>
      </c>
    </row>
    <row r="181" s="26" customFormat="1" ht="15" customHeight="1" spans="1:16">
      <c r="A181" s="33" t="s">
        <v>99</v>
      </c>
      <c r="B181" s="36" t="s">
        <v>100</v>
      </c>
      <c r="C181" s="33" t="s">
        <v>97</v>
      </c>
      <c r="D181" s="36" t="s">
        <v>70</v>
      </c>
      <c r="E181" s="33" t="s">
        <v>97</v>
      </c>
      <c r="F181" s="33" t="s">
        <v>98</v>
      </c>
      <c r="G181" s="33" t="s">
        <v>107</v>
      </c>
      <c r="H181" s="93">
        <v>22780.8</v>
      </c>
      <c r="I181" s="93">
        <v>0</v>
      </c>
      <c r="J181" s="93">
        <v>0</v>
      </c>
      <c r="K181" s="93">
        <v>0</v>
      </c>
      <c r="L181" s="93">
        <v>-22780.8</v>
      </c>
      <c r="M181" s="33" t="s">
        <v>107</v>
      </c>
      <c r="N181" s="93">
        <v>22780.8</v>
      </c>
      <c r="O181" s="26">
        <f t="shared" si="2"/>
        <v>-22780.8</v>
      </c>
      <c r="P181" s="26" t="str">
        <v>株洲诚康实业有限责任公司</v>
      </c>
    </row>
    <row r="182" s="26" customFormat="1" ht="15" customHeight="1" spans="1:16">
      <c r="A182" s="29" t="s">
        <v>99</v>
      </c>
      <c r="B182" s="32" t="s">
        <v>100</v>
      </c>
      <c r="C182" s="29" t="s">
        <v>97</v>
      </c>
      <c r="D182" s="32" t="s">
        <v>57</v>
      </c>
      <c r="E182" s="29" t="s">
        <v>97</v>
      </c>
      <c r="F182" s="29" t="s">
        <v>98</v>
      </c>
      <c r="G182" s="29" t="s">
        <v>102</v>
      </c>
      <c r="H182" s="92">
        <v>37465.75</v>
      </c>
      <c r="I182" s="92">
        <v>0</v>
      </c>
      <c r="J182" s="92">
        <v>9511.21</v>
      </c>
      <c r="K182" s="92">
        <v>47579.72</v>
      </c>
      <c r="L182" s="92">
        <v>55064.54</v>
      </c>
      <c r="M182" s="29" t="s">
        <v>102</v>
      </c>
      <c r="N182" s="92">
        <v>46976.96</v>
      </c>
      <c r="O182" s="26">
        <f t="shared" si="2"/>
        <v>46976.96</v>
      </c>
      <c r="P182" s="26" t="str">
        <v>湖南奥瑞格工贸有限公司</v>
      </c>
    </row>
    <row r="183" s="26" customFormat="1" ht="15" customHeight="1" spans="1:16">
      <c r="A183" s="33" t="s">
        <v>99</v>
      </c>
      <c r="B183" s="36" t="s">
        <v>100</v>
      </c>
      <c r="C183" s="33" t="s">
        <v>97</v>
      </c>
      <c r="D183" s="36" t="s">
        <v>76</v>
      </c>
      <c r="E183" s="33" t="s">
        <v>97</v>
      </c>
      <c r="F183" s="33" t="s">
        <v>98</v>
      </c>
      <c r="G183" s="33" t="s">
        <v>104</v>
      </c>
      <c r="H183" s="93">
        <v>0</v>
      </c>
      <c r="I183" s="93">
        <v>0</v>
      </c>
      <c r="J183" s="93">
        <v>6840</v>
      </c>
      <c r="K183" s="93">
        <v>68208</v>
      </c>
      <c r="L183" s="93">
        <v>50976</v>
      </c>
      <c r="M183" s="33" t="s">
        <v>102</v>
      </c>
      <c r="N183" s="93">
        <v>6840</v>
      </c>
      <c r="O183" s="26">
        <f t="shared" si="2"/>
        <v>6840</v>
      </c>
      <c r="P183" s="26" t="str">
        <v>湖南博恒机械设备有限公司</v>
      </c>
    </row>
    <row r="184" s="26" customFormat="1" ht="15" customHeight="1" spans="1:16">
      <c r="A184" s="29" t="s">
        <v>99</v>
      </c>
      <c r="B184" s="32" t="s">
        <v>100</v>
      </c>
      <c r="C184" s="29" t="s">
        <v>97</v>
      </c>
      <c r="D184" s="32" t="s">
        <v>234</v>
      </c>
      <c r="E184" s="29" t="s">
        <v>97</v>
      </c>
      <c r="F184" s="29" t="s">
        <v>98</v>
      </c>
      <c r="G184" s="29" t="s">
        <v>104</v>
      </c>
      <c r="H184" s="92">
        <v>0</v>
      </c>
      <c r="I184" s="92">
        <v>0</v>
      </c>
      <c r="J184" s="92">
        <v>0</v>
      </c>
      <c r="K184" s="92">
        <v>0</v>
      </c>
      <c r="L184" s="92">
        <v>0</v>
      </c>
      <c r="M184" s="29" t="s">
        <v>104</v>
      </c>
      <c r="N184" s="92">
        <v>0</v>
      </c>
      <c r="O184" s="26">
        <f t="shared" si="2"/>
        <v>0</v>
      </c>
      <c r="P184" s="26" t="str">
        <v>湖南鸿骏机电有限公司</v>
      </c>
    </row>
    <row r="185" s="26" customFormat="1" ht="15" customHeight="1" spans="1:16">
      <c r="A185" s="33" t="s">
        <v>99</v>
      </c>
      <c r="B185" s="36" t="s">
        <v>100</v>
      </c>
      <c r="C185" s="33" t="s">
        <v>97</v>
      </c>
      <c r="D185" s="36" t="s">
        <v>235</v>
      </c>
      <c r="E185" s="33" t="s">
        <v>97</v>
      </c>
      <c r="F185" s="33" t="s">
        <v>98</v>
      </c>
      <c r="G185" s="33" t="s">
        <v>104</v>
      </c>
      <c r="H185" s="93">
        <v>0</v>
      </c>
      <c r="I185" s="93">
        <v>0</v>
      </c>
      <c r="J185" s="93">
        <v>0</v>
      </c>
      <c r="K185" s="93">
        <v>0</v>
      </c>
      <c r="L185" s="93">
        <v>0</v>
      </c>
      <c r="M185" s="33" t="s">
        <v>104</v>
      </c>
      <c r="N185" s="93">
        <v>0</v>
      </c>
      <c r="O185" s="26">
        <f t="shared" si="2"/>
        <v>0</v>
      </c>
      <c r="P185" s="26" t="str">
        <v>十堰市盈旭工贸有限公司</v>
      </c>
    </row>
    <row r="186" s="26" customFormat="1" ht="15" customHeight="1" spans="1:16">
      <c r="A186" s="29" t="s">
        <v>99</v>
      </c>
      <c r="B186" s="32" t="s">
        <v>100</v>
      </c>
      <c r="C186" s="29" t="s">
        <v>97</v>
      </c>
      <c r="D186" s="32" t="s">
        <v>58</v>
      </c>
      <c r="E186" s="29" t="s">
        <v>97</v>
      </c>
      <c r="F186" s="29" t="s">
        <v>98</v>
      </c>
      <c r="G186" s="29" t="s">
        <v>102</v>
      </c>
      <c r="H186" s="92">
        <v>244278.43</v>
      </c>
      <c r="I186" s="92">
        <v>100000</v>
      </c>
      <c r="J186" s="92">
        <v>0</v>
      </c>
      <c r="K186" s="92">
        <v>500000</v>
      </c>
      <c r="L186" s="92">
        <v>303125.37</v>
      </c>
      <c r="M186" s="29" t="s">
        <v>102</v>
      </c>
      <c r="N186" s="92">
        <v>144278.43</v>
      </c>
      <c r="O186" s="26">
        <f t="shared" si="2"/>
        <v>144278.43</v>
      </c>
      <c r="P186" s="26" t="str">
        <v>湖南兴天宏实业有限公司</v>
      </c>
    </row>
    <row r="187" s="26" customFormat="1" ht="15" customHeight="1" spans="1:16">
      <c r="A187" s="33" t="s">
        <v>99</v>
      </c>
      <c r="B187" s="36" t="s">
        <v>100</v>
      </c>
      <c r="C187" s="33" t="s">
        <v>97</v>
      </c>
      <c r="D187" s="36" t="s">
        <v>236</v>
      </c>
      <c r="E187" s="33" t="s">
        <v>97</v>
      </c>
      <c r="F187" s="33" t="s">
        <v>98</v>
      </c>
      <c r="G187" s="33" t="s">
        <v>104</v>
      </c>
      <c r="H187" s="93">
        <v>0</v>
      </c>
      <c r="I187" s="93">
        <v>0</v>
      </c>
      <c r="J187" s="93">
        <v>0</v>
      </c>
      <c r="K187" s="93">
        <v>77001.34</v>
      </c>
      <c r="L187" s="93">
        <v>77001.34</v>
      </c>
      <c r="M187" s="33" t="s">
        <v>104</v>
      </c>
      <c r="N187" s="93">
        <v>0</v>
      </c>
      <c r="O187" s="26">
        <f t="shared" si="2"/>
        <v>0</v>
      </c>
      <c r="P187" s="26" t="str">
        <v>武汉金悦力化工科技有限公司</v>
      </c>
    </row>
    <row r="188" s="26" customFormat="1" ht="15" customHeight="1" spans="1:16">
      <c r="A188" s="29" t="s">
        <v>99</v>
      </c>
      <c r="B188" s="32" t="s">
        <v>100</v>
      </c>
      <c r="C188" s="29" t="s">
        <v>97</v>
      </c>
      <c r="D188" s="32" t="s">
        <v>237</v>
      </c>
      <c r="E188" s="29" t="s">
        <v>97</v>
      </c>
      <c r="F188" s="29" t="s">
        <v>98</v>
      </c>
      <c r="G188" s="29" t="s">
        <v>104</v>
      </c>
      <c r="H188" s="92">
        <v>0</v>
      </c>
      <c r="I188" s="92">
        <v>0</v>
      </c>
      <c r="J188" s="92">
        <v>0</v>
      </c>
      <c r="K188" s="92">
        <v>0</v>
      </c>
      <c r="L188" s="92">
        <v>0</v>
      </c>
      <c r="M188" s="29" t="s">
        <v>104</v>
      </c>
      <c r="N188" s="92">
        <v>0</v>
      </c>
      <c r="O188" s="26">
        <f t="shared" si="2"/>
        <v>0</v>
      </c>
      <c r="P188" s="26" t="str">
        <v>湖南诚俊自动化科技有限公司</v>
      </c>
    </row>
    <row r="189" s="26" customFormat="1" ht="15" customHeight="1" spans="1:16">
      <c r="A189" s="33" t="s">
        <v>99</v>
      </c>
      <c r="B189" s="36" t="s">
        <v>100</v>
      </c>
      <c r="C189" s="33" t="s">
        <v>97</v>
      </c>
      <c r="D189" s="36" t="s">
        <v>238</v>
      </c>
      <c r="E189" s="33" t="s">
        <v>97</v>
      </c>
      <c r="F189" s="33" t="s">
        <v>98</v>
      </c>
      <c r="G189" s="33" t="s">
        <v>102</v>
      </c>
      <c r="H189" s="93">
        <v>20</v>
      </c>
      <c r="I189" s="93">
        <v>0</v>
      </c>
      <c r="J189" s="93">
        <v>0</v>
      </c>
      <c r="K189" s="93">
        <v>17300</v>
      </c>
      <c r="L189" s="93">
        <v>0</v>
      </c>
      <c r="M189" s="33" t="s">
        <v>102</v>
      </c>
      <c r="N189" s="93">
        <v>20</v>
      </c>
      <c r="O189" s="26">
        <f t="shared" si="2"/>
        <v>20</v>
      </c>
      <c r="P189" s="26" t="str">
        <v>山东鼎昌智能科技有限公司</v>
      </c>
    </row>
    <row r="190" s="26" customFormat="1" ht="15" customHeight="1" spans="1:16">
      <c r="A190" s="29" t="s">
        <v>99</v>
      </c>
      <c r="B190" s="32" t="s">
        <v>100</v>
      </c>
      <c r="C190" s="29" t="s">
        <v>97</v>
      </c>
      <c r="D190" s="32" t="s">
        <v>59</v>
      </c>
      <c r="E190" s="29" t="s">
        <v>97</v>
      </c>
      <c r="F190" s="29" t="s">
        <v>98</v>
      </c>
      <c r="G190" s="29" t="s">
        <v>102</v>
      </c>
      <c r="H190" s="92">
        <v>68188.24</v>
      </c>
      <c r="I190" s="92">
        <v>10000</v>
      </c>
      <c r="J190" s="92">
        <v>0</v>
      </c>
      <c r="K190" s="92">
        <v>180000</v>
      </c>
      <c r="L190" s="92">
        <v>0</v>
      </c>
      <c r="M190" s="29" t="s">
        <v>102</v>
      </c>
      <c r="N190" s="92">
        <v>58188.24</v>
      </c>
      <c r="O190" s="26">
        <f t="shared" si="2"/>
        <v>58188.24</v>
      </c>
      <c r="P190" s="26" t="str">
        <v>潍坊鑫腾物流有限公司</v>
      </c>
    </row>
    <row r="191" s="26" customFormat="1" ht="15" customHeight="1" spans="1:16">
      <c r="A191" s="33" t="s">
        <v>99</v>
      </c>
      <c r="B191" s="36" t="s">
        <v>100</v>
      </c>
      <c r="C191" s="33" t="s">
        <v>97</v>
      </c>
      <c r="D191" s="36" t="s">
        <v>239</v>
      </c>
      <c r="E191" s="33" t="s">
        <v>97</v>
      </c>
      <c r="F191" s="33" t="s">
        <v>98</v>
      </c>
      <c r="G191" s="33" t="s">
        <v>104</v>
      </c>
      <c r="H191" s="93">
        <v>0</v>
      </c>
      <c r="I191" s="93">
        <v>0</v>
      </c>
      <c r="J191" s="93">
        <v>0</v>
      </c>
      <c r="K191" s="93">
        <v>0</v>
      </c>
      <c r="L191" s="93">
        <v>0</v>
      </c>
      <c r="M191" s="33" t="s">
        <v>104</v>
      </c>
      <c r="N191" s="93">
        <v>0</v>
      </c>
      <c r="O191" s="26">
        <f t="shared" si="2"/>
        <v>0</v>
      </c>
      <c r="P191" s="26" t="str">
        <v>湖南容正环保科技有限公司</v>
      </c>
    </row>
    <row r="192" s="26" customFormat="1" ht="15" customHeight="1" spans="1:16">
      <c r="A192" s="29" t="s">
        <v>99</v>
      </c>
      <c r="B192" s="32" t="s">
        <v>100</v>
      </c>
      <c r="C192" s="29" t="s">
        <v>97</v>
      </c>
      <c r="D192" s="32" t="s">
        <v>240</v>
      </c>
      <c r="E192" s="29" t="s">
        <v>97</v>
      </c>
      <c r="F192" s="29" t="s">
        <v>98</v>
      </c>
      <c r="G192" s="29" t="s">
        <v>104</v>
      </c>
      <c r="H192" s="92">
        <v>0</v>
      </c>
      <c r="I192" s="92">
        <v>0</v>
      </c>
      <c r="J192" s="92">
        <v>0</v>
      </c>
      <c r="K192" s="92">
        <v>0</v>
      </c>
      <c r="L192" s="92">
        <v>0</v>
      </c>
      <c r="M192" s="29" t="s">
        <v>104</v>
      </c>
      <c r="N192" s="92">
        <v>0</v>
      </c>
      <c r="O192" s="26">
        <f t="shared" si="2"/>
        <v>0</v>
      </c>
      <c r="P192" s="26" t="str">
        <v>湖南道同生态环境科技有限公司</v>
      </c>
    </row>
    <row r="193" s="26" customFormat="1" ht="15" customHeight="1" spans="1:16">
      <c r="A193" s="33" t="s">
        <v>99</v>
      </c>
      <c r="B193" s="36" t="s">
        <v>100</v>
      </c>
      <c r="C193" s="33" t="s">
        <v>97</v>
      </c>
      <c r="D193" s="36" t="s">
        <v>241</v>
      </c>
      <c r="E193" s="33" t="s">
        <v>97</v>
      </c>
      <c r="F193" s="33" t="s">
        <v>98</v>
      </c>
      <c r="G193" s="33" t="s">
        <v>104</v>
      </c>
      <c r="H193" s="93">
        <v>0</v>
      </c>
      <c r="I193" s="93">
        <v>0</v>
      </c>
      <c r="J193" s="93">
        <v>0</v>
      </c>
      <c r="K193" s="93">
        <v>0</v>
      </c>
      <c r="L193" s="93">
        <v>0</v>
      </c>
      <c r="M193" s="33" t="s">
        <v>104</v>
      </c>
      <c r="N193" s="93">
        <v>0</v>
      </c>
      <c r="O193" s="26">
        <f t="shared" si="2"/>
        <v>0</v>
      </c>
      <c r="P193" s="26" t="str">
        <v>广州可卓材料科技有限公司</v>
      </c>
    </row>
    <row r="194" s="26" customFormat="1" ht="15" customHeight="1" spans="1:16">
      <c r="A194" s="29" t="s">
        <v>99</v>
      </c>
      <c r="B194" s="32" t="s">
        <v>100</v>
      </c>
      <c r="C194" s="29" t="s">
        <v>97</v>
      </c>
      <c r="D194" s="32" t="s">
        <v>242</v>
      </c>
      <c r="E194" s="29" t="s">
        <v>97</v>
      </c>
      <c r="F194" s="29" t="s">
        <v>98</v>
      </c>
      <c r="G194" s="29" t="s">
        <v>104</v>
      </c>
      <c r="H194" s="92">
        <v>0</v>
      </c>
      <c r="I194" s="92">
        <v>0</v>
      </c>
      <c r="J194" s="92">
        <v>0</v>
      </c>
      <c r="K194" s="92">
        <v>0</v>
      </c>
      <c r="L194" s="92">
        <v>0</v>
      </c>
      <c r="M194" s="29" t="s">
        <v>104</v>
      </c>
      <c r="N194" s="92">
        <v>0</v>
      </c>
      <c r="O194" s="26">
        <f t="shared" si="2"/>
        <v>0</v>
      </c>
      <c r="P194" s="26" t="str">
        <v>株洲市华龙特种气体有限公司</v>
      </c>
    </row>
    <row r="195" s="26" customFormat="1" ht="15" customHeight="1" spans="1:16">
      <c r="A195" s="33" t="s">
        <v>99</v>
      </c>
      <c r="B195" s="36" t="s">
        <v>100</v>
      </c>
      <c r="C195" s="33" t="s">
        <v>97</v>
      </c>
      <c r="D195" s="36" t="s">
        <v>243</v>
      </c>
      <c r="E195" s="33" t="s">
        <v>97</v>
      </c>
      <c r="F195" s="33" t="s">
        <v>98</v>
      </c>
      <c r="G195" s="33" t="s">
        <v>102</v>
      </c>
      <c r="H195" s="93">
        <v>36639.41</v>
      </c>
      <c r="I195" s="93">
        <v>0</v>
      </c>
      <c r="J195" s="93">
        <v>0</v>
      </c>
      <c r="K195" s="93">
        <v>46000</v>
      </c>
      <c r="L195" s="93">
        <v>14309.22</v>
      </c>
      <c r="M195" s="33" t="s">
        <v>102</v>
      </c>
      <c r="N195" s="93">
        <v>36639.41</v>
      </c>
      <c r="O195" s="26">
        <f t="shared" si="2"/>
        <v>36639.41</v>
      </c>
      <c r="P195" s="26" t="str">
        <v>湖南金远东汽车部件有限公司</v>
      </c>
    </row>
    <row r="196" s="26" customFormat="1" ht="15" customHeight="1" spans="1:16">
      <c r="A196" s="29" t="s">
        <v>99</v>
      </c>
      <c r="B196" s="32" t="s">
        <v>100</v>
      </c>
      <c r="C196" s="29" t="s">
        <v>97</v>
      </c>
      <c r="D196" s="32" t="s">
        <v>244</v>
      </c>
      <c r="E196" s="29" t="s">
        <v>97</v>
      </c>
      <c r="F196" s="29" t="s">
        <v>98</v>
      </c>
      <c r="G196" s="29" t="s">
        <v>104</v>
      </c>
      <c r="H196" s="92">
        <v>0</v>
      </c>
      <c r="I196" s="92">
        <v>0</v>
      </c>
      <c r="J196" s="92">
        <v>0</v>
      </c>
      <c r="K196" s="92">
        <v>0</v>
      </c>
      <c r="L196" s="92">
        <v>0</v>
      </c>
      <c r="M196" s="29" t="s">
        <v>104</v>
      </c>
      <c r="N196" s="92">
        <v>0</v>
      </c>
      <c r="O196" s="26">
        <f t="shared" si="2"/>
        <v>0</v>
      </c>
      <c r="P196" s="26" t="str">
        <v>汇阅（上海）新材料科技有限公</v>
      </c>
    </row>
    <row r="197" s="26" customFormat="1" ht="15" customHeight="1" spans="1:16">
      <c r="A197" s="33" t="s">
        <v>99</v>
      </c>
      <c r="B197" s="36" t="s">
        <v>100</v>
      </c>
      <c r="C197" s="33" t="s">
        <v>97</v>
      </c>
      <c r="D197" s="36" t="s">
        <v>61</v>
      </c>
      <c r="E197" s="33" t="s">
        <v>97</v>
      </c>
      <c r="F197" s="33" t="s">
        <v>98</v>
      </c>
      <c r="G197" s="33" t="s">
        <v>102</v>
      </c>
      <c r="H197" s="93">
        <v>2021474.13</v>
      </c>
      <c r="I197" s="93">
        <v>500000</v>
      </c>
      <c r="J197" s="93">
        <v>568662.26</v>
      </c>
      <c r="K197" s="93">
        <v>7273753.31</v>
      </c>
      <c r="L197" s="93">
        <v>6286367.15</v>
      </c>
      <c r="M197" s="33" t="s">
        <v>102</v>
      </c>
      <c r="N197" s="93">
        <v>2090136.39</v>
      </c>
      <c r="O197" s="26">
        <f t="shared" ref="O197:O221" si="3">IF(M197="贷",N197,-N197)</f>
        <v>2090136.39</v>
      </c>
      <c r="P197" s="26" t="str">
        <v>株洲和元智能科技有限公司</v>
      </c>
    </row>
    <row r="198" s="26" customFormat="1" ht="15" customHeight="1" spans="1:16">
      <c r="A198" s="29" t="s">
        <v>99</v>
      </c>
      <c r="B198" s="32" t="s">
        <v>100</v>
      </c>
      <c r="C198" s="29" t="s">
        <v>97</v>
      </c>
      <c r="D198" s="32" t="s">
        <v>245</v>
      </c>
      <c r="E198" s="29" t="s">
        <v>97</v>
      </c>
      <c r="F198" s="29" t="s">
        <v>98</v>
      </c>
      <c r="G198" s="29" t="s">
        <v>104</v>
      </c>
      <c r="H198" s="92">
        <v>0</v>
      </c>
      <c r="I198" s="92">
        <v>0</v>
      </c>
      <c r="J198" s="92">
        <v>0</v>
      </c>
      <c r="K198" s="92">
        <v>0</v>
      </c>
      <c r="L198" s="92">
        <v>0</v>
      </c>
      <c r="M198" s="29" t="s">
        <v>104</v>
      </c>
      <c r="N198" s="92">
        <v>0</v>
      </c>
      <c r="O198" s="26">
        <f t="shared" si="3"/>
        <v>0</v>
      </c>
      <c r="P198" s="26" t="str">
        <v>无锡市康尼化工有限公司</v>
      </c>
    </row>
    <row r="199" s="26" customFormat="1" ht="15" customHeight="1" spans="1:16">
      <c r="A199" s="33" t="s">
        <v>99</v>
      </c>
      <c r="B199" s="36" t="s">
        <v>100</v>
      </c>
      <c r="C199" s="33" t="s">
        <v>97</v>
      </c>
      <c r="D199" s="36" t="s">
        <v>246</v>
      </c>
      <c r="E199" s="33" t="s">
        <v>97</v>
      </c>
      <c r="F199" s="33" t="s">
        <v>98</v>
      </c>
      <c r="G199" s="33" t="s">
        <v>104</v>
      </c>
      <c r="H199" s="93">
        <v>0</v>
      </c>
      <c r="I199" s="93">
        <v>0</v>
      </c>
      <c r="J199" s="93">
        <v>0</v>
      </c>
      <c r="K199" s="93">
        <v>0</v>
      </c>
      <c r="L199" s="93">
        <v>0</v>
      </c>
      <c r="M199" s="33" t="s">
        <v>104</v>
      </c>
      <c r="N199" s="93">
        <v>0</v>
      </c>
      <c r="O199" s="26">
        <f t="shared" si="3"/>
        <v>0</v>
      </c>
      <c r="P199" s="26" t="str">
        <v>山东锐王工业科技有限公司</v>
      </c>
    </row>
    <row r="200" s="26" customFormat="1" ht="15" customHeight="1" spans="1:16">
      <c r="A200" s="29" t="s">
        <v>99</v>
      </c>
      <c r="B200" s="32" t="s">
        <v>100</v>
      </c>
      <c r="C200" s="29" t="s">
        <v>97</v>
      </c>
      <c r="D200" s="32" t="s">
        <v>247</v>
      </c>
      <c r="E200" s="29" t="s">
        <v>97</v>
      </c>
      <c r="F200" s="29" t="s">
        <v>98</v>
      </c>
      <c r="G200" s="29" t="s">
        <v>104</v>
      </c>
      <c r="H200" s="92">
        <v>0</v>
      </c>
      <c r="I200" s="92">
        <v>0</v>
      </c>
      <c r="J200" s="92">
        <v>0</v>
      </c>
      <c r="K200" s="92">
        <v>0</v>
      </c>
      <c r="L200" s="92">
        <v>0</v>
      </c>
      <c r="M200" s="29" t="s">
        <v>104</v>
      </c>
      <c r="N200" s="92">
        <v>0</v>
      </c>
      <c r="O200" s="26">
        <f t="shared" si="3"/>
        <v>0</v>
      </c>
      <c r="P200" s="26" t="str">
        <v>上海凯密克新材料有限公司</v>
      </c>
    </row>
    <row r="201" s="26" customFormat="1" ht="15" customHeight="1" spans="1:16">
      <c r="A201" s="33" t="s">
        <v>99</v>
      </c>
      <c r="B201" s="36" t="s">
        <v>100</v>
      </c>
      <c r="C201" s="33" t="s">
        <v>97</v>
      </c>
      <c r="D201" s="36" t="s">
        <v>248</v>
      </c>
      <c r="E201" s="33" t="s">
        <v>97</v>
      </c>
      <c r="F201" s="33" t="s">
        <v>98</v>
      </c>
      <c r="G201" s="33" t="s">
        <v>104</v>
      </c>
      <c r="H201" s="93">
        <v>0</v>
      </c>
      <c r="I201" s="93">
        <v>0</v>
      </c>
      <c r="J201" s="93">
        <v>0</v>
      </c>
      <c r="K201" s="93">
        <v>1259388</v>
      </c>
      <c r="L201" s="93">
        <v>0</v>
      </c>
      <c r="M201" s="33" t="s">
        <v>104</v>
      </c>
      <c r="N201" s="93">
        <v>0</v>
      </c>
      <c r="O201" s="26">
        <f t="shared" si="3"/>
        <v>0</v>
      </c>
      <c r="P201" s="26" t="str">
        <v>常州立天汽车零部件有限公司</v>
      </c>
    </row>
    <row r="202" s="26" customFormat="1" ht="15" customHeight="1" spans="1:16">
      <c r="A202" s="29" t="s">
        <v>99</v>
      </c>
      <c r="B202" s="32" t="s">
        <v>100</v>
      </c>
      <c r="C202" s="29" t="s">
        <v>97</v>
      </c>
      <c r="D202" s="32" t="s">
        <v>62</v>
      </c>
      <c r="E202" s="29" t="s">
        <v>97</v>
      </c>
      <c r="F202" s="29" t="s">
        <v>98</v>
      </c>
      <c r="G202" s="29" t="s">
        <v>102</v>
      </c>
      <c r="H202" s="92">
        <v>0.4</v>
      </c>
      <c r="I202" s="92">
        <v>0</v>
      </c>
      <c r="J202" s="92">
        <v>59083.18</v>
      </c>
      <c r="K202" s="92">
        <v>379949.9</v>
      </c>
      <c r="L202" s="92">
        <v>339046.56</v>
      </c>
      <c r="M202" s="29" t="s">
        <v>102</v>
      </c>
      <c r="N202" s="92">
        <v>59083.58</v>
      </c>
      <c r="O202" s="26">
        <f t="shared" si="3"/>
        <v>59083.58</v>
      </c>
      <c r="P202" s="26" t="str">
        <v>台州市黄岩增益模塑有限公司</v>
      </c>
    </row>
    <row r="203" s="26" customFormat="1" ht="15" customHeight="1" spans="1:16">
      <c r="A203" s="33" t="s">
        <v>99</v>
      </c>
      <c r="B203" s="36" t="s">
        <v>100</v>
      </c>
      <c r="C203" s="33" t="s">
        <v>97</v>
      </c>
      <c r="D203" s="36" t="s">
        <v>249</v>
      </c>
      <c r="E203" s="33" t="s">
        <v>97</v>
      </c>
      <c r="F203" s="33" t="s">
        <v>98</v>
      </c>
      <c r="G203" s="33" t="s">
        <v>102</v>
      </c>
      <c r="H203" s="93">
        <v>2927</v>
      </c>
      <c r="I203" s="93">
        <v>0</v>
      </c>
      <c r="J203" s="93">
        <v>0</v>
      </c>
      <c r="K203" s="93">
        <v>39073</v>
      </c>
      <c r="L203" s="93">
        <v>-213000</v>
      </c>
      <c r="M203" s="33" t="s">
        <v>102</v>
      </c>
      <c r="N203" s="93">
        <v>2927</v>
      </c>
      <c r="O203" s="26">
        <f t="shared" si="3"/>
        <v>2927</v>
      </c>
      <c r="P203" s="26" t="str">
        <v>河北莫特美橡塑科技有限公司</v>
      </c>
    </row>
    <row r="204" s="26" customFormat="1" ht="15" customHeight="1" spans="1:16">
      <c r="A204" s="29" t="s">
        <v>99</v>
      </c>
      <c r="B204" s="32" t="s">
        <v>100</v>
      </c>
      <c r="C204" s="29" t="s">
        <v>97</v>
      </c>
      <c r="D204" s="32" t="s">
        <v>250</v>
      </c>
      <c r="E204" s="29" t="s">
        <v>97</v>
      </c>
      <c r="F204" s="29" t="s">
        <v>98</v>
      </c>
      <c r="G204" s="29" t="s">
        <v>102</v>
      </c>
      <c r="H204" s="92">
        <v>63733.11</v>
      </c>
      <c r="I204" s="92">
        <v>20000</v>
      </c>
      <c r="J204" s="92">
        <v>0</v>
      </c>
      <c r="K204" s="92">
        <v>250000</v>
      </c>
      <c r="L204" s="92">
        <v>230940.82</v>
      </c>
      <c r="M204" s="29" t="s">
        <v>102</v>
      </c>
      <c r="N204" s="92">
        <v>43733.11</v>
      </c>
      <c r="O204" s="26">
        <f t="shared" si="3"/>
        <v>43733.11</v>
      </c>
      <c r="P204" s="26" t="str">
        <v>长沙享鑫机械有限公司</v>
      </c>
    </row>
    <row r="205" s="26" customFormat="1" ht="15" customHeight="1" spans="1:16">
      <c r="A205" s="33" t="s">
        <v>99</v>
      </c>
      <c r="B205" s="36" t="s">
        <v>100</v>
      </c>
      <c r="C205" s="33" t="s">
        <v>97</v>
      </c>
      <c r="D205" s="36" t="s">
        <v>251</v>
      </c>
      <c r="E205" s="33" t="s">
        <v>97</v>
      </c>
      <c r="F205" s="33" t="s">
        <v>98</v>
      </c>
      <c r="G205" s="33" t="s">
        <v>104</v>
      </c>
      <c r="H205" s="93">
        <v>0</v>
      </c>
      <c r="I205" s="93">
        <v>0</v>
      </c>
      <c r="J205" s="93">
        <v>0</v>
      </c>
      <c r="K205" s="93">
        <v>64918.5</v>
      </c>
      <c r="L205" s="93">
        <v>0</v>
      </c>
      <c r="M205" s="33" t="s">
        <v>104</v>
      </c>
      <c r="N205" s="93">
        <v>0</v>
      </c>
      <c r="O205" s="26">
        <f t="shared" si="3"/>
        <v>0</v>
      </c>
      <c r="P205" s="26" t="str">
        <v>北京美好生活家居用品有限公司</v>
      </c>
    </row>
    <row r="206" s="26" customFormat="1" ht="15" customHeight="1" spans="1:16">
      <c r="A206" s="29" t="s">
        <v>99</v>
      </c>
      <c r="B206" s="32" t="s">
        <v>100</v>
      </c>
      <c r="C206" s="29" t="s">
        <v>97</v>
      </c>
      <c r="D206" s="32" t="s">
        <v>252</v>
      </c>
      <c r="E206" s="29" t="s">
        <v>97</v>
      </c>
      <c r="F206" s="29" t="s">
        <v>98</v>
      </c>
      <c r="G206" s="29" t="s">
        <v>102</v>
      </c>
      <c r="H206" s="92">
        <v>111893.56</v>
      </c>
      <c r="I206" s="92">
        <v>50000</v>
      </c>
      <c r="J206" s="92">
        <v>0</v>
      </c>
      <c r="K206" s="92">
        <v>250000</v>
      </c>
      <c r="L206" s="92">
        <v>196114.89</v>
      </c>
      <c r="M206" s="29" t="s">
        <v>102</v>
      </c>
      <c r="N206" s="92">
        <v>61893.56</v>
      </c>
      <c r="O206" s="26">
        <f t="shared" si="3"/>
        <v>61893.56</v>
      </c>
      <c r="P206" s="26" t="str">
        <v>沧州宇诺五金制造有限公司</v>
      </c>
    </row>
    <row r="207" s="26" customFormat="1" ht="15" customHeight="1" spans="1:16">
      <c r="A207" s="33" t="s">
        <v>99</v>
      </c>
      <c r="B207" s="36" t="s">
        <v>100</v>
      </c>
      <c r="C207" s="33" t="s">
        <v>97</v>
      </c>
      <c r="D207" s="36" t="s">
        <v>73</v>
      </c>
      <c r="E207" s="33" t="s">
        <v>97</v>
      </c>
      <c r="F207" s="33" t="s">
        <v>98</v>
      </c>
      <c r="G207" s="33" t="s">
        <v>104</v>
      </c>
      <c r="H207" s="93">
        <v>0</v>
      </c>
      <c r="I207" s="93">
        <v>0</v>
      </c>
      <c r="J207" s="93">
        <v>0</v>
      </c>
      <c r="K207" s="93">
        <v>994.39</v>
      </c>
      <c r="L207" s="93">
        <v>994.4</v>
      </c>
      <c r="M207" s="33" t="s">
        <v>104</v>
      </c>
      <c r="N207" s="93">
        <v>0</v>
      </c>
      <c r="O207" s="26">
        <f t="shared" si="3"/>
        <v>0</v>
      </c>
      <c r="P207" s="26" t="str">
        <v>泊头市捷润五金制品有限公司</v>
      </c>
    </row>
    <row r="208" s="26" customFormat="1" ht="15" customHeight="1" spans="1:16">
      <c r="A208" s="29" t="s">
        <v>99</v>
      </c>
      <c r="B208" s="32" t="s">
        <v>100</v>
      </c>
      <c r="C208" s="29" t="s">
        <v>97</v>
      </c>
      <c r="D208" s="32" t="s">
        <v>253</v>
      </c>
      <c r="E208" s="29" t="s">
        <v>97</v>
      </c>
      <c r="F208" s="29" t="s">
        <v>98</v>
      </c>
      <c r="G208" s="29" t="s">
        <v>104</v>
      </c>
      <c r="H208" s="92">
        <v>0</v>
      </c>
      <c r="I208" s="92">
        <v>0</v>
      </c>
      <c r="J208" s="92">
        <v>5290.05</v>
      </c>
      <c r="K208" s="92">
        <v>0</v>
      </c>
      <c r="L208" s="92">
        <v>5290.05</v>
      </c>
      <c r="M208" s="29" t="s">
        <v>102</v>
      </c>
      <c r="N208" s="92">
        <v>5290.05</v>
      </c>
      <c r="O208" s="26">
        <f t="shared" si="3"/>
        <v>5290.05</v>
      </c>
      <c r="P208" s="26" t="str">
        <v>霸州市政锦五金制品有限公司</v>
      </c>
    </row>
    <row r="209" s="26" customFormat="1" ht="15" customHeight="1" spans="1:16">
      <c r="A209" s="33" t="s">
        <v>99</v>
      </c>
      <c r="B209" s="36" t="s">
        <v>100</v>
      </c>
      <c r="C209" s="33" t="s">
        <v>97</v>
      </c>
      <c r="D209" s="36" t="s">
        <v>63</v>
      </c>
      <c r="E209" s="33" t="s">
        <v>97</v>
      </c>
      <c r="F209" s="33" t="s">
        <v>98</v>
      </c>
      <c r="G209" s="33" t="s">
        <v>102</v>
      </c>
      <c r="H209" s="93">
        <v>5454</v>
      </c>
      <c r="I209" s="93">
        <v>0</v>
      </c>
      <c r="J209" s="93">
        <v>1695</v>
      </c>
      <c r="K209" s="93">
        <v>12000</v>
      </c>
      <c r="L209" s="93">
        <v>19149</v>
      </c>
      <c r="M209" s="33" t="s">
        <v>102</v>
      </c>
      <c r="N209" s="93">
        <v>7149</v>
      </c>
      <c r="O209" s="26">
        <f t="shared" si="3"/>
        <v>7149</v>
      </c>
      <c r="P209" s="26" t="str">
        <v>河北方基恒达汽车部件有限公司</v>
      </c>
    </row>
    <row r="210" s="26" customFormat="1" ht="15" customHeight="1" spans="1:16">
      <c r="A210" s="29" t="s">
        <v>99</v>
      </c>
      <c r="B210" s="32" t="s">
        <v>100</v>
      </c>
      <c r="C210" s="29" t="s">
        <v>97</v>
      </c>
      <c r="D210" s="32" t="s">
        <v>64</v>
      </c>
      <c r="E210" s="29" t="s">
        <v>97</v>
      </c>
      <c r="F210" s="29" t="s">
        <v>98</v>
      </c>
      <c r="G210" s="29" t="s">
        <v>102</v>
      </c>
      <c r="H210" s="92">
        <v>174590.72</v>
      </c>
      <c r="I210" s="92">
        <v>30000</v>
      </c>
      <c r="J210" s="92">
        <v>0</v>
      </c>
      <c r="K210" s="92">
        <v>230000</v>
      </c>
      <c r="L210" s="92">
        <v>0</v>
      </c>
      <c r="M210" s="29" t="s">
        <v>102</v>
      </c>
      <c r="N210" s="92">
        <v>144590.72</v>
      </c>
      <c r="O210" s="26">
        <f t="shared" si="3"/>
        <v>144590.72</v>
      </c>
      <c r="P210" s="26" t="str">
        <v>清河县沁园汽车零部件有限公司</v>
      </c>
    </row>
    <row r="211" s="26" customFormat="1" ht="15" customHeight="1" spans="1:16">
      <c r="A211" s="33" t="s">
        <v>99</v>
      </c>
      <c r="B211" s="36" t="s">
        <v>100</v>
      </c>
      <c r="C211" s="33" t="s">
        <v>97</v>
      </c>
      <c r="D211" s="36" t="s">
        <v>74</v>
      </c>
      <c r="E211" s="33" t="s">
        <v>97</v>
      </c>
      <c r="F211" s="33" t="s">
        <v>98</v>
      </c>
      <c r="G211" s="33" t="s">
        <v>102</v>
      </c>
      <c r="H211" s="93">
        <v>22114.54</v>
      </c>
      <c r="I211" s="93">
        <v>22114.54</v>
      </c>
      <c r="J211" s="93">
        <v>0</v>
      </c>
      <c r="K211" s="93">
        <v>84673.61</v>
      </c>
      <c r="L211" s="93">
        <v>44058.7</v>
      </c>
      <c r="M211" s="33" t="s">
        <v>104</v>
      </c>
      <c r="N211" s="93">
        <v>0</v>
      </c>
      <c r="O211" s="26">
        <f t="shared" si="3"/>
        <v>0</v>
      </c>
      <c r="P211" s="26" t="str">
        <v>霸州市汇行汽车零部件有限公司</v>
      </c>
    </row>
    <row r="212" s="26" customFormat="1" ht="15" customHeight="1" spans="1:16">
      <c r="A212" s="29" t="s">
        <v>99</v>
      </c>
      <c r="B212" s="32" t="s">
        <v>100</v>
      </c>
      <c r="C212" s="29" t="s">
        <v>97</v>
      </c>
      <c r="D212" s="32" t="s">
        <v>254</v>
      </c>
      <c r="E212" s="29" t="s">
        <v>97</v>
      </c>
      <c r="F212" s="29" t="s">
        <v>98</v>
      </c>
      <c r="G212" s="29" t="s">
        <v>104</v>
      </c>
      <c r="H212" s="92">
        <v>0</v>
      </c>
      <c r="I212" s="92">
        <v>0</v>
      </c>
      <c r="J212" s="92">
        <v>3038.23</v>
      </c>
      <c r="K212" s="92">
        <v>0</v>
      </c>
      <c r="L212" s="92">
        <v>3038.23</v>
      </c>
      <c r="M212" s="29" t="s">
        <v>102</v>
      </c>
      <c r="N212" s="92">
        <v>3038.23</v>
      </c>
      <c r="O212" s="26">
        <f t="shared" si="3"/>
        <v>3038.23</v>
      </c>
      <c r="P212" s="26" t="str">
        <v>新梦顶（上海）贸易有限公司</v>
      </c>
    </row>
    <row r="213" s="26" customFormat="1" ht="15" customHeight="1" spans="1:16">
      <c r="A213" s="33" t="s">
        <v>99</v>
      </c>
      <c r="B213" s="36" t="s">
        <v>100</v>
      </c>
      <c r="C213" s="33" t="s">
        <v>97</v>
      </c>
      <c r="D213" s="36" t="s">
        <v>75</v>
      </c>
      <c r="E213" s="33" t="s">
        <v>97</v>
      </c>
      <c r="F213" s="33" t="s">
        <v>98</v>
      </c>
      <c r="G213" s="33" t="s">
        <v>104</v>
      </c>
      <c r="H213" s="93">
        <v>0</v>
      </c>
      <c r="I213" s="93">
        <v>0</v>
      </c>
      <c r="J213" s="93">
        <v>0</v>
      </c>
      <c r="K213" s="93">
        <v>3297.34</v>
      </c>
      <c r="L213" s="93">
        <v>3297.34</v>
      </c>
      <c r="M213" s="33" t="s">
        <v>104</v>
      </c>
      <c r="N213" s="93">
        <v>0</v>
      </c>
      <c r="O213" s="26">
        <f t="shared" si="3"/>
        <v>0</v>
      </c>
      <c r="P213" s="26" t="str">
        <v>上海绽奇汽车部件有限公司</v>
      </c>
    </row>
    <row r="214" s="26" customFormat="1" ht="15" customHeight="1" spans="1:16">
      <c r="A214" s="29" t="s">
        <v>99</v>
      </c>
      <c r="B214" s="32" t="s">
        <v>100</v>
      </c>
      <c r="C214" s="29" t="s">
        <v>97</v>
      </c>
      <c r="D214" s="32" t="s">
        <v>255</v>
      </c>
      <c r="E214" s="29" t="s">
        <v>97</v>
      </c>
      <c r="F214" s="29" t="s">
        <v>98</v>
      </c>
      <c r="G214" s="29" t="s">
        <v>104</v>
      </c>
      <c r="H214" s="92">
        <v>0</v>
      </c>
      <c r="I214" s="92">
        <v>0</v>
      </c>
      <c r="J214" s="92">
        <v>0</v>
      </c>
      <c r="K214" s="92">
        <v>7107.7</v>
      </c>
      <c r="L214" s="92">
        <v>0</v>
      </c>
      <c r="M214" s="29" t="s">
        <v>104</v>
      </c>
      <c r="N214" s="92">
        <v>0</v>
      </c>
      <c r="O214" s="26">
        <f t="shared" si="3"/>
        <v>0</v>
      </c>
      <c r="P214" s="26" t="str">
        <v>江苏万金汽车零部件制造有限公</v>
      </c>
    </row>
    <row r="215" s="26" customFormat="1" ht="15" customHeight="1" spans="1:16">
      <c r="A215" s="33" t="s">
        <v>99</v>
      </c>
      <c r="B215" s="36" t="s">
        <v>100</v>
      </c>
      <c r="C215" s="33" t="s">
        <v>97</v>
      </c>
      <c r="D215" s="36" t="s">
        <v>256</v>
      </c>
      <c r="E215" s="33" t="s">
        <v>97</v>
      </c>
      <c r="F215" s="33" t="s">
        <v>98</v>
      </c>
      <c r="G215" s="33" t="s">
        <v>102</v>
      </c>
      <c r="H215" s="93">
        <v>0.2</v>
      </c>
      <c r="I215" s="93">
        <v>0</v>
      </c>
      <c r="J215" s="93">
        <v>0</v>
      </c>
      <c r="K215" s="93">
        <v>8859</v>
      </c>
      <c r="L215" s="93">
        <v>8859.2</v>
      </c>
      <c r="M215" s="33" t="s">
        <v>102</v>
      </c>
      <c r="N215" s="93">
        <v>0.2</v>
      </c>
      <c r="O215" s="26">
        <f t="shared" si="3"/>
        <v>0.2</v>
      </c>
      <c r="P215" s="26" t="str">
        <v>徐州睿轴琦机械设备有限公司</v>
      </c>
    </row>
    <row r="216" s="26" customFormat="1" ht="15" customHeight="1" spans="1:16">
      <c r="A216" s="29" t="s">
        <v>99</v>
      </c>
      <c r="B216" s="32" t="s">
        <v>100</v>
      </c>
      <c r="C216" s="29" t="s">
        <v>97</v>
      </c>
      <c r="D216" s="32" t="s">
        <v>257</v>
      </c>
      <c r="E216" s="29" t="s">
        <v>97</v>
      </c>
      <c r="F216" s="29" t="s">
        <v>98</v>
      </c>
      <c r="G216" s="29" t="s">
        <v>104</v>
      </c>
      <c r="H216" s="92">
        <v>0</v>
      </c>
      <c r="I216" s="92">
        <v>0</v>
      </c>
      <c r="J216" s="92">
        <v>0</v>
      </c>
      <c r="K216" s="92">
        <v>0</v>
      </c>
      <c r="L216" s="92">
        <v>3600</v>
      </c>
      <c r="M216" s="29" t="s">
        <v>104</v>
      </c>
      <c r="N216" s="92">
        <v>0</v>
      </c>
      <c r="O216" s="26">
        <f t="shared" si="3"/>
        <v>0</v>
      </c>
      <c r="P216" s="26" t="str">
        <v>慈溪市维克多自控元件有限公司</v>
      </c>
    </row>
    <row r="217" s="26" customFormat="1" ht="15" customHeight="1" spans="1:16">
      <c r="A217" s="33" t="s">
        <v>99</v>
      </c>
      <c r="B217" s="36" t="s">
        <v>100</v>
      </c>
      <c r="C217" s="33" t="s">
        <v>97</v>
      </c>
      <c r="D217" s="36" t="s">
        <v>65</v>
      </c>
      <c r="E217" s="33" t="s">
        <v>97</v>
      </c>
      <c r="F217" s="33" t="s">
        <v>98</v>
      </c>
      <c r="G217" s="33" t="s">
        <v>102</v>
      </c>
      <c r="H217" s="93">
        <v>244880</v>
      </c>
      <c r="I217" s="93">
        <v>50000</v>
      </c>
      <c r="J217" s="93">
        <v>0</v>
      </c>
      <c r="K217" s="93">
        <v>180000</v>
      </c>
      <c r="L217" s="93">
        <v>280420.8</v>
      </c>
      <c r="M217" s="33" t="s">
        <v>102</v>
      </c>
      <c r="N217" s="93">
        <v>194880</v>
      </c>
      <c r="O217" s="26">
        <f t="shared" si="3"/>
        <v>194880</v>
      </c>
      <c r="P217" s="26" t="str">
        <v>芜湖市卓人汽车配件有限责任公</v>
      </c>
    </row>
    <row r="218" s="26" customFormat="1" ht="15" customHeight="1" spans="1:16">
      <c r="A218" s="29" t="s">
        <v>99</v>
      </c>
      <c r="B218" s="32" t="s">
        <v>100</v>
      </c>
      <c r="C218" s="29" t="s">
        <v>97</v>
      </c>
      <c r="D218" s="32" t="s">
        <v>258</v>
      </c>
      <c r="E218" s="29" t="s">
        <v>97</v>
      </c>
      <c r="F218" s="29" t="s">
        <v>98</v>
      </c>
      <c r="G218" s="29" t="s">
        <v>107</v>
      </c>
      <c r="H218" s="92">
        <v>2079.2</v>
      </c>
      <c r="I218" s="92">
        <v>0</v>
      </c>
      <c r="J218" s="92">
        <v>1039.6</v>
      </c>
      <c r="K218" s="92">
        <v>0</v>
      </c>
      <c r="L218" s="92">
        <v>-1039.6</v>
      </c>
      <c r="M218" s="29" t="s">
        <v>107</v>
      </c>
      <c r="N218" s="92">
        <v>1039.6</v>
      </c>
      <c r="O218" s="26">
        <f t="shared" si="3"/>
        <v>-1039.6</v>
      </c>
      <c r="P218" s="26" t="str">
        <v>江西北汽海纳川星徽汽车部件有</v>
      </c>
    </row>
    <row r="219" s="26" customFormat="1" ht="15" customHeight="1" spans="1:16">
      <c r="A219" s="33" t="s">
        <v>99</v>
      </c>
      <c r="B219" s="36" t="s">
        <v>100</v>
      </c>
      <c r="C219" s="33" t="s">
        <v>97</v>
      </c>
      <c r="D219" s="36" t="s">
        <v>259</v>
      </c>
      <c r="E219" s="33" t="s">
        <v>97</v>
      </c>
      <c r="F219" s="33" t="s">
        <v>98</v>
      </c>
      <c r="G219" s="33" t="s">
        <v>104</v>
      </c>
      <c r="H219" s="93">
        <v>0</v>
      </c>
      <c r="I219" s="93">
        <v>0</v>
      </c>
      <c r="J219" s="93">
        <v>0</v>
      </c>
      <c r="K219" s="93">
        <v>0</v>
      </c>
      <c r="L219" s="93">
        <v>0</v>
      </c>
      <c r="M219" s="33" t="s">
        <v>104</v>
      </c>
      <c r="N219" s="93">
        <v>0</v>
      </c>
      <c r="O219" s="26">
        <f t="shared" si="3"/>
        <v>0</v>
      </c>
      <c r="P219" s="26" t="str">
        <v>山东金达汽车部件制造股份有限</v>
      </c>
    </row>
    <row r="220" s="26" customFormat="1" ht="15" customHeight="1" spans="1:16">
      <c r="A220" s="29" t="s">
        <v>99</v>
      </c>
      <c r="B220" s="32" t="s">
        <v>100</v>
      </c>
      <c r="C220" s="29" t="s">
        <v>97</v>
      </c>
      <c r="D220" s="32" t="s">
        <v>66</v>
      </c>
      <c r="E220" s="29" t="s">
        <v>97</v>
      </c>
      <c r="F220" s="29" t="s">
        <v>98</v>
      </c>
      <c r="G220" s="29" t="s">
        <v>102</v>
      </c>
      <c r="H220" s="92">
        <v>199034.81</v>
      </c>
      <c r="I220" s="92">
        <v>30000</v>
      </c>
      <c r="J220" s="92">
        <v>0</v>
      </c>
      <c r="K220" s="92">
        <v>630000</v>
      </c>
      <c r="L220" s="92">
        <v>539.17</v>
      </c>
      <c r="M220" s="29" t="s">
        <v>102</v>
      </c>
      <c r="N220" s="92">
        <v>169034.81</v>
      </c>
      <c r="O220" s="26">
        <f t="shared" si="3"/>
        <v>169034.81</v>
      </c>
      <c r="P220" s="26" t="str">
        <v>重庆厚元汽车配件有限公司</v>
      </c>
    </row>
    <row r="221" s="26" customFormat="1" ht="15" customHeight="1" spans="1:16">
      <c r="A221" s="33" t="s">
        <v>99</v>
      </c>
      <c r="B221" s="36" t="s">
        <v>100</v>
      </c>
      <c r="C221" s="33" t="s">
        <v>97</v>
      </c>
      <c r="D221" s="36" t="s">
        <v>15</v>
      </c>
      <c r="E221" s="33" t="s">
        <v>97</v>
      </c>
      <c r="F221" s="33" t="s">
        <v>98</v>
      </c>
      <c r="G221" s="33" t="s">
        <v>102</v>
      </c>
      <c r="H221" s="93">
        <v>228194.27</v>
      </c>
      <c r="I221" s="93">
        <v>100000</v>
      </c>
      <c r="J221" s="93">
        <v>1001.18</v>
      </c>
      <c r="K221" s="93">
        <v>390000</v>
      </c>
      <c r="L221" s="93">
        <v>347628.68</v>
      </c>
      <c r="M221" s="33" t="s">
        <v>102</v>
      </c>
      <c r="N221" s="93">
        <v>129195.45</v>
      </c>
      <c r="O221" s="26">
        <f t="shared" si="3"/>
        <v>129195.45</v>
      </c>
      <c r="P221" s="26">
        <v>0</v>
      </c>
    </row>
  </sheetData>
  <autoFilter xmlns:etc="http://www.wps.cn/officeDocument/2017/etCustomData" ref="A1:Q223" etc:filterBottomFollowUsedRange="0">
    <extLst/>
  </autoFilter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3"/>
  <sheetViews>
    <sheetView workbookViewId="0">
      <selection activeCell="I21" sqref="I21"/>
    </sheetView>
  </sheetViews>
  <sheetFormatPr defaultColWidth="9.14285714285714" defaultRowHeight="19" customHeight="1"/>
  <cols>
    <col min="1" max="1" width="32.8571428571429" style="43" customWidth="1"/>
    <col min="2" max="2" width="11.8571428571429" style="43" customWidth="1"/>
    <col min="3" max="3" width="15" style="45" customWidth="1"/>
    <col min="4" max="4" width="11.8571428571429" style="45" customWidth="1"/>
    <col min="5" max="5" width="13.5714285714286" style="45" customWidth="1"/>
    <col min="6" max="6" width="14.2857142857143" style="45" customWidth="1"/>
    <col min="7" max="7" width="14.5714285714286" style="45" customWidth="1"/>
    <col min="8" max="8" width="14.5714285714286" style="45" hidden="1" customWidth="1"/>
    <col min="9" max="9" width="15.8571428571429" style="43" customWidth="1"/>
    <col min="10" max="10" width="19.8571428571429" style="43" customWidth="1"/>
    <col min="11" max="16384" width="9.14285714285714" style="43"/>
  </cols>
  <sheetData>
    <row r="1" s="43" customFormat="1" ht="27" customHeight="1" spans="1:8">
      <c r="A1" s="46" t="s">
        <v>268</v>
      </c>
      <c r="B1" s="46"/>
      <c r="C1" s="47"/>
      <c r="D1" s="47"/>
      <c r="E1" s="47"/>
      <c r="F1" s="47"/>
      <c r="G1" s="47"/>
      <c r="H1" s="47"/>
    </row>
    <row r="2" s="43" customFormat="1" ht="27" customHeight="1" spans="1:10">
      <c r="A2" s="46"/>
      <c r="B2" s="46"/>
      <c r="C2" s="47"/>
      <c r="D2" s="47"/>
      <c r="E2" s="47"/>
      <c r="F2" s="47"/>
      <c r="G2" s="84"/>
      <c r="H2" s="47"/>
      <c r="I2" s="44"/>
      <c r="J2" s="44"/>
    </row>
    <row r="3" s="44" customFormat="1" ht="37" customHeight="1" spans="1:10">
      <c r="A3" s="48" t="s">
        <v>2</v>
      </c>
      <c r="B3" s="49" t="s">
        <v>3</v>
      </c>
      <c r="C3" s="50" t="s">
        <v>269</v>
      </c>
      <c r="D3" s="50" t="s">
        <v>263</v>
      </c>
      <c r="E3" s="50" t="s">
        <v>266</v>
      </c>
      <c r="F3" s="50" t="s">
        <v>270</v>
      </c>
      <c r="G3" s="85" t="s">
        <v>8</v>
      </c>
      <c r="H3" s="51" t="s">
        <v>9</v>
      </c>
      <c r="I3" s="46" t="s">
        <v>271</v>
      </c>
      <c r="J3" s="46" t="s">
        <v>82</v>
      </c>
    </row>
    <row r="4" s="43" customFormat="1" customHeight="1" spans="1:9">
      <c r="A4" s="52" t="s">
        <v>15</v>
      </c>
      <c r="B4" s="86"/>
      <c r="C4" s="87">
        <f>SUMIFS('7月应付账款科目余额'!O:O,'7月应付账款科目余额'!D:D,A4)</f>
        <v>228194.27</v>
      </c>
      <c r="D4" s="87">
        <f>SUMIFS('7月份挂账'!P:P,'7月份挂账'!R:R,A4)-SUMIFS('7月份挂账'!O:O,'7月份挂账'!R:R,A4)</f>
        <v>0</v>
      </c>
      <c r="E4" s="87">
        <f>SUMIFS('6月份挂账'!$P:$P,'6月份挂账'!$R:$R,$A4)-SUMIFS('6月份挂账'!$O:$O,'6月份挂账'!$R:$R,$A4)</f>
        <v>46567.3</v>
      </c>
      <c r="F4" s="87">
        <f>SUMIFS('5月份挂账'!$P:$P,'5月份挂账'!$R:$R,$A4)-SUMIFS('5月份挂账'!$O:$O,'5月份挂账'!$R:$R,$A4)</f>
        <v>82042.52</v>
      </c>
      <c r="G4" s="88">
        <f>C4-D4-E4</f>
        <v>181626.97</v>
      </c>
      <c r="H4" s="87">
        <f>C4-D4-E4-F4</f>
        <v>99584.45</v>
      </c>
      <c r="I4" s="87">
        <v>100000</v>
      </c>
    </row>
    <row r="5" s="43" customFormat="1" customHeight="1" spans="1:9">
      <c r="A5" s="52" t="s">
        <v>112</v>
      </c>
      <c r="B5" s="86"/>
      <c r="C5" s="87">
        <f>SUMIFS('7月应付账款科目余额'!O:O,'7月应付账款科目余额'!D:D,A5)</f>
        <v>9685.4</v>
      </c>
      <c r="D5" s="87">
        <f>SUMIFS('7月份挂账'!P:P,'7月份挂账'!R:R,A5)-SUMIFS('7月份挂账'!O:O,'7月份挂账'!R:R,A5)</f>
        <v>0</v>
      </c>
      <c r="E5" s="87">
        <f>SUMIFS('6月份挂账'!$P:$P,'6月份挂账'!$R:$R,$A5)-SUMIFS('6月份挂账'!$O:$O,'6月份挂账'!$R:$R,$A5)</f>
        <v>0</v>
      </c>
      <c r="F5" s="87">
        <f>SUMIFS('5月份挂账'!$P:$P,'5月份挂账'!$R:$R,$A5)-SUMIFS('5月份挂账'!$O:$O,'5月份挂账'!$R:$R,$A5)</f>
        <v>0</v>
      </c>
      <c r="G5" s="88">
        <f t="shared" ref="G5:G36" si="0">C5-D5-E5</f>
        <v>9685.4</v>
      </c>
      <c r="H5" s="87">
        <f t="shared" ref="H5:H36" si="1">C5-D5-E5-F5</f>
        <v>9685.4</v>
      </c>
      <c r="I5" s="87"/>
    </row>
    <row r="6" s="43" customFormat="1" customHeight="1" spans="1:9">
      <c r="A6" s="52" t="s">
        <v>16</v>
      </c>
      <c r="B6" s="86"/>
      <c r="C6" s="87">
        <f>SUMIFS('7月应付账款科目余额'!O:O,'7月应付账款科目余额'!D:D,A6)</f>
        <v>240105.86</v>
      </c>
      <c r="D6" s="87">
        <f>SUMIFS('7月份挂账'!P:P,'7月份挂账'!R:R,A6)-SUMIFS('7月份挂账'!O:O,'7月份挂账'!R:R,A6)</f>
        <v>35544.34</v>
      </c>
      <c r="E6" s="87">
        <f>SUMIFS('6月份挂账'!$P:$P,'6月份挂账'!$R:$R,$A6)-SUMIFS('6月份挂账'!$O:$O,'6月份挂账'!$R:$R,$A6)</f>
        <v>29681.34</v>
      </c>
      <c r="F6" s="87">
        <f>SUMIFS('5月份挂账'!$P:$P,'5月份挂账'!$R:$R,$A6)-SUMIFS('5月份挂账'!$O:$O,'5月份挂账'!$R:$R,$A6)</f>
        <v>43272.81</v>
      </c>
      <c r="G6" s="88">
        <f t="shared" si="0"/>
        <v>174880.18</v>
      </c>
      <c r="H6" s="87">
        <f t="shared" si="1"/>
        <v>131607.37</v>
      </c>
      <c r="I6" s="87">
        <v>100000</v>
      </c>
    </row>
    <row r="7" s="43" customFormat="1" customHeight="1" spans="1:9">
      <c r="A7" s="52" t="s">
        <v>17</v>
      </c>
      <c r="B7" s="86"/>
      <c r="C7" s="87">
        <f>SUMIFS('7月应付账款科目余额'!O:O,'7月应付账款科目余额'!D:D,A7)</f>
        <v>95501.18</v>
      </c>
      <c r="D7" s="87">
        <f>SUMIFS('7月份挂账'!P:P,'7月份挂账'!R:R,A7)-SUMIFS('7月份挂账'!O:O,'7月份挂账'!R:R,A7)</f>
        <v>0</v>
      </c>
      <c r="E7" s="87">
        <f>SUMIFS('6月份挂账'!$P:$P,'6月份挂账'!$R:$R,$A7)-SUMIFS('6月份挂账'!$O:$O,'6月份挂账'!$R:$R,$A7)</f>
        <v>28365.15</v>
      </c>
      <c r="F7" s="87">
        <f>SUMIFS('5月份挂账'!$P:$P,'5月份挂账'!$R:$R,$A7)-SUMIFS('5月份挂账'!$O:$O,'5月份挂账'!$R:$R,$A7)</f>
        <v>28459.33</v>
      </c>
      <c r="G7" s="88">
        <f t="shared" si="0"/>
        <v>67136.03</v>
      </c>
      <c r="H7" s="87">
        <f t="shared" si="1"/>
        <v>38676.7</v>
      </c>
      <c r="I7" s="87">
        <v>67136</v>
      </c>
    </row>
    <row r="8" s="43" customFormat="1" customHeight="1" spans="1:9">
      <c r="A8" s="52" t="s">
        <v>18</v>
      </c>
      <c r="B8" s="86"/>
      <c r="C8" s="87">
        <f>SUMIFS('7月应付账款科目余额'!O:O,'7月应付账款科目余额'!D:D,A8)</f>
        <v>54894.64</v>
      </c>
      <c r="D8" s="87">
        <f>SUMIFS('7月份挂账'!P:P,'7月份挂账'!R:R,A8)-SUMIFS('7月份挂账'!O:O,'7月份挂账'!R:R,A8)</f>
        <v>0</v>
      </c>
      <c r="E8" s="87">
        <f>SUMIFS('6月份挂账'!$P:$P,'6月份挂账'!$R:$R,$A8)-SUMIFS('6月份挂账'!$O:$O,'6月份挂账'!$R:$R,$A8)</f>
        <v>28724.55</v>
      </c>
      <c r="F8" s="87">
        <f>SUMIFS('5月份挂账'!$P:$P,'5月份挂账'!$R:$R,$A8)-SUMIFS('5月份挂账'!$O:$O,'5月份挂账'!$R:$R,$A8)</f>
        <v>0</v>
      </c>
      <c r="G8" s="88">
        <f t="shared" si="0"/>
        <v>26170.09</v>
      </c>
      <c r="H8" s="87">
        <f t="shared" si="1"/>
        <v>26170.09</v>
      </c>
      <c r="I8" s="87"/>
    </row>
    <row r="9" s="43" customFormat="1" customHeight="1" spans="1:9">
      <c r="A9" s="52" t="s">
        <v>19</v>
      </c>
      <c r="B9" s="86"/>
      <c r="C9" s="87">
        <f>SUMIFS('7月应付账款科目余额'!O:O,'7月应付账款科目余额'!D:D,A9)</f>
        <v>61972.12</v>
      </c>
      <c r="D9" s="87">
        <f>SUMIFS('7月份挂账'!P:P,'7月份挂账'!R:R,A9)-SUMIFS('7月份挂账'!O:O,'7月份挂账'!R:R,A9)</f>
        <v>0</v>
      </c>
      <c r="E9" s="87">
        <f>SUMIFS('6月份挂账'!$P:$P,'6月份挂账'!$R:$R,$A9)-SUMIFS('6月份挂账'!$O:$O,'6月份挂账'!$R:$R,$A9)</f>
        <v>0</v>
      </c>
      <c r="F9" s="87">
        <f>SUMIFS('5月份挂账'!$P:$P,'5月份挂账'!$R:$R,$A9)-SUMIFS('5月份挂账'!$O:$O,'5月份挂账'!$R:$R,$A9)</f>
        <v>0</v>
      </c>
      <c r="G9" s="88">
        <f t="shared" si="0"/>
        <v>61972.12</v>
      </c>
      <c r="H9" s="87">
        <f t="shared" si="1"/>
        <v>61972.12</v>
      </c>
      <c r="I9" s="87">
        <v>20000</v>
      </c>
    </row>
    <row r="10" s="43" customFormat="1" customHeight="1" spans="1:9">
      <c r="A10" s="52" t="s">
        <v>20</v>
      </c>
      <c r="B10" s="86"/>
      <c r="C10" s="87">
        <f>SUMIFS('7月应付账款科目余额'!O:O,'7月应付账款科目余额'!D:D,A10)</f>
        <v>289523.93</v>
      </c>
      <c r="D10" s="87">
        <f>SUMIFS('7月份挂账'!P:P,'7月份挂账'!R:R,A10)-SUMIFS('7月份挂账'!O:O,'7月份挂账'!R:R,A10)</f>
        <v>18786.25</v>
      </c>
      <c r="E10" s="87">
        <f>SUMIFS('6月份挂账'!$P:$P,'6月份挂账'!$R:$R,$A10)-SUMIFS('6月份挂账'!$O:$O,'6月份挂账'!$R:$R,$A10)</f>
        <v>26901.91</v>
      </c>
      <c r="F10" s="87">
        <f>SUMIFS('5月份挂账'!$P:$P,'5月份挂账'!$R:$R,$A10)-SUMIFS('5月份挂账'!$O:$O,'5月份挂账'!$R:$R,$A10)</f>
        <v>23159.69</v>
      </c>
      <c r="G10" s="88">
        <f t="shared" si="0"/>
        <v>243835.77</v>
      </c>
      <c r="H10" s="87">
        <f t="shared" si="1"/>
        <v>220676.08</v>
      </c>
      <c r="I10" s="87">
        <v>100000</v>
      </c>
    </row>
    <row r="11" s="43" customFormat="1" customHeight="1" spans="1:9">
      <c r="A11" s="52" t="s">
        <v>21</v>
      </c>
      <c r="B11" s="86"/>
      <c r="C11" s="87">
        <f>SUMIFS('7月应付账款科目余额'!O:O,'7月应付账款科目余额'!D:D,A11)</f>
        <v>151600.52</v>
      </c>
      <c r="D11" s="87">
        <f>SUMIFS('7月份挂账'!P:P,'7月份挂账'!R:R,A11)-SUMIFS('7月份挂账'!O:O,'7月份挂账'!R:R,A11)</f>
        <v>0</v>
      </c>
      <c r="E11" s="87">
        <f>SUMIFS('6月份挂账'!$P:$P,'6月份挂账'!$R:$R,$A11)-SUMIFS('6月份挂账'!$O:$O,'6月份挂账'!$R:$R,$A11)</f>
        <v>30919.15</v>
      </c>
      <c r="F11" s="87">
        <f>SUMIFS('5月份挂账'!$P:$P,'5月份挂账'!$R:$R,$A11)-SUMIFS('5月份挂账'!$O:$O,'5月份挂账'!$R:$R,$A11)</f>
        <v>34851.27</v>
      </c>
      <c r="G11" s="88">
        <f t="shared" si="0"/>
        <v>120681.37</v>
      </c>
      <c r="H11" s="87">
        <f t="shared" si="1"/>
        <v>85830.1</v>
      </c>
      <c r="I11" s="87">
        <v>80000</v>
      </c>
    </row>
    <row r="12" s="43" customFormat="1" customHeight="1" spans="1:9">
      <c r="A12" s="52" t="s">
        <v>80</v>
      </c>
      <c r="B12" s="86"/>
      <c r="C12" s="87">
        <f>SUMIFS('7月应付账款科目余额'!O:O,'7月应付账款科目余额'!D:D,A12)</f>
        <v>-0.24</v>
      </c>
      <c r="D12" s="87">
        <f>SUMIFS('7月份挂账'!P:P,'7月份挂账'!R:R,A12)-SUMIFS('7月份挂账'!O:O,'7月份挂账'!R:R,A12)</f>
        <v>0</v>
      </c>
      <c r="E12" s="87">
        <f>SUMIFS('6月份挂账'!$P:$P,'6月份挂账'!$R:$R,$A12)-SUMIFS('6月份挂账'!$O:$O,'6月份挂账'!$R:$R,$A12)</f>
        <v>0</v>
      </c>
      <c r="F12" s="87">
        <f>SUMIFS('5月份挂账'!$P:$P,'5月份挂账'!$R:$R,$A12)-SUMIFS('5月份挂账'!$O:$O,'5月份挂账'!$R:$R,$A12)</f>
        <v>0</v>
      </c>
      <c r="G12" s="88">
        <f t="shared" si="0"/>
        <v>-0.24</v>
      </c>
      <c r="H12" s="87">
        <f t="shared" si="1"/>
        <v>-0.24</v>
      </c>
      <c r="I12" s="87"/>
    </row>
    <row r="13" s="43" customFormat="1" customHeight="1" spans="1:10">
      <c r="A13" s="52" t="s">
        <v>22</v>
      </c>
      <c r="B13" s="86"/>
      <c r="C13" s="87">
        <f>SUMIFS('7月应付账款科目余额'!O:O,'7月应付账款科目余额'!D:D,A13)</f>
        <v>202969.12</v>
      </c>
      <c r="D13" s="87">
        <f>SUMIFS('7月份挂账'!P:P,'7月份挂账'!R:R,A13)-SUMIFS('7月份挂账'!O:O,'7月份挂账'!R:R,A13)</f>
        <v>59155.45</v>
      </c>
      <c r="E13" s="87">
        <f>SUMIFS('6月份挂账'!$P:$P,'6月份挂账'!$R:$R,$A13)-SUMIFS('6月份挂账'!$O:$O,'6月份挂账'!$R:$R,$A13)</f>
        <v>28529.57</v>
      </c>
      <c r="F13" s="87">
        <f>SUMIFS('5月份挂账'!$P:$P,'5月份挂账'!$R:$R,$A13)-SUMIFS('5月份挂账'!$O:$O,'5月份挂账'!$R:$R,$A13)</f>
        <v>30834.99</v>
      </c>
      <c r="G13" s="88">
        <f t="shared" si="0"/>
        <v>115284.1</v>
      </c>
      <c r="H13" s="87">
        <f t="shared" si="1"/>
        <v>84449.11</v>
      </c>
      <c r="I13" s="87">
        <v>50000</v>
      </c>
      <c r="J13" s="43">
        <v>10</v>
      </c>
    </row>
    <row r="14" s="43" customFormat="1" customHeight="1" spans="1:9">
      <c r="A14" s="52" t="s">
        <v>23</v>
      </c>
      <c r="B14" s="86"/>
      <c r="C14" s="87">
        <f>SUMIFS('7月应付账款科目余额'!O:O,'7月应付账款科目余额'!D:D,A14)</f>
        <v>23108.03</v>
      </c>
      <c r="D14" s="87">
        <f>SUMIFS('7月份挂账'!P:P,'7月份挂账'!R:R,A14)-SUMIFS('7月份挂账'!O:O,'7月份挂账'!R:R,A14)</f>
        <v>0</v>
      </c>
      <c r="E14" s="87">
        <f>SUMIFS('6月份挂账'!$P:$P,'6月份挂账'!$R:$R,$A14)-SUMIFS('6月份挂账'!$O:$O,'6月份挂账'!$R:$R,$A14)</f>
        <v>0</v>
      </c>
      <c r="F14" s="87">
        <f>SUMIFS('5月份挂账'!$P:$P,'5月份挂账'!$R:$R,$A14)-SUMIFS('5月份挂账'!$O:$O,'5月份挂账'!$R:$R,$A14)</f>
        <v>0</v>
      </c>
      <c r="G14" s="88">
        <f t="shared" si="0"/>
        <v>23108.03</v>
      </c>
      <c r="H14" s="87">
        <f t="shared" si="1"/>
        <v>23108.03</v>
      </c>
      <c r="I14" s="87"/>
    </row>
    <row r="15" s="43" customFormat="1" customHeight="1" spans="1:9">
      <c r="A15" s="52" t="s">
        <v>24</v>
      </c>
      <c r="B15" s="86"/>
      <c r="C15" s="87">
        <f>SUMIFS('7月应付账款科目余额'!O:O,'7月应付账款科目余额'!D:D,A15)</f>
        <v>598154.66</v>
      </c>
      <c r="D15" s="87">
        <f>SUMIFS('7月份挂账'!P:P,'7月份挂账'!R:R,A15)-SUMIFS('7月份挂账'!O:O,'7月份挂账'!R:R,A15)</f>
        <v>286073.96</v>
      </c>
      <c r="E15" s="87">
        <f>SUMIFS('6月份挂账'!$P:$P,'6月份挂账'!$R:$R,$A15)-SUMIFS('6月份挂账'!$O:$O,'6月份挂账'!$R:$R,$A15)</f>
        <v>234060.52</v>
      </c>
      <c r="F15" s="87">
        <f>SUMIFS('5月份挂账'!$P:$P,'5月份挂账'!$R:$R,$A15)-SUMIFS('5月份挂账'!$O:$O,'5月份挂账'!$R:$R,$A15)</f>
        <v>78020.18</v>
      </c>
      <c r="G15" s="88">
        <f t="shared" si="0"/>
        <v>78020.1800000001</v>
      </c>
      <c r="H15" s="87">
        <f t="shared" si="1"/>
        <v>0</v>
      </c>
      <c r="I15" s="87">
        <v>78020</v>
      </c>
    </row>
    <row r="16" s="43" customFormat="1" customHeight="1" spans="1:9">
      <c r="A16" s="52" t="s">
        <v>25</v>
      </c>
      <c r="B16" s="86"/>
      <c r="C16" s="87">
        <f>SUMIFS('7月应付账款科目余额'!O:O,'7月应付账款科目余额'!D:D,A16)</f>
        <v>607340.3</v>
      </c>
      <c r="D16" s="87">
        <f>SUMIFS('7月份挂账'!P:P,'7月份挂账'!R:R,A16)-SUMIFS('7月份挂账'!O:O,'7月份挂账'!R:R,A16)</f>
        <v>0</v>
      </c>
      <c r="E16" s="87">
        <f>SUMIFS('6月份挂账'!$P:$P,'6月份挂账'!$R:$R,$A16)-SUMIFS('6月份挂账'!$O:$O,'6月份挂账'!$R:$R,$A16)</f>
        <v>106745.45</v>
      </c>
      <c r="F16" s="87">
        <f>SUMIFS('5月份挂账'!$P:$P,'5月份挂账'!$R:$R,$A16)-SUMIFS('5月份挂账'!$O:$O,'5月份挂账'!$R:$R,$A16)</f>
        <v>262477.53</v>
      </c>
      <c r="G16" s="88">
        <f t="shared" si="0"/>
        <v>500594.85</v>
      </c>
      <c r="H16" s="87">
        <f t="shared" si="1"/>
        <v>238117.32</v>
      </c>
      <c r="I16" s="87">
        <v>300000</v>
      </c>
    </row>
    <row r="17" s="43" customFormat="1" customHeight="1" spans="1:9">
      <c r="A17" s="52" t="s">
        <v>132</v>
      </c>
      <c r="B17" s="86"/>
      <c r="C17" s="87">
        <f>SUMIFS('7月应付账款科目余额'!O:O,'7月应付账款科目余额'!D:D,A17)</f>
        <v>0</v>
      </c>
      <c r="D17" s="87">
        <f>SUMIFS('7月份挂账'!P:P,'7月份挂账'!R:R,A17)-SUMIFS('7月份挂账'!O:O,'7月份挂账'!R:R,A17)</f>
        <v>0</v>
      </c>
      <c r="E17" s="87">
        <f>SUMIFS('6月份挂账'!$P:$P,'6月份挂账'!$R:$R,$A17)-SUMIFS('6月份挂账'!$O:$O,'6月份挂账'!$R:$R,$A17)</f>
        <v>0</v>
      </c>
      <c r="F17" s="87">
        <f>SUMIFS('5月份挂账'!$P:$P,'5月份挂账'!$R:$R,$A17)-SUMIFS('5月份挂账'!$O:$O,'5月份挂账'!$R:$R,$A17)</f>
        <v>16134.6</v>
      </c>
      <c r="G17" s="88">
        <f t="shared" si="0"/>
        <v>0</v>
      </c>
      <c r="H17" s="87">
        <f t="shared" si="1"/>
        <v>-16134.6</v>
      </c>
      <c r="I17" s="87"/>
    </row>
    <row r="18" s="43" customFormat="1" customHeight="1" spans="1:9">
      <c r="A18" s="52" t="s">
        <v>26</v>
      </c>
      <c r="B18" s="86"/>
      <c r="C18" s="87">
        <f>SUMIFS('7月应付账款科目余额'!O:O,'7月应付账款科目余额'!D:D,A18)</f>
        <v>644163.06</v>
      </c>
      <c r="D18" s="87">
        <f>SUMIFS('7月份挂账'!P:P,'7月份挂账'!R:R,A18)-SUMIFS('7月份挂账'!O:O,'7月份挂账'!R:R,A18)</f>
        <v>195647.56</v>
      </c>
      <c r="E18" s="87">
        <f>SUMIFS('6月份挂账'!$P:$P,'6月份挂账'!$R:$R,$A18)-SUMIFS('6月份挂账'!$O:$O,'6月份挂账'!$R:$R,$A18)</f>
        <v>131782.81</v>
      </c>
      <c r="F18" s="87">
        <f>SUMIFS('5月份挂账'!$P:$P,'5月份挂账'!$R:$R,$A18)-SUMIFS('5月份挂账'!$O:$O,'5月份挂账'!$R:$R,$A18)</f>
        <v>132912.71</v>
      </c>
      <c r="G18" s="88">
        <f t="shared" si="0"/>
        <v>316732.69</v>
      </c>
      <c r="H18" s="87">
        <f t="shared" si="1"/>
        <v>183819.98</v>
      </c>
      <c r="I18" s="87">
        <v>200000</v>
      </c>
    </row>
    <row r="19" s="43" customFormat="1" customHeight="1" spans="1:9">
      <c r="A19" s="52" t="s">
        <v>79</v>
      </c>
      <c r="B19" s="86"/>
      <c r="C19" s="87">
        <f>SUMIFS('7月应付账款科目余额'!O:O,'7月应付账款科目余额'!D:D,A19)</f>
        <v>0.1</v>
      </c>
      <c r="D19" s="87">
        <f>SUMIFS('7月份挂账'!P:P,'7月份挂账'!R:R,A19)-SUMIFS('7月份挂账'!O:O,'7月份挂账'!R:R,A19)</f>
        <v>0</v>
      </c>
      <c r="E19" s="87">
        <f>SUMIFS('6月份挂账'!$P:$P,'6月份挂账'!$R:$R,$A19)-SUMIFS('6月份挂账'!$O:$O,'6月份挂账'!$R:$R,$A19)</f>
        <v>0</v>
      </c>
      <c r="F19" s="87">
        <f>SUMIFS('5月份挂账'!$P:$P,'5月份挂账'!$R:$R,$A19)-SUMIFS('5月份挂账'!$O:$O,'5月份挂账'!$R:$R,$A19)</f>
        <v>88818</v>
      </c>
      <c r="G19" s="88">
        <f t="shared" si="0"/>
        <v>0.1</v>
      </c>
      <c r="H19" s="87">
        <f t="shared" si="1"/>
        <v>-88817.9</v>
      </c>
      <c r="I19" s="87"/>
    </row>
    <row r="20" s="43" customFormat="1" customHeight="1" spans="1:9">
      <c r="A20" s="52" t="s">
        <v>78</v>
      </c>
      <c r="B20" s="86"/>
      <c r="C20" s="87">
        <f>SUMIFS('7月应付账款科目余额'!O:O,'7月应付账款科目余额'!D:D,A20)</f>
        <v>-0.36</v>
      </c>
      <c r="D20" s="87">
        <f>SUMIFS('7月份挂账'!P:P,'7月份挂账'!R:R,A20)-SUMIFS('7月份挂账'!O:O,'7月份挂账'!R:R,A20)</f>
        <v>0</v>
      </c>
      <c r="E20" s="87">
        <f>SUMIFS('6月份挂账'!$P:$P,'6月份挂账'!$R:$R,$A20)-SUMIFS('6月份挂账'!$O:$O,'6月份挂账'!$R:$R,$A20)</f>
        <v>0</v>
      </c>
      <c r="F20" s="87">
        <f>SUMIFS('5月份挂账'!$P:$P,'5月份挂账'!$R:$R,$A20)-SUMIFS('5月份挂账'!$O:$O,'5月份挂账'!$R:$R,$A20)</f>
        <v>0</v>
      </c>
      <c r="G20" s="88">
        <f t="shared" si="0"/>
        <v>-0.36</v>
      </c>
      <c r="H20" s="87">
        <f t="shared" si="1"/>
        <v>-0.36</v>
      </c>
      <c r="I20" s="87"/>
    </row>
    <row r="21" s="43" customFormat="1" customHeight="1" spans="1:9">
      <c r="A21" s="52" t="s">
        <v>27</v>
      </c>
      <c r="B21" s="86"/>
      <c r="C21" s="87">
        <f>SUMIFS('7月应付账款科目余额'!O:O,'7月应付账款科目余额'!D:D,A21)</f>
        <v>66895.5</v>
      </c>
      <c r="D21" s="87">
        <f>SUMIFS('7月份挂账'!P:P,'7月份挂账'!R:R,A21)-SUMIFS('7月份挂账'!O:O,'7月份挂账'!R:R,A21)</f>
        <v>0</v>
      </c>
      <c r="E21" s="87">
        <f>SUMIFS('6月份挂账'!$P:$P,'6月份挂账'!$R:$R,$A21)-SUMIFS('6月份挂账'!$O:$O,'6月份挂账'!$R:$R,$A21)</f>
        <v>39197.44</v>
      </c>
      <c r="F21" s="87">
        <f>SUMIFS('5月份挂账'!$P:$P,'5月份挂账'!$R:$R,$A21)-SUMIFS('5月份挂账'!$O:$O,'5月份挂账'!$R:$R,$A21)</f>
        <v>36250.4</v>
      </c>
      <c r="G21" s="88">
        <f t="shared" si="0"/>
        <v>27698.06</v>
      </c>
      <c r="H21" s="87">
        <f t="shared" si="1"/>
        <v>-8552.34</v>
      </c>
      <c r="I21" s="87">
        <v>27698.06</v>
      </c>
    </row>
    <row r="22" s="43" customFormat="1" customHeight="1" spans="1:10">
      <c r="A22" s="52" t="s">
        <v>28</v>
      </c>
      <c r="B22" s="86"/>
      <c r="C22" s="87">
        <f>SUMIFS('7月应付账款科目余额'!O:O,'7月应付账款科目余额'!D:D,A22)</f>
        <v>918690.32</v>
      </c>
      <c r="D22" s="87">
        <f>SUMIFS('7月份挂账'!P:P,'7月份挂账'!R:R,A22)-SUMIFS('7月份挂账'!O:O,'7月份挂账'!R:R,A22)</f>
        <v>322520</v>
      </c>
      <c r="E22" s="87">
        <f>SUMIFS('6月份挂账'!$P:$P,'6月份挂账'!$R:$R,$A22)-SUMIFS('6月份挂账'!$O:$O,'6月份挂账'!$R:$R,$A22)</f>
        <v>330770.4</v>
      </c>
      <c r="F22" s="87">
        <f>SUMIFS('5月份挂账'!$P:$P,'5月份挂账'!$R:$R,$A22)-SUMIFS('5月份挂账'!$O:$O,'5月份挂账'!$R:$R,$A22)</f>
        <v>147944.12</v>
      </c>
      <c r="G22" s="88">
        <f t="shared" si="0"/>
        <v>265399.92</v>
      </c>
      <c r="H22" s="87">
        <f t="shared" si="1"/>
        <v>117455.8</v>
      </c>
      <c r="I22" s="87">
        <v>200000</v>
      </c>
      <c r="J22" s="43" t="s">
        <v>272</v>
      </c>
    </row>
    <row r="23" s="43" customFormat="1" customHeight="1" spans="1:9">
      <c r="A23" s="52" t="s">
        <v>29</v>
      </c>
      <c r="B23" s="86"/>
      <c r="C23" s="87">
        <f>SUMIFS('7月应付账款科目余额'!O:O,'7月应付账款科目余额'!D:D,A23)</f>
        <v>286372.6</v>
      </c>
      <c r="D23" s="87">
        <f>SUMIFS('7月份挂账'!P:P,'7月份挂账'!R:R,A23)-SUMIFS('7月份挂账'!O:O,'7月份挂账'!R:R,A23)</f>
        <v>0</v>
      </c>
      <c r="E23" s="87">
        <f>SUMIFS('6月份挂账'!$P:$P,'6月份挂账'!$R:$R,$A23)-SUMIFS('6月份挂账'!$O:$O,'6月份挂账'!$R:$R,$A23)</f>
        <v>0</v>
      </c>
      <c r="F23" s="87">
        <f>SUMIFS('5月份挂账'!$P:$P,'5月份挂账'!$R:$R,$A23)-SUMIFS('5月份挂账'!$O:$O,'5月份挂账'!$R:$R,$A23)</f>
        <v>0</v>
      </c>
      <c r="G23" s="88">
        <f t="shared" si="0"/>
        <v>286372.6</v>
      </c>
      <c r="H23" s="87">
        <f t="shared" si="1"/>
        <v>286372.6</v>
      </c>
      <c r="I23" s="87">
        <v>150000</v>
      </c>
    </row>
    <row r="24" s="43" customFormat="1" customHeight="1" spans="1:10">
      <c r="A24" s="52" t="s">
        <v>30</v>
      </c>
      <c r="B24" s="86"/>
      <c r="C24" s="87">
        <f>SUMIFS('7月应付账款科目余额'!O:O,'7月应付账款科目余额'!D:D,A24)</f>
        <v>243841.81</v>
      </c>
      <c r="D24" s="87">
        <f>SUMIFS('7月份挂账'!P:P,'7月份挂账'!R:R,A24)-SUMIFS('7月份挂账'!O:O,'7月份挂账'!R:R,A24)</f>
        <v>93725.52</v>
      </c>
      <c r="E24" s="87">
        <f>SUMIFS('6月份挂账'!$P:$P,'6月份挂账'!$R:$R,$A24)-SUMIFS('6月份挂账'!$O:$O,'6月份挂账'!$R:$R,$A24)</f>
        <v>56695.85</v>
      </c>
      <c r="F24" s="87">
        <f>SUMIFS('5月份挂账'!$P:$P,'5月份挂账'!$R:$R,$A24)-SUMIFS('5月份挂账'!$O:$O,'5月份挂账'!$R:$R,$A24)</f>
        <v>61206.79</v>
      </c>
      <c r="G24" s="88">
        <f t="shared" si="0"/>
        <v>93420.44</v>
      </c>
      <c r="H24" s="87">
        <f t="shared" si="1"/>
        <v>32213.65</v>
      </c>
      <c r="I24" s="87">
        <v>50000</v>
      </c>
      <c r="J24" s="43">
        <v>9</v>
      </c>
    </row>
    <row r="25" s="43" customFormat="1" customHeight="1" spans="1:10">
      <c r="A25" s="52" t="s">
        <v>31</v>
      </c>
      <c r="B25" s="86"/>
      <c r="C25" s="87">
        <f>SUMIFS('7月应付账款科目余额'!O:O,'7月应付账款科目余额'!D:D,A25)</f>
        <v>539601.79</v>
      </c>
      <c r="D25" s="87">
        <f>SUMIFS('7月份挂账'!P:P,'7月份挂账'!R:R,A25)-SUMIFS('7月份挂账'!O:O,'7月份挂账'!R:R,A25)</f>
        <v>174253.75</v>
      </c>
      <c r="E25" s="87">
        <f>SUMIFS('6月份挂账'!$P:$P,'6月份挂账'!$R:$R,$A25)-SUMIFS('6月份挂账'!$O:$O,'6月份挂账'!$R:$R,$A25)</f>
        <v>183586.57</v>
      </c>
      <c r="F25" s="87">
        <f>SUMIFS('5月份挂账'!$P:$P,'5月份挂账'!$R:$R,$A25)-SUMIFS('5月份挂账'!$O:$O,'5月份挂账'!$R:$R,$A25)</f>
        <v>193732.1</v>
      </c>
      <c r="G25" s="88">
        <f t="shared" si="0"/>
        <v>181761.47</v>
      </c>
      <c r="H25" s="87">
        <f t="shared" si="1"/>
        <v>-11970.63</v>
      </c>
      <c r="I25" s="87">
        <v>150000</v>
      </c>
      <c r="J25" s="43">
        <v>18</v>
      </c>
    </row>
    <row r="26" s="43" customFormat="1" customHeight="1" spans="1:9">
      <c r="A26" s="52" t="s">
        <v>32</v>
      </c>
      <c r="B26" s="86"/>
      <c r="C26" s="87">
        <f>SUMIFS('7月应付账款科目余额'!O:O,'7月应付账款科目余额'!D:D,A26)</f>
        <v>316436.86</v>
      </c>
      <c r="D26" s="87">
        <f>SUMIFS('7月份挂账'!P:P,'7月份挂账'!R:R,A26)-SUMIFS('7月份挂账'!O:O,'7月份挂账'!R:R,A26)</f>
        <v>174012.01</v>
      </c>
      <c r="E26" s="87">
        <f>SUMIFS('6月份挂账'!$P:$P,'6月份挂账'!$R:$R,$A26)-SUMIFS('6月份挂账'!$O:$O,'6月份挂账'!$R:$R,$A26)</f>
        <v>73741.53</v>
      </c>
      <c r="F26" s="87">
        <f>SUMIFS('5月份挂账'!$P:$P,'5月份挂账'!$R:$R,$A26)-SUMIFS('5月份挂账'!$O:$O,'5月份挂账'!$R:$R,$A26)</f>
        <v>68683.57</v>
      </c>
      <c r="G26" s="88">
        <f t="shared" si="0"/>
        <v>68683.32</v>
      </c>
      <c r="H26" s="87">
        <f t="shared" si="1"/>
        <v>-0.250000000029104</v>
      </c>
      <c r="I26" s="87">
        <v>68683.32</v>
      </c>
    </row>
    <row r="27" s="43" customFormat="1" customHeight="1" spans="1:10">
      <c r="A27" s="52" t="s">
        <v>33</v>
      </c>
      <c r="B27" s="86"/>
      <c r="C27" s="87">
        <f>SUMIFS('7月应付账款科目余额'!O:O,'7月应付账款科目余额'!D:D,A27)-2580000</f>
        <v>4030579.27</v>
      </c>
      <c r="D27" s="87">
        <f>SUMIFS('7月份挂账'!P:P,'7月份挂账'!R:R,A27)-SUMIFS('7月份挂账'!O:O,'7月份挂账'!R:R,A27)</f>
        <v>782332.28</v>
      </c>
      <c r="E27" s="87">
        <f>SUMIFS('6月份挂账'!$P:$P,'6月份挂账'!$R:$R,$A27)-SUMIFS('6月份挂账'!$O:$O,'6月份挂账'!$R:$R,$A27)</f>
        <v>740986.76</v>
      </c>
      <c r="F27" s="87">
        <f>SUMIFS('5月份挂账'!$P:$P,'5月份挂账'!$R:$R,$A27)-SUMIFS('5月份挂账'!$O:$O,'5月份挂账'!$R:$R,$A27)</f>
        <v>892605.39</v>
      </c>
      <c r="G27" s="88">
        <f t="shared" si="0"/>
        <v>2507260.23</v>
      </c>
      <c r="H27" s="87">
        <f t="shared" si="1"/>
        <v>1614654.84</v>
      </c>
      <c r="I27" s="87">
        <v>2000000</v>
      </c>
      <c r="J27" s="43">
        <v>100</v>
      </c>
    </row>
    <row r="28" s="43" customFormat="1" customHeight="1" spans="1:9">
      <c r="A28" s="52" t="s">
        <v>156</v>
      </c>
      <c r="B28" s="86"/>
      <c r="C28" s="87">
        <f>SUMIFS('7月应付账款科目余额'!O:O,'7月应付账款科目余额'!D:D,A28)</f>
        <v>261042</v>
      </c>
      <c r="D28" s="87">
        <f>SUMIFS('7月份挂账'!P:P,'7月份挂账'!R:R,A28)-SUMIFS('7月份挂账'!O:O,'7月份挂账'!R:R,A28)</f>
        <v>0</v>
      </c>
      <c r="E28" s="87">
        <f>SUMIFS('6月份挂账'!$P:$P,'6月份挂账'!$R:$R,$A28)-SUMIFS('6月份挂账'!$O:$O,'6月份挂账'!$R:$R,$A28)</f>
        <v>0</v>
      </c>
      <c r="F28" s="87">
        <f>SUMIFS('5月份挂账'!$P:$P,'5月份挂账'!$R:$R,$A28)-SUMIFS('5月份挂账'!$O:$O,'5月份挂账'!$R:$R,$A28)</f>
        <v>0</v>
      </c>
      <c r="G28" s="88">
        <f t="shared" si="0"/>
        <v>261042</v>
      </c>
      <c r="H28" s="87">
        <f t="shared" si="1"/>
        <v>261042</v>
      </c>
      <c r="I28" s="87">
        <v>50000</v>
      </c>
    </row>
    <row r="29" s="43" customFormat="1" customHeight="1" spans="1:9">
      <c r="A29" s="52" t="s">
        <v>157</v>
      </c>
      <c r="B29" s="86"/>
      <c r="C29" s="87">
        <f>SUMIFS('7月应付账款科目余额'!O:O,'7月应付账款科目余额'!D:D,A29)</f>
        <v>315723.23</v>
      </c>
      <c r="D29" s="87">
        <f>SUMIFS('7月份挂账'!P:P,'7月份挂账'!R:R,A29)-SUMIFS('7月份挂账'!O:O,'7月份挂账'!R:R,A29)</f>
        <v>0</v>
      </c>
      <c r="E29" s="87">
        <f>SUMIFS('6月份挂账'!$P:$P,'6月份挂账'!$R:$R,$A29)-SUMIFS('6月份挂账'!$O:$O,'6月份挂账'!$R:$R,$A29)</f>
        <v>0</v>
      </c>
      <c r="F29" s="87">
        <f>SUMIFS('5月份挂账'!$P:$P,'5月份挂账'!$R:$R,$A29)-SUMIFS('5月份挂账'!$O:$O,'5月份挂账'!$R:$R,$A29)</f>
        <v>0</v>
      </c>
      <c r="G29" s="88">
        <f t="shared" si="0"/>
        <v>315723.23</v>
      </c>
      <c r="H29" s="87">
        <f t="shared" si="1"/>
        <v>315723.23</v>
      </c>
      <c r="I29" s="87"/>
    </row>
    <row r="30" s="43" customFormat="1" customHeight="1" spans="1:9">
      <c r="A30" s="52" t="s">
        <v>34</v>
      </c>
      <c r="B30" s="86"/>
      <c r="C30" s="87">
        <f>SUMIFS('7月应付账款科目余额'!O:O,'7月应付账款科目余额'!D:D,A30)</f>
        <v>-377284.12</v>
      </c>
      <c r="D30" s="87">
        <f>SUMIFS('7月份挂账'!P:P,'7月份挂账'!R:R,A30)-SUMIFS('7月份挂账'!O:O,'7月份挂账'!R:R,A30)</f>
        <v>0</v>
      </c>
      <c r="E30" s="87">
        <f>SUMIFS('6月份挂账'!$P:$P,'6月份挂账'!$R:$R,$A30)-SUMIFS('6月份挂账'!$O:$O,'6月份挂账'!$R:$R,$A30)</f>
        <v>138203.52</v>
      </c>
      <c r="F30" s="87">
        <f>SUMIFS('5月份挂账'!$P:$P,'5月份挂账'!$R:$R,$A30)-SUMIFS('5月份挂账'!$O:$O,'5月份挂账'!$R:$R,$A30)</f>
        <v>186802.56</v>
      </c>
      <c r="G30" s="88">
        <f t="shared" si="0"/>
        <v>-515487.64</v>
      </c>
      <c r="H30" s="87">
        <f t="shared" si="1"/>
        <v>-702290.2</v>
      </c>
      <c r="I30" s="87"/>
    </row>
    <row r="31" s="43" customFormat="1" customHeight="1" spans="1:9">
      <c r="A31" s="52" t="s">
        <v>35</v>
      </c>
      <c r="B31" s="86"/>
      <c r="C31" s="87">
        <f>SUMIFS('7月应付账款科目余额'!O:O,'7月应付账款科目余额'!D:D,A31)</f>
        <v>385638.37</v>
      </c>
      <c r="D31" s="87">
        <f>SUMIFS('7月份挂账'!P:P,'7月份挂账'!R:R,A31)-SUMIFS('7月份挂账'!O:O,'7月份挂账'!R:R,A31)</f>
        <v>33099.67</v>
      </c>
      <c r="E31" s="87">
        <f>SUMIFS('6月份挂账'!$P:$P,'6月份挂账'!$R:$R,$A31)-SUMIFS('6月份挂账'!$O:$O,'6月份挂账'!$R:$R,$A31)</f>
        <v>73342.14</v>
      </c>
      <c r="F31" s="87">
        <f>SUMIFS('5月份挂账'!$P:$P,'5月份挂账'!$R:$R,$A31)-SUMIFS('5月份挂账'!$O:$O,'5月份挂账'!$R:$R,$A31)</f>
        <v>100955.43</v>
      </c>
      <c r="G31" s="88">
        <f t="shared" si="0"/>
        <v>279196.56</v>
      </c>
      <c r="H31" s="87">
        <f t="shared" si="1"/>
        <v>178241.13</v>
      </c>
      <c r="I31" s="87">
        <v>250000</v>
      </c>
    </row>
    <row r="32" s="43" customFormat="1" customHeight="1" spans="1:9">
      <c r="A32" s="52" t="s">
        <v>36</v>
      </c>
      <c r="B32" s="86"/>
      <c r="C32" s="87">
        <f>SUMIFS('7月应付账款科目余额'!O:O,'7月应付账款科目余额'!D:D,A32)</f>
        <v>801640.14</v>
      </c>
      <c r="D32" s="87">
        <f>SUMIFS('7月份挂账'!P:P,'7月份挂账'!R:R,A32)-SUMIFS('7月份挂账'!O:O,'7月份挂账'!R:R,A32)</f>
        <v>13110.83</v>
      </c>
      <c r="E32" s="87">
        <f>SUMIFS('6月份挂账'!$P:$P,'6月份挂账'!$R:$R,$A32)-SUMIFS('6月份挂账'!$O:$O,'6月份挂账'!$R:$R,$A32)</f>
        <v>108742.73</v>
      </c>
      <c r="F32" s="87">
        <f>SUMIFS('5月份挂账'!$P:$P,'5月份挂账'!$R:$R,$A32)-SUMIFS('5月份挂账'!$O:$O,'5月份挂账'!$R:$R,$A32)</f>
        <v>279827.55</v>
      </c>
      <c r="G32" s="88">
        <f t="shared" si="0"/>
        <v>679786.58</v>
      </c>
      <c r="H32" s="87">
        <f t="shared" si="1"/>
        <v>399959.03</v>
      </c>
      <c r="I32" s="87">
        <v>300000</v>
      </c>
    </row>
    <row r="33" s="43" customFormat="1" customHeight="1" spans="1:9">
      <c r="A33" s="52" t="s">
        <v>37</v>
      </c>
      <c r="B33" s="86"/>
      <c r="C33" s="87">
        <f>SUMIFS('7月应付账款科目余额'!O:O,'7月应付账款科目余额'!D:D,A33)</f>
        <v>394721.49</v>
      </c>
      <c r="D33" s="87">
        <f>SUMIFS('7月份挂账'!P:P,'7月份挂账'!R:R,A33)-SUMIFS('7月份挂账'!O:O,'7月份挂账'!R:R,A33)</f>
        <v>0</v>
      </c>
      <c r="E33" s="87">
        <f>SUMIFS('6月份挂账'!$P:$P,'6月份挂账'!$R:$R,$A33)-SUMIFS('6月份挂账'!$O:$O,'6月份挂账'!$R:$R,$A33)</f>
        <v>394721.49</v>
      </c>
      <c r="F33" s="87">
        <f>SUMIFS('5月份挂账'!$P:$P,'5月份挂账'!$R:$R,$A33)-SUMIFS('5月份挂账'!$O:$O,'5月份挂账'!$R:$R,$A33)</f>
        <v>0</v>
      </c>
      <c r="G33" s="88">
        <f t="shared" si="0"/>
        <v>0</v>
      </c>
      <c r="H33" s="87">
        <f t="shared" si="1"/>
        <v>0</v>
      </c>
      <c r="I33" s="87"/>
    </row>
    <row r="34" s="43" customFormat="1" customHeight="1" spans="1:9">
      <c r="A34" s="52" t="s">
        <v>38</v>
      </c>
      <c r="B34" s="86"/>
      <c r="C34" s="87">
        <f>SUMIFS('7月应付账款科目余额'!O:O,'7月应付账款科目余额'!D:D,A34)</f>
        <v>472109.33</v>
      </c>
      <c r="D34" s="87">
        <f>SUMIFS('7月份挂账'!P:P,'7月份挂账'!R:R,A34)-SUMIFS('7月份挂账'!O:O,'7月份挂账'!R:R,A34)</f>
        <v>90511.99</v>
      </c>
      <c r="E34" s="87">
        <f>SUMIFS('6月份挂账'!$P:$P,'6月份挂账'!$R:$R,$A34)-SUMIFS('6月份挂账'!$O:$O,'6月份挂账'!$R:$R,$A34)</f>
        <v>63292.12</v>
      </c>
      <c r="F34" s="87">
        <f>SUMIFS('5月份挂账'!$P:$P,'5月份挂账'!$R:$R,$A34)-SUMIFS('5月份挂账'!$O:$O,'5月份挂账'!$R:$R,$A34)</f>
        <v>66062.92</v>
      </c>
      <c r="G34" s="88">
        <f t="shared" si="0"/>
        <v>318305.22</v>
      </c>
      <c r="H34" s="87">
        <f t="shared" si="1"/>
        <v>252242.3</v>
      </c>
      <c r="I34" s="87">
        <v>200000</v>
      </c>
    </row>
    <row r="35" s="43" customFormat="1" customHeight="1" spans="1:9">
      <c r="A35" s="52" t="s">
        <v>187</v>
      </c>
      <c r="B35" s="86"/>
      <c r="C35" s="87">
        <f>SUMIFS('7月应付账款科目余额'!O:O,'7月应付账款科目余额'!D:D,A35)</f>
        <v>65450</v>
      </c>
      <c r="D35" s="87">
        <f>SUMIFS('7月份挂账'!P:P,'7月份挂账'!R:R,A35)-SUMIFS('7月份挂账'!O:O,'7月份挂账'!R:R,A35)</f>
        <v>0</v>
      </c>
      <c r="E35" s="87">
        <f>SUMIFS('6月份挂账'!$P:$P,'6月份挂账'!$R:$R,$A35)-SUMIFS('6月份挂账'!$O:$O,'6月份挂账'!$R:$R,$A35)</f>
        <v>0</v>
      </c>
      <c r="F35" s="87">
        <f>SUMIFS('5月份挂账'!$P:$P,'5月份挂账'!$R:$R,$A35)-SUMIFS('5月份挂账'!$O:$O,'5月份挂账'!$R:$R,$A35)</f>
        <v>0</v>
      </c>
      <c r="G35" s="88">
        <f t="shared" si="0"/>
        <v>65450</v>
      </c>
      <c r="H35" s="87">
        <f t="shared" si="1"/>
        <v>65450</v>
      </c>
      <c r="I35" s="87"/>
    </row>
    <row r="36" s="43" customFormat="1" customHeight="1" spans="1:9">
      <c r="A36" s="52" t="s">
        <v>39</v>
      </c>
      <c r="B36" s="86"/>
      <c r="C36" s="87">
        <f>SUMIFS('7月应付账款科目余额'!O:O,'7月应付账款科目余额'!D:D,A36)</f>
        <v>641760.11</v>
      </c>
      <c r="D36" s="87">
        <f>SUMIFS('7月份挂账'!P:P,'7月份挂账'!R:R,A36)-SUMIFS('7月份挂账'!O:O,'7月份挂账'!R:R,A36)</f>
        <v>0</v>
      </c>
      <c r="E36" s="87">
        <f>SUMIFS('6月份挂账'!$P:$P,'6月份挂账'!$R:$R,$A36)-SUMIFS('6月份挂账'!$O:$O,'6月份挂账'!$R:$R,$A36)</f>
        <v>0</v>
      </c>
      <c r="F36" s="87">
        <f>SUMIFS('5月份挂账'!$P:$P,'5月份挂账'!$R:$R,$A36)-SUMIFS('5月份挂账'!$O:$O,'5月份挂账'!$R:$R,$A36)</f>
        <v>0</v>
      </c>
      <c r="G36" s="88">
        <f t="shared" si="0"/>
        <v>641760.11</v>
      </c>
      <c r="H36" s="87">
        <f t="shared" si="1"/>
        <v>641760.11</v>
      </c>
      <c r="I36" s="87">
        <v>200000</v>
      </c>
    </row>
    <row r="37" s="43" customFormat="1" customHeight="1" spans="1:9">
      <c r="A37" s="52" t="s">
        <v>40</v>
      </c>
      <c r="B37" s="86"/>
      <c r="C37" s="87">
        <f>SUMIFS('7月应付账款科目余额'!O:O,'7月应付账款科目余额'!D:D,A37)</f>
        <v>896791.88</v>
      </c>
      <c r="D37" s="87">
        <f>SUMIFS('7月份挂账'!P:P,'7月份挂账'!R:R,A37)-SUMIFS('7月份挂账'!O:O,'7月份挂账'!R:R,A37)</f>
        <v>0</v>
      </c>
      <c r="E37" s="87">
        <f>SUMIFS('6月份挂账'!$P:$P,'6月份挂账'!$R:$R,$A37)-SUMIFS('6月份挂账'!$O:$O,'6月份挂账'!$R:$R,$A37)</f>
        <v>234323.71</v>
      </c>
      <c r="F37" s="87">
        <f>SUMIFS('5月份挂账'!$P:$P,'5月份挂账'!$R:$R,$A37)-SUMIFS('5月份挂账'!$O:$O,'5月份挂账'!$R:$R,$A37)</f>
        <v>188829.71</v>
      </c>
      <c r="G37" s="88">
        <f t="shared" ref="G37:G80" si="2">C37-D37-E37</f>
        <v>662468.17</v>
      </c>
      <c r="H37" s="87">
        <f t="shared" ref="H37:H80" si="3">C37-D37-E37-F37</f>
        <v>473638.46</v>
      </c>
      <c r="I37" s="87">
        <v>300000</v>
      </c>
    </row>
    <row r="38" s="43" customFormat="1" customHeight="1" spans="1:10">
      <c r="A38" s="52" t="s">
        <v>41</v>
      </c>
      <c r="B38" s="86"/>
      <c r="C38" s="87">
        <f>SUMIFS('7月应付账款科目余额'!O:O,'7月应付账款科目余额'!D:D,A38)</f>
        <v>206800.03</v>
      </c>
      <c r="D38" s="87">
        <f>SUMIFS('7月份挂账'!P:P,'7月份挂账'!R:R,A38)-SUMIFS('7月份挂账'!O:O,'7月份挂账'!R:R,A38)</f>
        <v>56021.1</v>
      </c>
      <c r="E38" s="87">
        <f>SUMIFS('6月份挂账'!$P:$P,'6月份挂账'!$R:$R,$A38)-SUMIFS('6月份挂账'!$O:$O,'6月份挂账'!$R:$R,$A38)</f>
        <v>65955.89</v>
      </c>
      <c r="F38" s="87">
        <f>SUMIFS('5月份挂账'!$P:$P,'5月份挂账'!$R:$R,$A38)-SUMIFS('5月份挂账'!$O:$O,'5月份挂账'!$R:$R,$A38)</f>
        <v>61546.45</v>
      </c>
      <c r="G38" s="88">
        <f t="shared" si="2"/>
        <v>84823.04</v>
      </c>
      <c r="H38" s="87">
        <f t="shared" si="3"/>
        <v>23276.59</v>
      </c>
      <c r="I38" s="87">
        <v>50000</v>
      </c>
      <c r="J38" s="43">
        <v>8</v>
      </c>
    </row>
    <row r="39" s="43" customFormat="1" customHeight="1" spans="1:10">
      <c r="A39" s="52" t="s">
        <v>42</v>
      </c>
      <c r="B39" s="86"/>
      <c r="C39" s="87">
        <f>SUMIFS('7月应付账款科目余额'!O:O,'7月应付账款科目余额'!D:D,A39)</f>
        <v>2758591.88</v>
      </c>
      <c r="D39" s="87">
        <f>SUMIFS('7月份挂账'!P:P,'7月份挂账'!R:R,A39)-SUMIFS('7月份挂账'!O:O,'7月份挂账'!R:R,A39)</f>
        <v>796880.33</v>
      </c>
      <c r="E39" s="87">
        <f>SUMIFS('6月份挂账'!$P:$P,'6月份挂账'!$R:$R,$A39)-SUMIFS('6月份挂账'!$O:$O,'6月份挂账'!$R:$R,$A39)</f>
        <v>489830.62</v>
      </c>
      <c r="F39" s="87">
        <f>SUMIFS('5月份挂账'!$P:$P,'5月份挂账'!$R:$R,$A39)-SUMIFS('5月份挂账'!$O:$O,'5月份挂账'!$R:$R,$A39)</f>
        <v>550711.38</v>
      </c>
      <c r="G39" s="88">
        <f t="shared" si="2"/>
        <v>1471880.93</v>
      </c>
      <c r="H39" s="87">
        <f t="shared" si="3"/>
        <v>921169.55</v>
      </c>
      <c r="I39" s="87">
        <v>1000000</v>
      </c>
      <c r="J39" s="43">
        <v>70</v>
      </c>
    </row>
    <row r="40" s="43" customFormat="1" customHeight="1" spans="1:10">
      <c r="A40" s="52" t="s">
        <v>43</v>
      </c>
      <c r="B40" s="86"/>
      <c r="C40" s="87">
        <f>SUMIFS('7月应付账款科目余额'!O:O,'7月应付账款科目余额'!D:D,A40)</f>
        <v>1553721.34</v>
      </c>
      <c r="D40" s="87">
        <f>SUMIFS('7月份挂账'!P:P,'7月份挂账'!R:R,A40)-SUMIFS('7月份挂账'!O:O,'7月份挂账'!R:R,A40)</f>
        <v>443835.24</v>
      </c>
      <c r="E40" s="87">
        <f>SUMIFS('6月份挂账'!$P:$P,'6月份挂账'!$R:$R,$A40)-SUMIFS('6月份挂账'!$O:$O,'6月份挂账'!$R:$R,$A40)</f>
        <v>389044.08</v>
      </c>
      <c r="F40" s="87">
        <f>SUMIFS('5月份挂账'!$P:$P,'5月份挂账'!$R:$R,$A40)-SUMIFS('5月份挂账'!$O:$O,'5月份挂账'!$R:$R,$A40)</f>
        <v>365873.06</v>
      </c>
      <c r="G40" s="88">
        <f t="shared" si="2"/>
        <v>720842.02</v>
      </c>
      <c r="H40" s="87">
        <f t="shared" si="3"/>
        <v>354968.96</v>
      </c>
      <c r="I40" s="87">
        <v>500000</v>
      </c>
      <c r="J40" s="43">
        <v>70</v>
      </c>
    </row>
    <row r="41" s="43" customFormat="1" customHeight="1" spans="1:9">
      <c r="A41" s="52" t="s">
        <v>44</v>
      </c>
      <c r="B41" s="86"/>
      <c r="C41" s="87">
        <f>SUMIFS('7月应付账款科目余额'!O:O,'7月应付账款科目余额'!D:D,A41)</f>
        <v>28938.43</v>
      </c>
      <c r="D41" s="87">
        <f>SUMIFS('7月份挂账'!P:P,'7月份挂账'!R:R,A41)-SUMIFS('7月份挂账'!O:O,'7月份挂账'!R:R,A41)</f>
        <v>14400.73</v>
      </c>
      <c r="E41" s="87">
        <f>SUMIFS('6月份挂账'!$P:$P,'6月份挂账'!$R:$R,$A41)-SUMIFS('6月份挂账'!$O:$O,'6月份挂账'!$R:$R,$A41)</f>
        <v>0</v>
      </c>
      <c r="F41" s="87">
        <f>SUMIFS('5月份挂账'!$P:$P,'5月份挂账'!$R:$R,$A41)-SUMIFS('5月份挂账'!$O:$O,'5月份挂账'!$R:$R,$A41)</f>
        <v>0</v>
      </c>
      <c r="G41" s="88">
        <f t="shared" si="2"/>
        <v>14537.7</v>
      </c>
      <c r="H41" s="87">
        <f t="shared" si="3"/>
        <v>14537.7</v>
      </c>
      <c r="I41" s="87">
        <v>14537.7</v>
      </c>
    </row>
    <row r="42" s="43" customFormat="1" customHeight="1" spans="1:9">
      <c r="A42" s="52" t="s">
        <v>45</v>
      </c>
      <c r="B42" s="86"/>
      <c r="C42" s="87">
        <f>SUMIFS('7月应付账款科目余额'!O:O,'7月应付账款科目余额'!D:D,A42)</f>
        <v>17317.19</v>
      </c>
      <c r="D42" s="87">
        <f>SUMIFS('7月份挂账'!P:P,'7月份挂账'!R:R,A42)-SUMIFS('7月份挂账'!O:O,'7月份挂账'!R:R,A42)</f>
        <v>0</v>
      </c>
      <c r="E42" s="87">
        <f>SUMIFS('6月份挂账'!$P:$P,'6月份挂账'!$R:$R,$A42)-SUMIFS('6月份挂账'!$O:$O,'6月份挂账'!$R:$R,$A42)</f>
        <v>0</v>
      </c>
      <c r="F42" s="87">
        <f>SUMIFS('5月份挂账'!$P:$P,'5月份挂账'!$R:$R,$A42)-SUMIFS('5月份挂账'!$O:$O,'5月份挂账'!$R:$R,$A42)</f>
        <v>0</v>
      </c>
      <c r="G42" s="88">
        <f t="shared" si="2"/>
        <v>17317.19</v>
      </c>
      <c r="H42" s="87">
        <f t="shared" si="3"/>
        <v>17317.19</v>
      </c>
      <c r="I42" s="87">
        <v>17137.19</v>
      </c>
    </row>
    <row r="43" s="43" customFormat="1" customHeight="1" spans="1:9">
      <c r="A43" s="52" t="s">
        <v>209</v>
      </c>
      <c r="B43" s="86"/>
      <c r="C43" s="87">
        <f>SUMIFS('7月应付账款科目余额'!O:O,'7月应付账款科目余额'!D:D,A43)</f>
        <v>110660</v>
      </c>
      <c r="D43" s="87">
        <f>SUMIFS('7月份挂账'!P:P,'7月份挂账'!R:R,A43)-SUMIFS('7月份挂账'!O:O,'7月份挂账'!R:R,A43)</f>
        <v>0</v>
      </c>
      <c r="E43" s="87">
        <f>SUMIFS('6月份挂账'!$P:$P,'6月份挂账'!$R:$R,$A43)-SUMIFS('6月份挂账'!$O:$O,'6月份挂账'!$R:$R,$A43)</f>
        <v>0</v>
      </c>
      <c r="F43" s="87">
        <f>SUMIFS('5月份挂账'!$P:$P,'5月份挂账'!$R:$R,$A43)-SUMIFS('5月份挂账'!$O:$O,'5月份挂账'!$R:$R,$A43)</f>
        <v>0</v>
      </c>
      <c r="G43" s="88">
        <f t="shared" si="2"/>
        <v>110660</v>
      </c>
      <c r="H43" s="87">
        <f t="shared" si="3"/>
        <v>110660</v>
      </c>
      <c r="I43" s="87">
        <v>50000</v>
      </c>
    </row>
    <row r="44" s="43" customFormat="1" customHeight="1" spans="1:9">
      <c r="A44" s="52" t="s">
        <v>46</v>
      </c>
      <c r="B44" s="86"/>
      <c r="C44" s="87">
        <f>SUMIFS('7月应付账款科目余额'!O:O,'7月应付账款科目余额'!D:D,A44)</f>
        <v>2621.52</v>
      </c>
      <c r="D44" s="87">
        <f>SUMIFS('7月份挂账'!P:P,'7月份挂账'!R:R,A44)-SUMIFS('7月份挂账'!O:O,'7月份挂账'!R:R,A44)</f>
        <v>0</v>
      </c>
      <c r="E44" s="87">
        <f>SUMIFS('6月份挂账'!$P:$P,'6月份挂账'!$R:$R,$A44)-SUMIFS('6月份挂账'!$O:$O,'6月份挂账'!$R:$R,$A44)</f>
        <v>0</v>
      </c>
      <c r="F44" s="87">
        <f>SUMIFS('5月份挂账'!$P:$P,'5月份挂账'!$R:$R,$A44)-SUMIFS('5月份挂账'!$O:$O,'5月份挂账'!$R:$R,$A44)</f>
        <v>0</v>
      </c>
      <c r="G44" s="88">
        <f t="shared" si="2"/>
        <v>2621.52</v>
      </c>
      <c r="H44" s="87">
        <f t="shared" si="3"/>
        <v>2621.52</v>
      </c>
      <c r="I44" s="87"/>
    </row>
    <row r="45" s="43" customFormat="1" customHeight="1" spans="1:9">
      <c r="A45" s="52" t="s">
        <v>47</v>
      </c>
      <c r="B45" s="86"/>
      <c r="C45" s="87">
        <f>SUMIFS('7月应付账款科目余额'!O:O,'7月应付账款科目余额'!D:D,A45)</f>
        <v>54943.1</v>
      </c>
      <c r="D45" s="87">
        <f>SUMIFS('7月份挂账'!P:P,'7月份挂账'!R:R,A45)-SUMIFS('7月份挂账'!O:O,'7月份挂账'!R:R,A45)</f>
        <v>0</v>
      </c>
      <c r="E45" s="87">
        <f>SUMIFS('6月份挂账'!$P:$P,'6月份挂账'!$R:$R,$A45)-SUMIFS('6月份挂账'!$O:$O,'6月份挂账'!$R:$R,$A45)</f>
        <v>0</v>
      </c>
      <c r="F45" s="87">
        <f>SUMIFS('5月份挂账'!$P:$P,'5月份挂账'!$R:$R,$A45)-SUMIFS('5月份挂账'!$O:$O,'5月份挂账'!$R:$R,$A45)</f>
        <v>0</v>
      </c>
      <c r="G45" s="88">
        <f t="shared" si="2"/>
        <v>54943.1</v>
      </c>
      <c r="H45" s="87">
        <f t="shared" si="3"/>
        <v>54943.1</v>
      </c>
      <c r="I45" s="87"/>
    </row>
    <row r="46" s="43" customFormat="1" customHeight="1" spans="1:9">
      <c r="A46" s="52" t="s">
        <v>48</v>
      </c>
      <c r="B46" s="86"/>
      <c r="C46" s="87">
        <f>SUMIFS('7月应付账款科目余额'!O:O,'7月应付账款科目余额'!D:D,A46)</f>
        <v>234907.91</v>
      </c>
      <c r="D46" s="87">
        <f>SUMIFS('7月份挂账'!P:P,'7月份挂账'!R:R,A46)-SUMIFS('7月份挂账'!O:O,'7月份挂账'!R:R,A46)</f>
        <v>11268.36</v>
      </c>
      <c r="E46" s="87">
        <f>SUMIFS('6月份挂账'!$P:$P,'6月份挂账'!$R:$R,$A46)-SUMIFS('6月份挂账'!$O:$O,'6月份挂账'!$R:$R,$A46)</f>
        <v>70335.72</v>
      </c>
      <c r="F46" s="87">
        <f>SUMIFS('5月份挂账'!$P:$P,'5月份挂账'!$R:$R,$A46)-SUMIFS('5月份挂账'!$O:$O,'5月份挂账'!$R:$R,$A46)</f>
        <v>153303.38</v>
      </c>
      <c r="G46" s="88">
        <f t="shared" si="2"/>
        <v>153303.83</v>
      </c>
      <c r="H46" s="87">
        <f t="shared" si="3"/>
        <v>0.449999999982538</v>
      </c>
      <c r="I46" s="87">
        <v>153303.83</v>
      </c>
    </row>
    <row r="47" s="43" customFormat="1" customHeight="1" spans="1:9">
      <c r="A47" s="52" t="s">
        <v>49</v>
      </c>
      <c r="B47" s="86"/>
      <c r="C47" s="87">
        <f>SUMIFS('7月应付账款科目余额'!O:O,'7月应付账款科目余额'!D:D,A47)</f>
        <v>26014.56</v>
      </c>
      <c r="D47" s="87">
        <f>SUMIFS('7月份挂账'!P:P,'7月份挂账'!R:R,A47)-SUMIFS('7月份挂账'!O:O,'7月份挂账'!R:R,A47)</f>
        <v>0</v>
      </c>
      <c r="E47" s="87">
        <f>SUMIFS('6月份挂账'!$P:$P,'6月份挂账'!$R:$R,$A47)-SUMIFS('6月份挂账'!$O:$O,'6月份挂账'!$R:$R,$A47)</f>
        <v>26014.66</v>
      </c>
      <c r="F47" s="87">
        <f>SUMIFS('5月份挂账'!$P:$P,'5月份挂账'!$R:$R,$A47)-SUMIFS('5月份挂账'!$O:$O,'5月份挂账'!$R:$R,$A47)</f>
        <v>0</v>
      </c>
      <c r="G47" s="88">
        <f t="shared" si="2"/>
        <v>-0.0999999999985448</v>
      </c>
      <c r="H47" s="87">
        <f t="shared" si="3"/>
        <v>-0.0999999999985448</v>
      </c>
      <c r="I47" s="87"/>
    </row>
    <row r="48" s="43" customFormat="1" customHeight="1" spans="1:11">
      <c r="A48" s="52" t="s">
        <v>50</v>
      </c>
      <c r="B48" s="86"/>
      <c r="C48" s="87">
        <f>SUMIFS('7月应付账款科目余额'!O:O,'7月应付账款科目余额'!D:D,A48)</f>
        <v>-10623.91</v>
      </c>
      <c r="D48" s="87">
        <f>SUMIFS('7月份挂账'!P:P,'7月份挂账'!R:R,A48)-SUMIFS('7月份挂账'!O:O,'7月份挂账'!R:R,A48)</f>
        <v>0</v>
      </c>
      <c r="E48" s="87">
        <f>SUMIFS('6月份挂账'!$P:$P,'6月份挂账'!$R:$R,$A48)-SUMIFS('6月份挂账'!$O:$O,'6月份挂账'!$R:$R,$A48)</f>
        <v>73294.28</v>
      </c>
      <c r="F48" s="87">
        <f>SUMIFS('5月份挂账'!$P:$P,'5月份挂账'!$R:$R,$A48)-SUMIFS('5月份挂账'!$O:$O,'5月份挂账'!$R:$R,$A48)</f>
        <v>0</v>
      </c>
      <c r="G48" s="88">
        <f t="shared" si="2"/>
        <v>-83918.19</v>
      </c>
      <c r="H48" s="87">
        <f t="shared" si="3"/>
        <v>-83918.19</v>
      </c>
      <c r="I48" s="87"/>
      <c r="K48" s="43" t="s">
        <v>273</v>
      </c>
    </row>
    <row r="49" s="43" customFormat="1" customHeight="1" spans="1:9">
      <c r="A49" s="52" t="s">
        <v>51</v>
      </c>
      <c r="B49" s="86"/>
      <c r="C49" s="87">
        <f>SUMIFS('7月应付账款科目余额'!O:O,'7月应付账款科目余额'!D:D,A49)</f>
        <v>13611.08</v>
      </c>
      <c r="D49" s="87">
        <f>SUMIFS('7月份挂账'!P:P,'7月份挂账'!R:R,A49)-SUMIFS('7月份挂账'!O:O,'7月份挂账'!R:R,A49)</f>
        <v>3368.26</v>
      </c>
      <c r="E49" s="87">
        <f>SUMIFS('6月份挂账'!$P:$P,'6月份挂账'!$R:$R,$A49)-SUMIFS('6月份挂账'!$O:$O,'6月份挂账'!$R:$R,$A49)</f>
        <v>4473.06</v>
      </c>
      <c r="F49" s="87">
        <f>SUMIFS('5月份挂账'!$P:$P,'5月份挂账'!$R:$R,$A49)-SUMIFS('5月份挂账'!$O:$O,'5月份挂账'!$R:$R,$A49)</f>
        <v>5770.12</v>
      </c>
      <c r="G49" s="88">
        <f t="shared" si="2"/>
        <v>5769.76</v>
      </c>
      <c r="H49" s="87">
        <f t="shared" si="3"/>
        <v>-0.359999999999673</v>
      </c>
      <c r="I49" s="87">
        <v>5769.76</v>
      </c>
    </row>
    <row r="50" s="43" customFormat="1" customHeight="1" spans="1:9">
      <c r="A50" s="52" t="s">
        <v>52</v>
      </c>
      <c r="B50" s="86"/>
      <c r="C50" s="87">
        <f>SUMIFS('7月应付账款科目余额'!O:O,'7月应付账款科目余额'!D:D,A50)</f>
        <v>22774.59</v>
      </c>
      <c r="D50" s="87">
        <f>SUMIFS('7月份挂账'!P:P,'7月份挂账'!R:R,A50)-SUMIFS('7月份挂账'!O:O,'7月份挂账'!R:R,A50)</f>
        <v>0</v>
      </c>
      <c r="E50" s="87">
        <f>SUMIFS('6月份挂账'!$P:$P,'6月份挂账'!$R:$R,$A50)-SUMIFS('6月份挂账'!$O:$O,'6月份挂账'!$R:$R,$A50)</f>
        <v>0</v>
      </c>
      <c r="F50" s="87">
        <f>SUMIFS('5月份挂账'!$P:$P,'5月份挂账'!$R:$R,$A50)-SUMIFS('5月份挂账'!$O:$O,'5月份挂账'!$R:$R,$A50)</f>
        <v>0</v>
      </c>
      <c r="G50" s="88">
        <f t="shared" si="2"/>
        <v>22774.59</v>
      </c>
      <c r="H50" s="87">
        <f t="shared" si="3"/>
        <v>22774.59</v>
      </c>
      <c r="I50" s="87"/>
    </row>
    <row r="51" s="43" customFormat="1" customHeight="1" spans="1:9">
      <c r="A51" s="52" t="s">
        <v>53</v>
      </c>
      <c r="B51" s="86"/>
      <c r="C51" s="87">
        <f>SUMIFS('7月应付账款科目余额'!O:O,'7月应付账款科目余额'!D:D,A51)</f>
        <v>288711.14</v>
      </c>
      <c r="D51" s="87">
        <f>SUMIFS('7月份挂账'!P:P,'7月份挂账'!R:R,A51)-SUMIFS('7月份挂账'!O:O,'7月份挂账'!R:R,A51)</f>
        <v>119506.15</v>
      </c>
      <c r="E51" s="87">
        <f>SUMIFS('6月份挂账'!$P:$P,'6月份挂账'!$R:$R,$A51)-SUMIFS('6月份挂账'!$O:$O,'6月份挂账'!$R:$R,$A51)</f>
        <v>72715.57</v>
      </c>
      <c r="F51" s="87">
        <f>SUMIFS('5月份挂账'!$P:$P,'5月份挂账'!$R:$R,$A51)-SUMIFS('5月份挂账'!$O:$O,'5月份挂账'!$R:$R,$A51)</f>
        <v>78404.24</v>
      </c>
      <c r="G51" s="88">
        <f t="shared" si="2"/>
        <v>96489.42</v>
      </c>
      <c r="H51" s="87">
        <f t="shared" si="3"/>
        <v>18085.18</v>
      </c>
      <c r="I51" s="87">
        <v>90000</v>
      </c>
    </row>
    <row r="52" s="43" customFormat="1" customHeight="1" spans="1:10">
      <c r="A52" s="52" t="s">
        <v>54</v>
      </c>
      <c r="B52" s="86"/>
      <c r="C52" s="87">
        <f>SUMIFS('7月应付账款科目余额'!O:O,'7月应付账款科目余额'!D:D,A52)</f>
        <v>67057.63</v>
      </c>
      <c r="D52" s="87">
        <f>SUMIFS('7月份挂账'!P:P,'7月份挂账'!R:R,A52)-SUMIFS('7月份挂账'!O:O,'7月份挂账'!R:R,A52)</f>
        <v>0</v>
      </c>
      <c r="E52" s="87">
        <f>SUMIFS('6月份挂账'!$P:$P,'6月份挂账'!$R:$R,$A52)-SUMIFS('6月份挂账'!$O:$O,'6月份挂账'!$R:$R,$A52)</f>
        <v>0</v>
      </c>
      <c r="F52" s="87">
        <f>SUMIFS('5月份挂账'!$P:$P,'5月份挂账'!$R:$R,$A52)-SUMIFS('5月份挂账'!$O:$O,'5月份挂账'!$R:$R,$A52)</f>
        <v>15691.77</v>
      </c>
      <c r="G52" s="88">
        <f t="shared" si="2"/>
        <v>67057.63</v>
      </c>
      <c r="H52" s="87">
        <f t="shared" si="3"/>
        <v>51365.86</v>
      </c>
      <c r="I52" s="87">
        <v>30000</v>
      </c>
      <c r="J52" s="43" t="s">
        <v>274</v>
      </c>
    </row>
    <row r="53" s="43" customFormat="1" customHeight="1" spans="1:10">
      <c r="A53" s="52" t="s">
        <v>229</v>
      </c>
      <c r="B53" s="86"/>
      <c r="C53" s="87">
        <f>SUMIFS('7月应付账款科目余额'!O:O,'7月应付账款科目余额'!D:D,A53)</f>
        <v>46348.17</v>
      </c>
      <c r="D53" s="87">
        <f>SUMIFS('7月份挂账'!P:P,'7月份挂账'!R:R,A53)-SUMIFS('7月份挂账'!O:O,'7月份挂账'!R:R,A53)</f>
        <v>0</v>
      </c>
      <c r="E53" s="87">
        <f>SUMIFS('6月份挂账'!$P:$P,'6月份挂账'!$R:$R,$A53)-SUMIFS('6月份挂账'!$O:$O,'6月份挂账'!$R:$R,$A53)</f>
        <v>0</v>
      </c>
      <c r="F53" s="87">
        <f>SUMIFS('5月份挂账'!$P:$P,'5月份挂账'!$R:$R,$A53)-SUMIFS('5月份挂账'!$O:$O,'5月份挂账'!$R:$R,$A53)</f>
        <v>0</v>
      </c>
      <c r="G53" s="88">
        <f t="shared" si="2"/>
        <v>46348.17</v>
      </c>
      <c r="H53" s="87">
        <f t="shared" si="3"/>
        <v>46348.17</v>
      </c>
      <c r="I53" s="87">
        <v>10000</v>
      </c>
      <c r="J53" s="43" t="s">
        <v>274</v>
      </c>
    </row>
    <row r="54" s="43" customFormat="1" customHeight="1" spans="1:9">
      <c r="A54" s="52" t="s">
        <v>55</v>
      </c>
      <c r="B54" s="86"/>
      <c r="C54" s="87">
        <f>SUMIFS('7月应付账款科目余额'!O:O,'7月应付账款科目余额'!D:D,A54)</f>
        <v>662901.3</v>
      </c>
      <c r="D54" s="87">
        <f>SUMIFS('7月份挂账'!P:P,'7月份挂账'!R:R,A54)-SUMIFS('7月份挂账'!O:O,'7月份挂账'!R:R,A54)</f>
        <v>0</v>
      </c>
      <c r="E54" s="87">
        <f>SUMIFS('6月份挂账'!$P:$P,'6月份挂账'!$R:$R,$A54)-SUMIFS('6月份挂账'!$O:$O,'6月份挂账'!$R:$R,$A54)</f>
        <v>107350</v>
      </c>
      <c r="F54" s="87">
        <f>SUMIFS('5月份挂账'!$P:$P,'5月份挂账'!$R:$R,$A54)-SUMIFS('5月份挂账'!$O:$O,'5月份挂账'!$R:$R,$A54)</f>
        <v>130854</v>
      </c>
      <c r="G54" s="88">
        <f t="shared" si="2"/>
        <v>555551.3</v>
      </c>
      <c r="H54" s="87">
        <f t="shared" si="3"/>
        <v>424697.3</v>
      </c>
      <c r="I54" s="87">
        <v>150000</v>
      </c>
    </row>
    <row r="55" s="43" customFormat="1" customHeight="1" spans="1:9">
      <c r="A55" s="52" t="s">
        <v>230</v>
      </c>
      <c r="B55" s="86"/>
      <c r="C55" s="87">
        <f>SUMIFS('7月应付账款科目余额'!O:O,'7月应付账款科目余额'!D:D,A55)</f>
        <v>74217.27</v>
      </c>
      <c r="D55" s="87">
        <f>SUMIFS('7月份挂账'!P:P,'7月份挂账'!R:R,A55)-SUMIFS('7月份挂账'!O:O,'7月份挂账'!R:R,A55)</f>
        <v>0</v>
      </c>
      <c r="E55" s="87">
        <f>SUMIFS('6月份挂账'!$P:$P,'6月份挂账'!$R:$R,$A55)-SUMIFS('6月份挂账'!$O:$O,'6月份挂账'!$R:$R,$A55)</f>
        <v>0</v>
      </c>
      <c r="F55" s="87">
        <f>SUMIFS('5月份挂账'!$P:$P,'5月份挂账'!$R:$R,$A55)-SUMIFS('5月份挂账'!$O:$O,'5月份挂账'!$R:$R,$A55)</f>
        <v>0</v>
      </c>
      <c r="G55" s="88">
        <f t="shared" si="2"/>
        <v>74217.27</v>
      </c>
      <c r="H55" s="87">
        <f t="shared" si="3"/>
        <v>74217.27</v>
      </c>
      <c r="I55" s="87"/>
    </row>
    <row r="56" s="43" customFormat="1" customHeight="1" spans="1:9">
      <c r="A56" s="52" t="s">
        <v>56</v>
      </c>
      <c r="B56" s="86"/>
      <c r="C56" s="87">
        <f>SUMIFS('7月应付账款科目余额'!O:O,'7月应付账款科目余额'!D:D,A56)</f>
        <v>605197.59</v>
      </c>
      <c r="D56" s="87">
        <f>SUMIFS('7月份挂账'!P:P,'7月份挂账'!R:R,A56)-SUMIFS('7月份挂账'!O:O,'7月份挂账'!R:R,A56)</f>
        <v>47052.33</v>
      </c>
      <c r="E56" s="87">
        <f>SUMIFS('6月份挂账'!$P:$P,'6月份挂账'!$R:$R,$A56)-SUMIFS('6月份挂账'!$O:$O,'6月份挂账'!$R:$R,$A56)</f>
        <v>107131.96</v>
      </c>
      <c r="F56" s="87">
        <f>SUMIFS('5月份挂账'!$P:$P,'5月份挂账'!$R:$R,$A56)-SUMIFS('5月份挂账'!$O:$O,'5月份挂账'!$R:$R,$A56)</f>
        <v>87061.71</v>
      </c>
      <c r="G56" s="88">
        <f t="shared" si="2"/>
        <v>451013.3</v>
      </c>
      <c r="H56" s="87">
        <f t="shared" si="3"/>
        <v>363951.59</v>
      </c>
      <c r="I56" s="87">
        <v>150000</v>
      </c>
    </row>
    <row r="57" s="43" customFormat="1" customHeight="1" spans="1:9">
      <c r="A57" s="52" t="s">
        <v>232</v>
      </c>
      <c r="B57" s="86"/>
      <c r="C57" s="87">
        <f>SUMIFS('7月应付账款科目余额'!O:O,'7月应付账款科目余额'!D:D,A57)</f>
        <v>-27216</v>
      </c>
      <c r="D57" s="87">
        <f>SUMIFS('7月份挂账'!P:P,'7月份挂账'!R:R,A57)-SUMIFS('7月份挂账'!O:O,'7月份挂账'!R:R,A57)</f>
        <v>0</v>
      </c>
      <c r="E57" s="87">
        <f>SUMIFS('6月份挂账'!$P:$P,'6月份挂账'!$R:$R,$A57)-SUMIFS('6月份挂账'!$O:$O,'6月份挂账'!$R:$R,$A57)</f>
        <v>0</v>
      </c>
      <c r="F57" s="87">
        <f>SUMIFS('5月份挂账'!$P:$P,'5月份挂账'!$R:$R,$A57)-SUMIFS('5月份挂账'!$O:$O,'5月份挂账'!$R:$R,$A57)</f>
        <v>0</v>
      </c>
      <c r="G57" s="88">
        <f t="shared" si="2"/>
        <v>-27216</v>
      </c>
      <c r="H57" s="87">
        <f t="shared" si="3"/>
        <v>-27216</v>
      </c>
      <c r="I57" s="87"/>
    </row>
    <row r="58" s="43" customFormat="1" customHeight="1" spans="1:9">
      <c r="A58" s="52" t="s">
        <v>57</v>
      </c>
      <c r="B58" s="86"/>
      <c r="C58" s="87">
        <f>SUMIFS('7月应付账款科目余额'!O:O,'7月应付账款科目余额'!D:D,A58)</f>
        <v>37465.75</v>
      </c>
      <c r="D58" s="87">
        <f>SUMIFS('7月份挂账'!P:P,'7月份挂账'!R:R,A58)-SUMIFS('7月份挂账'!O:O,'7月份挂账'!R:R,A58)</f>
        <v>0</v>
      </c>
      <c r="E58" s="87">
        <f>SUMIFS('6月份挂账'!$P:$P,'6月份挂账'!$R:$R,$A58)-SUMIFS('6月份挂账'!$O:$O,'6月份挂账'!$R:$R,$A58)</f>
        <v>8464.98</v>
      </c>
      <c r="F58" s="87">
        <f>SUMIFS('5月份挂账'!$P:$P,'5月份挂账'!$R:$R,$A58)-SUMIFS('5月份挂账'!$O:$O,'5月份挂账'!$R:$R,$A58)</f>
        <v>13410.81</v>
      </c>
      <c r="G58" s="88">
        <f t="shared" si="2"/>
        <v>29000.77</v>
      </c>
      <c r="H58" s="87">
        <f t="shared" si="3"/>
        <v>15589.96</v>
      </c>
      <c r="I58" s="87">
        <v>15000</v>
      </c>
    </row>
    <row r="59" s="43" customFormat="1" customHeight="1" spans="1:9">
      <c r="A59" s="52" t="s">
        <v>58</v>
      </c>
      <c r="B59" s="86"/>
      <c r="C59" s="87">
        <f>SUMIFS('7月应付账款科目余额'!O:O,'7月应付账款科目余额'!D:D,A59)</f>
        <v>244278.43</v>
      </c>
      <c r="D59" s="87">
        <f>SUMIFS('7月份挂账'!P:P,'7月份挂账'!R:R,A59)-SUMIFS('7月份挂账'!O:O,'7月份挂账'!R:R,A59)</f>
        <v>0</v>
      </c>
      <c r="E59" s="87">
        <f>SUMIFS('6月份挂账'!$P:$P,'6月份挂账'!$R:$R,$A59)-SUMIFS('6月份挂账'!$O:$O,'6月份挂账'!$R:$R,$A59)</f>
        <v>0</v>
      </c>
      <c r="F59" s="87">
        <f>SUMIFS('5月份挂账'!$P:$P,'5月份挂账'!$R:$R,$A59)-SUMIFS('5月份挂账'!$O:$O,'5月份挂账'!$R:$R,$A59)</f>
        <v>107776.29</v>
      </c>
      <c r="G59" s="88">
        <f t="shared" si="2"/>
        <v>244278.43</v>
      </c>
      <c r="H59" s="87">
        <f t="shared" si="3"/>
        <v>136502.14</v>
      </c>
      <c r="I59" s="87"/>
    </row>
    <row r="60" s="43" customFormat="1" customHeight="1" spans="1:9">
      <c r="A60" s="52" t="s">
        <v>59</v>
      </c>
      <c r="B60" s="86"/>
      <c r="C60" s="87">
        <f>SUMIFS('7月应付账款科目余额'!O:O,'7月应付账款科目余额'!D:D,A60)</f>
        <v>68188.24</v>
      </c>
      <c r="D60" s="87">
        <f>SUMIFS('7月份挂账'!P:P,'7月份挂账'!R:R,A60)-SUMIFS('7月份挂账'!O:O,'7月份挂账'!R:R,A60)</f>
        <v>0</v>
      </c>
      <c r="E60" s="87">
        <f>SUMIFS('6月份挂账'!$P:$P,'6月份挂账'!$R:$R,$A60)-SUMIFS('6月份挂账'!$O:$O,'6月份挂账'!$R:$R,$A60)</f>
        <v>0</v>
      </c>
      <c r="F60" s="87">
        <f>SUMIFS('5月份挂账'!$P:$P,'5月份挂账'!$R:$R,$A60)-SUMIFS('5月份挂账'!$O:$O,'5月份挂账'!$R:$R,$A60)</f>
        <v>0</v>
      </c>
      <c r="G60" s="88">
        <f t="shared" si="2"/>
        <v>68188.24</v>
      </c>
      <c r="H60" s="87">
        <f t="shared" si="3"/>
        <v>68188.24</v>
      </c>
      <c r="I60" s="87">
        <v>10000</v>
      </c>
    </row>
    <row r="61" s="43" customFormat="1" customHeight="1" spans="1:9">
      <c r="A61" s="52" t="s">
        <v>243</v>
      </c>
      <c r="B61" s="86"/>
      <c r="C61" s="87">
        <f>SUMIFS('7月应付账款科目余额'!O:O,'7月应付账款科目余额'!D:D,A61)</f>
        <v>36639.41</v>
      </c>
      <c r="D61" s="87">
        <f>SUMIFS('7月份挂账'!P:P,'7月份挂账'!R:R,A61)-SUMIFS('7月份挂账'!O:O,'7月份挂账'!R:R,A61)</f>
        <v>0</v>
      </c>
      <c r="E61" s="87">
        <f>SUMIFS('6月份挂账'!$P:$P,'6月份挂账'!$R:$R,$A61)-SUMIFS('6月份挂账'!$O:$O,'6月份挂账'!$R:$R,$A61)</f>
        <v>0</v>
      </c>
      <c r="F61" s="87">
        <f>SUMIFS('5月份挂账'!$P:$P,'5月份挂账'!$R:$R,$A61)-SUMIFS('5月份挂账'!$O:$O,'5月份挂账'!$R:$R,$A61)</f>
        <v>3200</v>
      </c>
      <c r="G61" s="88">
        <f t="shared" si="2"/>
        <v>36639.41</v>
      </c>
      <c r="H61" s="87">
        <f t="shared" si="3"/>
        <v>33439.41</v>
      </c>
      <c r="I61" s="87">
        <v>10000</v>
      </c>
    </row>
    <row r="62" s="43" customFormat="1" customHeight="1" spans="1:11">
      <c r="A62" s="89" t="s">
        <v>60</v>
      </c>
      <c r="B62" s="90"/>
      <c r="C62" s="91">
        <f>SUMIFS('7月应付账款科目余额'!O:O,'7月应付账款科目余额'!D:D,A62)</f>
        <v>1604102.5</v>
      </c>
      <c r="D62" s="91">
        <f>SUMIFS('7月份挂账'!P:P,'7月份挂账'!R:R,A62)-SUMIFS('7月份挂账'!O:O,'7月份挂账'!R:R,A62)</f>
        <v>396720</v>
      </c>
      <c r="E62" s="91">
        <f>SUMIFS('6月份挂账'!$P:$P,'6月份挂账'!$R:$R,$A62)-SUMIFS('6月份挂账'!$O:$O,'6月份挂账'!$R:$R,$A62)</f>
        <v>0</v>
      </c>
      <c r="F62" s="91">
        <f>SUMIFS('5月份挂账'!$P:$P,'5月份挂账'!$R:$R,$A62)-SUMIFS('5月份挂账'!$O:$O,'5月份挂账'!$R:$R,$A62)</f>
        <v>804060</v>
      </c>
      <c r="G62" s="88">
        <f t="shared" si="2"/>
        <v>1207382.5</v>
      </c>
      <c r="H62" s="91">
        <f t="shared" si="3"/>
        <v>403322.5</v>
      </c>
      <c r="I62" s="87">
        <v>800000</v>
      </c>
      <c r="K62" s="43" t="s">
        <v>275</v>
      </c>
    </row>
    <row r="63" s="43" customFormat="1" customHeight="1" spans="1:9">
      <c r="A63" s="89" t="s">
        <v>61</v>
      </c>
      <c r="B63" s="90"/>
      <c r="C63" s="91">
        <f>SUMIFS('7月应付账款科目余额'!O:O,'7月应付账款科目余额'!D:D,A63)</f>
        <v>1984563.9</v>
      </c>
      <c r="D63" s="91">
        <f>SUMIFS('7月份挂账'!P:P,'7月份挂账'!R:R,A63)-SUMIFS('7月份挂账'!O:O,'7月份挂账'!R:R,A63)</f>
        <v>477500</v>
      </c>
      <c r="E63" s="91">
        <f>SUMIFS('6月份挂账'!$P:$P,'6月份挂账'!$R:$R,$A63)-SUMIFS('6月份挂账'!$O:$O,'6月份挂账'!$R:$R,$A63)</f>
        <v>555742</v>
      </c>
      <c r="F63" s="91">
        <f>SUMIFS('5月份挂账'!$P:$P,'5月份挂账'!$R:$R,$A63)-SUMIFS('5月份挂账'!$O:$O,'5月份挂账'!$R:$R,$A63)</f>
        <v>666803.7</v>
      </c>
      <c r="G63" s="88">
        <f t="shared" si="2"/>
        <v>951321.9</v>
      </c>
      <c r="H63" s="91">
        <f t="shared" si="3"/>
        <v>284518.2</v>
      </c>
      <c r="I63" s="87">
        <v>900000</v>
      </c>
    </row>
    <row r="64" s="43" customFormat="1" customHeight="1" spans="1:9">
      <c r="A64" s="52" t="s">
        <v>248</v>
      </c>
      <c r="B64" s="86"/>
      <c r="C64" s="87">
        <f>SUMIFS('7月应付账款科目余额'!O:O,'7月应付账款科目余额'!D:D,A64)</f>
        <v>0</v>
      </c>
      <c r="D64" s="87">
        <f>SUMIFS('7月份挂账'!P:P,'7月份挂账'!R:R,A64)-SUMIFS('7月份挂账'!O:O,'7月份挂账'!R:R,A64)</f>
        <v>0</v>
      </c>
      <c r="E64" s="87">
        <f>SUMIFS('6月份挂账'!$P:$P,'6月份挂账'!$R:$R,$A64)-SUMIFS('6月份挂账'!$O:$O,'6月份挂账'!$R:$R,$A64)</f>
        <v>0</v>
      </c>
      <c r="F64" s="87">
        <f>SUMIFS('5月份挂账'!$P:$P,'5月份挂账'!$R:$R,$A64)-SUMIFS('5月份挂账'!$O:$O,'5月份挂账'!$R:$R,$A64)</f>
        <v>0</v>
      </c>
      <c r="G64" s="88">
        <f t="shared" si="2"/>
        <v>0</v>
      </c>
      <c r="H64" s="87">
        <f t="shared" si="3"/>
        <v>0</v>
      </c>
      <c r="I64" s="87"/>
    </row>
    <row r="65" s="43" customFormat="1" customHeight="1" spans="1:9">
      <c r="A65" s="52" t="s">
        <v>62</v>
      </c>
      <c r="B65" s="86"/>
      <c r="C65" s="87">
        <f>SUMIFS('7月应付账款科目余额'!O:O,'7月应付账款科目余额'!D:D,A65)</f>
        <v>0.4</v>
      </c>
      <c r="D65" s="87">
        <f>SUMIFS('7月份挂账'!P:P,'7月份挂账'!R:R,A65)-SUMIFS('7月份挂账'!O:O,'7月份挂账'!R:R,A65)</f>
        <v>0</v>
      </c>
      <c r="E65" s="87">
        <f>SUMIFS('6月份挂账'!$P:$P,'6月份挂账'!$R:$R,$A65)-SUMIFS('6月份挂账'!$O:$O,'6月份挂账'!$R:$R,$A65)</f>
        <v>0</v>
      </c>
      <c r="F65" s="87">
        <f>SUMIFS('5月份挂账'!$P:$P,'5月份挂账'!$R:$R,$A65)-SUMIFS('5月份挂账'!$O:$O,'5月份挂账'!$R:$R,$A65)</f>
        <v>0</v>
      </c>
      <c r="G65" s="88">
        <f t="shared" si="2"/>
        <v>0.4</v>
      </c>
      <c r="H65" s="87">
        <f t="shared" si="3"/>
        <v>0.4</v>
      </c>
      <c r="I65" s="87"/>
    </row>
    <row r="66" s="43" customFormat="1" customHeight="1" spans="1:9">
      <c r="A66" s="52" t="s">
        <v>249</v>
      </c>
      <c r="B66" s="86"/>
      <c r="C66" s="87">
        <f>SUMIFS('7月应付账款科目余额'!O:O,'7月应付账款科目余额'!D:D,A66)</f>
        <v>2927</v>
      </c>
      <c r="D66" s="87">
        <f>SUMIFS('7月份挂账'!P:P,'7月份挂账'!R:R,A66)-SUMIFS('7月份挂账'!O:O,'7月份挂账'!R:R,A66)</f>
        <v>0</v>
      </c>
      <c r="E66" s="87">
        <f>SUMIFS('6月份挂账'!$P:$P,'6月份挂账'!$R:$R,$A66)-SUMIFS('6月份挂账'!$O:$O,'6月份挂账'!$R:$R,$A66)</f>
        <v>0</v>
      </c>
      <c r="F66" s="87">
        <f>SUMIFS('5月份挂账'!$P:$P,'5月份挂账'!$R:$R,$A66)-SUMIFS('5月份挂账'!$O:$O,'5月份挂账'!$R:$R,$A66)</f>
        <v>0</v>
      </c>
      <c r="G66" s="88">
        <f t="shared" si="2"/>
        <v>2927</v>
      </c>
      <c r="H66" s="87">
        <f t="shared" si="3"/>
        <v>2927</v>
      </c>
      <c r="I66" s="87"/>
    </row>
    <row r="67" s="43" customFormat="1" customHeight="1" spans="1:9">
      <c r="A67" s="52" t="s">
        <v>250</v>
      </c>
      <c r="B67" s="86"/>
      <c r="C67" s="87">
        <f>SUMIFS('7月应付账款科目余额'!O:O,'7月应付账款科目余额'!D:D,A67)</f>
        <v>63733.11</v>
      </c>
      <c r="D67" s="87">
        <f>SUMIFS('7月份挂账'!P:P,'7月份挂账'!R:R,A67)-SUMIFS('7月份挂账'!O:O,'7月份挂账'!R:R,A67)</f>
        <v>3539.16</v>
      </c>
      <c r="E67" s="87">
        <f>SUMIFS('6月份挂账'!$P:$P,'6月份挂账'!$R:$R,$A67)-SUMIFS('6月份挂账'!$O:$O,'6月份挂账'!$R:$R,$A67)</f>
        <v>10278.48</v>
      </c>
      <c r="F67" s="87">
        <f>SUMIFS('5月份挂账'!$P:$P,'5月份挂账'!$R:$R,$A67)-SUMIFS('5月份挂账'!$O:$O,'5月份挂账'!$R:$R,$A67)</f>
        <v>0</v>
      </c>
      <c r="G67" s="88">
        <f t="shared" si="2"/>
        <v>49915.47</v>
      </c>
      <c r="H67" s="87">
        <f t="shared" si="3"/>
        <v>49915.47</v>
      </c>
      <c r="I67" s="87">
        <v>20000</v>
      </c>
    </row>
    <row r="68" s="43" customFormat="1" customHeight="1" spans="1:9">
      <c r="A68" s="52" t="s">
        <v>252</v>
      </c>
      <c r="B68" s="86"/>
      <c r="C68" s="87">
        <f>SUMIFS('7月应付账款科目余额'!O:O,'7月应付账款科目余额'!D:D,A68)</f>
        <v>111893.56</v>
      </c>
      <c r="D68" s="87">
        <f>SUMIFS('7月份挂账'!P:P,'7月份挂账'!R:R,A68)-SUMIFS('7月份挂账'!O:O,'7月份挂账'!R:R,A68)</f>
        <v>0</v>
      </c>
      <c r="E68" s="87">
        <f>SUMIFS('6月份挂账'!$P:$P,'6月份挂账'!$R:$R,$A68)-SUMIFS('6月份挂账'!$O:$O,'6月份挂账'!$R:$R,$A68)</f>
        <v>0</v>
      </c>
      <c r="F68" s="87">
        <f>SUMIFS('5月份挂账'!$P:$P,'5月份挂账'!$R:$R,$A68)-SUMIFS('5月份挂账'!$O:$O,'5月份挂账'!$R:$R,$A68)</f>
        <v>47256.6</v>
      </c>
      <c r="G68" s="88">
        <f t="shared" si="2"/>
        <v>111893.56</v>
      </c>
      <c r="H68" s="87">
        <f t="shared" si="3"/>
        <v>64636.96</v>
      </c>
      <c r="I68" s="87">
        <v>50000</v>
      </c>
    </row>
    <row r="69" s="43" customFormat="1" customHeight="1" spans="1:9">
      <c r="A69" s="52" t="s">
        <v>63</v>
      </c>
      <c r="B69" s="86"/>
      <c r="C69" s="87">
        <f>SUMIFS('7月应付账款科目余额'!O:O,'7月应付账款科目余额'!D:D,A69)</f>
        <v>204</v>
      </c>
      <c r="D69" s="87">
        <f>SUMIFS('7月份挂账'!P:P,'7月份挂账'!R:R,A69)-SUMIFS('7月份挂账'!O:O,'7月份挂账'!R:R,A69)</f>
        <v>0</v>
      </c>
      <c r="E69" s="87">
        <f>SUMIFS('6月份挂账'!$P:$P,'6月份挂账'!$R:$R,$A69)-SUMIFS('6月份挂账'!$O:$O,'6月份挂账'!$R:$R,$A69)</f>
        <v>0</v>
      </c>
      <c r="F69" s="87">
        <f>SUMIFS('5月份挂账'!$P:$P,'5月份挂账'!$R:$R,$A69)-SUMIFS('5月份挂账'!$O:$O,'5月份挂账'!$R:$R,$A69)</f>
        <v>0</v>
      </c>
      <c r="G69" s="88">
        <f t="shared" si="2"/>
        <v>204</v>
      </c>
      <c r="H69" s="87">
        <f t="shared" si="3"/>
        <v>204</v>
      </c>
      <c r="I69" s="87"/>
    </row>
    <row r="70" s="43" customFormat="1" customHeight="1" spans="1:9">
      <c r="A70" s="52" t="s">
        <v>64</v>
      </c>
      <c r="B70" s="86"/>
      <c r="C70" s="87">
        <f>SUMIFS('7月应付账款科目余额'!O:O,'7月应付账款科目余额'!D:D,A70)</f>
        <v>174590.72</v>
      </c>
      <c r="D70" s="87">
        <f>SUMIFS('7月份挂账'!P:P,'7月份挂账'!R:R,A70)-SUMIFS('7月份挂账'!O:O,'7月份挂账'!R:R,A70)</f>
        <v>0</v>
      </c>
      <c r="E70" s="87">
        <f>SUMIFS('6月份挂账'!$P:$P,'6月份挂账'!$R:$R,$A70)-SUMIFS('6月份挂账'!$O:$O,'6月份挂账'!$R:$R,$A70)</f>
        <v>0</v>
      </c>
      <c r="F70" s="87">
        <f>SUMIFS('5月份挂账'!$P:$P,'5月份挂账'!$R:$R,$A70)-SUMIFS('5月份挂账'!$O:$O,'5月份挂账'!$R:$R,$A70)</f>
        <v>0</v>
      </c>
      <c r="G70" s="88">
        <f t="shared" si="2"/>
        <v>174590.72</v>
      </c>
      <c r="H70" s="87">
        <f t="shared" si="3"/>
        <v>174590.72</v>
      </c>
      <c r="I70" s="87">
        <v>50000</v>
      </c>
    </row>
    <row r="71" s="43" customFormat="1" customHeight="1" spans="1:9">
      <c r="A71" s="52" t="s">
        <v>74</v>
      </c>
      <c r="B71" s="86"/>
      <c r="C71" s="87">
        <f>SUMIFS('7月应付账款科目余额'!O:O,'7月应付账款科目余额'!D:D,A71)</f>
        <v>22114.54</v>
      </c>
      <c r="D71" s="87">
        <f>SUMIFS('7月份挂账'!P:P,'7月份挂账'!R:R,A71)-SUMIFS('7月份挂账'!O:O,'7月份挂账'!R:R,A71)</f>
        <v>0</v>
      </c>
      <c r="E71" s="87">
        <f>SUMIFS('6月份挂账'!$P:$P,'6月份挂账'!$R:$R,$A71)-SUMIFS('6月份挂账'!$O:$O,'6月份挂账'!$R:$R,$A71)</f>
        <v>0</v>
      </c>
      <c r="F71" s="87">
        <f>SUMIFS('5月份挂账'!$P:$P,'5月份挂账'!$R:$R,$A71)-SUMIFS('5月份挂账'!$O:$O,'5月份挂账'!$R:$R,$A71)</f>
        <v>1853.2</v>
      </c>
      <c r="G71" s="88">
        <f t="shared" si="2"/>
        <v>22114.54</v>
      </c>
      <c r="H71" s="87">
        <f t="shared" si="3"/>
        <v>20261.34</v>
      </c>
      <c r="I71" s="87">
        <v>22114.54</v>
      </c>
    </row>
    <row r="72" s="43" customFormat="1" customHeight="1" spans="1:9">
      <c r="A72" s="52" t="s">
        <v>75</v>
      </c>
      <c r="B72" s="86"/>
      <c r="C72" s="87">
        <f>SUMIFS('7月应付账款科目余额'!O:O,'7月应付账款科目余额'!D:D,A72)</f>
        <v>0</v>
      </c>
      <c r="D72" s="87">
        <f>SUMIFS('7月份挂账'!P:P,'7月份挂账'!R:R,A72)-SUMIFS('7月份挂账'!O:O,'7月份挂账'!R:R,A72)</f>
        <v>0</v>
      </c>
      <c r="E72" s="87">
        <f>SUMIFS('6月份挂账'!$P:$P,'6月份挂账'!$R:$R,$A72)-SUMIFS('6月份挂账'!$O:$O,'6月份挂账'!$R:$R,$A72)</f>
        <v>0</v>
      </c>
      <c r="F72" s="87">
        <f>SUMIFS('5月份挂账'!$P:$P,'5月份挂账'!$R:$R,$A72)-SUMIFS('5月份挂账'!$O:$O,'5月份挂账'!$R:$R,$A72)</f>
        <v>0</v>
      </c>
      <c r="G72" s="88">
        <f t="shared" si="2"/>
        <v>0</v>
      </c>
      <c r="H72" s="87">
        <f t="shared" si="3"/>
        <v>0</v>
      </c>
      <c r="I72" s="87"/>
    </row>
    <row r="73" s="43" customFormat="1" customHeight="1" spans="1:9">
      <c r="A73" s="52" t="s">
        <v>255</v>
      </c>
      <c r="B73" s="86"/>
      <c r="C73" s="87">
        <f>SUMIFS('7月应付账款科目余额'!O:O,'7月应付账款科目余额'!D:D,A73)</f>
        <v>0</v>
      </c>
      <c r="D73" s="87">
        <f>SUMIFS('7月份挂账'!P:P,'7月份挂账'!R:R,A73)-SUMIFS('7月份挂账'!O:O,'7月份挂账'!R:R,A73)</f>
        <v>0</v>
      </c>
      <c r="E73" s="87">
        <f>SUMIFS('6月份挂账'!$P:$P,'6月份挂账'!$R:$R,$A73)-SUMIFS('6月份挂账'!$O:$O,'6月份挂账'!$R:$R,$A73)</f>
        <v>0</v>
      </c>
      <c r="F73" s="87">
        <f>SUMIFS('5月份挂账'!$P:$P,'5月份挂账'!$R:$R,$A73)-SUMIFS('5月份挂账'!$O:$O,'5月份挂账'!$R:$R,$A73)</f>
        <v>0</v>
      </c>
      <c r="G73" s="88">
        <f t="shared" si="2"/>
        <v>0</v>
      </c>
      <c r="H73" s="87">
        <f t="shared" si="3"/>
        <v>0</v>
      </c>
      <c r="I73" s="87"/>
    </row>
    <row r="74" s="43" customFormat="1" customHeight="1" spans="1:9">
      <c r="A74" s="52" t="s">
        <v>256</v>
      </c>
      <c r="B74" s="86"/>
      <c r="C74" s="87">
        <f>SUMIFS('7月应付账款科目余额'!O:O,'7月应付账款科目余额'!D:D,A74)</f>
        <v>0.2</v>
      </c>
      <c r="D74" s="87">
        <f>SUMIFS('7月份挂账'!P:P,'7月份挂账'!R:R,A74)-SUMIFS('7月份挂账'!O:O,'7月份挂账'!R:R,A74)</f>
        <v>0</v>
      </c>
      <c r="E74" s="87">
        <f>SUMIFS('6月份挂账'!$P:$P,'6月份挂账'!$R:$R,$A74)-SUMIFS('6月份挂账'!$O:$O,'6月份挂账'!$R:$R,$A74)</f>
        <v>0</v>
      </c>
      <c r="F74" s="87">
        <f>SUMIFS('5月份挂账'!$P:$P,'5月份挂账'!$R:$R,$A74)-SUMIFS('5月份挂账'!$O:$O,'5月份挂账'!$R:$R,$A74)</f>
        <v>0</v>
      </c>
      <c r="G74" s="88">
        <f t="shared" si="2"/>
        <v>0.2</v>
      </c>
      <c r="H74" s="87">
        <f t="shared" si="3"/>
        <v>0.2</v>
      </c>
      <c r="I74" s="87"/>
    </row>
    <row r="75" s="43" customFormat="1" customHeight="1" spans="1:9">
      <c r="A75" s="52" t="s">
        <v>65</v>
      </c>
      <c r="B75" s="86"/>
      <c r="C75" s="87">
        <f>SUMIFS('7月应付账款科目余额'!O:O,'7月应付账款科目余额'!D:D,A75)</f>
        <v>244880</v>
      </c>
      <c r="D75" s="87">
        <f>SUMIFS('7月份挂账'!P:P,'7月份挂账'!R:R,A75)-SUMIFS('7月份挂账'!O:O,'7月份挂账'!R:R,A75)</f>
        <v>0</v>
      </c>
      <c r="E75" s="87">
        <f>SUMIFS('6月份挂账'!$P:$P,'6月份挂账'!$R:$R,$A75)-SUMIFS('6月份挂账'!$O:$O,'6月份挂账'!$R:$R,$A75)</f>
        <v>0</v>
      </c>
      <c r="F75" s="87">
        <f>SUMIFS('5月份挂账'!$P:$P,'5月份挂账'!$R:$R,$A75)-SUMIFS('5月份挂账'!$O:$O,'5月份挂账'!$R:$R,$A75)</f>
        <v>0</v>
      </c>
      <c r="G75" s="88">
        <f t="shared" si="2"/>
        <v>244880</v>
      </c>
      <c r="H75" s="87">
        <f t="shared" si="3"/>
        <v>244880</v>
      </c>
      <c r="I75" s="87">
        <v>50000</v>
      </c>
    </row>
    <row r="76" s="43" customFormat="1" customHeight="1" spans="1:9">
      <c r="A76" s="52" t="s">
        <v>66</v>
      </c>
      <c r="B76" s="86"/>
      <c r="C76" s="87">
        <f>SUMIFS('7月应付账款科目余额'!O:O,'7月应付账款科目余额'!D:D,A76)</f>
        <v>199034.81</v>
      </c>
      <c r="D76" s="87">
        <f>SUMIFS('7月份挂账'!P:P,'7月份挂账'!R:R,A76)-SUMIFS('7月份挂账'!O:O,'7月份挂账'!R:R,A76)</f>
        <v>0</v>
      </c>
      <c r="E76" s="87">
        <f>SUMIFS('6月份挂账'!$P:$P,'6月份挂账'!$R:$R,$A76)-SUMIFS('6月份挂账'!$O:$O,'6月份挂账'!$R:$R,$A76)</f>
        <v>0</v>
      </c>
      <c r="F76" s="87">
        <f>SUMIFS('5月份挂账'!$P:$P,'5月份挂账'!$R:$R,$A76)-SUMIFS('5月份挂账'!$O:$O,'5月份挂账'!$R:$R,$A76)</f>
        <v>0</v>
      </c>
      <c r="G76" s="88">
        <f t="shared" si="2"/>
        <v>199034.81</v>
      </c>
      <c r="H76" s="87">
        <f t="shared" si="3"/>
        <v>199034.81</v>
      </c>
      <c r="I76" s="87">
        <v>50000</v>
      </c>
    </row>
    <row r="77" s="43" customFormat="1" customHeight="1" spans="1:9">
      <c r="A77" s="43" t="s">
        <v>67</v>
      </c>
      <c r="B77" s="86"/>
      <c r="C77" s="87">
        <f>SUMIFS('7月应付账款科目余额'!O:O,'7月应付账款科目余额'!D:D,A77)</f>
        <v>2639.48</v>
      </c>
      <c r="D77" s="87">
        <f>SUMIFS('7月份挂账'!P:P,'7月份挂账'!R:R,A77)-SUMIFS('7月份挂账'!O:O,'7月份挂账'!R:R,A77)</f>
        <v>0</v>
      </c>
      <c r="E77" s="87">
        <f>SUMIFS('6月份挂账'!$P:$P,'6月份挂账'!$R:$R,$A77)-SUMIFS('6月份挂账'!$O:$O,'6月份挂账'!$R:$R,$A77)</f>
        <v>2639.68</v>
      </c>
      <c r="F77" s="87">
        <f>SUMIFS('5月份挂账'!$P:$P,'5月份挂账'!$R:$R,$A77)-SUMIFS('5月份挂账'!$O:$O,'5月份挂账'!$R:$R,$A77)</f>
        <v>0</v>
      </c>
      <c r="G77" s="88">
        <f t="shared" si="2"/>
        <v>-0.199999999999818</v>
      </c>
      <c r="H77" s="87">
        <f t="shared" si="3"/>
        <v>-0.199999999999818</v>
      </c>
      <c r="I77" s="87"/>
    </row>
    <row r="78" s="43" customFormat="1" customHeight="1" spans="1:9">
      <c r="A78" s="43" t="s">
        <v>68</v>
      </c>
      <c r="B78" s="86"/>
      <c r="C78" s="87">
        <f>SUMIFS('7月应付账款科目余额'!O:O,'7月应付账款科目余额'!D:D,A78)</f>
        <v>4011.5</v>
      </c>
      <c r="D78" s="87">
        <f>SUMIFS('7月份挂账'!P:P,'7月份挂账'!R:R,A78)-SUMIFS('7月份挂账'!O:O,'7月份挂账'!R:R,A78)</f>
        <v>4011.5</v>
      </c>
      <c r="E78" s="87">
        <f>SUMIFS('6月份挂账'!$P:$P,'6月份挂账'!$R:$R,$A78)-SUMIFS('6月份挂账'!$O:$O,'6月份挂账'!$R:$R,$A78)</f>
        <v>0</v>
      </c>
      <c r="F78" s="87">
        <f>SUMIFS('5月份挂账'!$P:$P,'5月份挂账'!$R:$R,$A78)-SUMIFS('5月份挂账'!$O:$O,'5月份挂账'!$R:$R,$A78)</f>
        <v>2406.9</v>
      </c>
      <c r="G78" s="88">
        <f t="shared" si="2"/>
        <v>0</v>
      </c>
      <c r="H78" s="87">
        <f t="shared" si="3"/>
        <v>-2406.9</v>
      </c>
      <c r="I78" s="87"/>
    </row>
    <row r="79" s="43" customFormat="1" customHeight="1" spans="1:9">
      <c r="A79" s="43" t="s">
        <v>69</v>
      </c>
      <c r="B79" s="86"/>
      <c r="C79" s="87">
        <f>SUMIFS('7月应付账款科目余额'!O:O,'7月应付账款科目余额'!D:D,A79)</f>
        <v>0</v>
      </c>
      <c r="D79" s="87">
        <f>SUMIFS('7月份挂账'!P:P,'7月份挂账'!R:R,A79)-SUMIFS('7月份挂账'!O:O,'7月份挂账'!R:R,A79)</f>
        <v>0</v>
      </c>
      <c r="E79" s="87">
        <f>SUMIFS('6月份挂账'!$P:$P,'6月份挂账'!$R:$R,$A79)-SUMIFS('6月份挂账'!$O:$O,'6月份挂账'!$R:$R,$A79)</f>
        <v>0</v>
      </c>
      <c r="F79" s="87">
        <f>SUMIFS('5月份挂账'!$P:$P,'5月份挂账'!$R:$R,$A79)-SUMIFS('5月份挂账'!$O:$O,'5月份挂账'!$R:$R,$A79)</f>
        <v>0</v>
      </c>
      <c r="G79" s="88">
        <f t="shared" si="2"/>
        <v>0</v>
      </c>
      <c r="H79" s="87">
        <f t="shared" si="3"/>
        <v>0</v>
      </c>
      <c r="I79" s="87"/>
    </row>
    <row r="80" s="43" customFormat="1" customHeight="1" spans="1:9">
      <c r="A80" s="43" t="s">
        <v>73</v>
      </c>
      <c r="B80" s="86"/>
      <c r="C80" s="87">
        <f>SUMIFS('7月应付账款科目余额'!O:O,'7月应付账款科目余额'!D:D,A80)</f>
        <v>0</v>
      </c>
      <c r="D80" s="87">
        <f>SUMIFS('7月份挂账'!P:P,'7月份挂账'!R:R,A80)-SUMIFS('7月份挂账'!O:O,'7月份挂账'!R:R,A80)</f>
        <v>0</v>
      </c>
      <c r="E80" s="87">
        <f>SUMIFS('6月份挂账'!$P:$P,'6月份挂账'!$R:$R,$A80)-SUMIFS('6月份挂账'!$O:$O,'6月份挂账'!$R:$R,$A80)</f>
        <v>0</v>
      </c>
      <c r="F80" s="87">
        <f>SUMIFS('5月份挂账'!$P:$P,'5月份挂账'!$R:$R,$A80)-SUMIFS('5月份挂账'!$O:$O,'5月份挂账'!$R:$R,$A80)</f>
        <v>0</v>
      </c>
      <c r="G80" s="88">
        <f t="shared" si="2"/>
        <v>0</v>
      </c>
      <c r="H80" s="87">
        <f t="shared" si="3"/>
        <v>0</v>
      </c>
      <c r="I80" s="87"/>
    </row>
    <row r="81" s="43" customFormat="1" customHeight="1" spans="1:9">
      <c r="A81" s="53" t="s">
        <v>70</v>
      </c>
      <c r="B81" s="86"/>
      <c r="C81" s="87"/>
      <c r="D81" s="87">
        <f>SUMIFS('7月份挂账'!P:P,'7月份挂账'!R:R,A81)-SUMIFS('7月份挂账'!O:O,'7月份挂账'!R:R,A81)</f>
        <v>0</v>
      </c>
      <c r="E81" s="87"/>
      <c r="F81" s="87"/>
      <c r="G81" s="88"/>
      <c r="H81" s="87"/>
      <c r="I81" s="87"/>
    </row>
    <row r="82" s="43" customFormat="1" customHeight="1" spans="1:9">
      <c r="A82" s="53"/>
      <c r="B82" s="86"/>
      <c r="C82" s="87"/>
      <c r="D82" s="87"/>
      <c r="E82" s="87"/>
      <c r="F82" s="87"/>
      <c r="G82" s="88"/>
      <c r="H82" s="87"/>
      <c r="I82" s="87"/>
    </row>
    <row r="83" s="43" customFormat="1" customHeight="1" spans="1:10">
      <c r="A83" s="43" t="s">
        <v>82</v>
      </c>
      <c r="B83" s="87"/>
      <c r="C83" s="87">
        <f>SUM(C4:C82)</f>
        <v>25005985.54</v>
      </c>
      <c r="D83" s="87"/>
      <c r="E83" s="87">
        <f t="shared" ref="E83:J83" si="4">SUM(E4:E82)</f>
        <v>5113152.99</v>
      </c>
      <c r="F83" s="87">
        <f t="shared" si="4"/>
        <v>6139867.78</v>
      </c>
      <c r="G83" s="88">
        <f t="shared" si="4"/>
        <v>15239955.78</v>
      </c>
      <c r="H83" s="87">
        <f t="shared" si="4"/>
        <v>9100088</v>
      </c>
      <c r="I83" s="87">
        <f t="shared" si="4"/>
        <v>9239400.4</v>
      </c>
      <c r="J83" s="45">
        <f t="shared" si="4"/>
        <v>285</v>
      </c>
    </row>
  </sheetData>
  <mergeCells count="2">
    <mergeCell ref="A1:H1"/>
    <mergeCell ref="I2:J2"/>
  </mergeCells>
  <conditionalFormatting sqref="A1:A65536">
    <cfRule type="duplicateValues" dxfId="0" priority="1"/>
  </conditionalFormatting>
  <pageMargins left="0.75" right="0.75" top="1" bottom="1" header="0.5" footer="0.5"/>
  <headerFooter/>
  <ignoredErrors>
    <ignoredError sqref="C27" formula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P224"/>
  <sheetViews>
    <sheetView workbookViewId="0">
      <selection activeCell="N49" sqref="N49"/>
    </sheetView>
  </sheetViews>
  <sheetFormatPr defaultColWidth="9.14285714285714" defaultRowHeight="14.25"/>
  <cols>
    <col min="1" max="1" width="8.85714285714286" style="70" customWidth="1"/>
    <col min="2" max="2" width="18" style="70" customWidth="1"/>
    <col min="3" max="3" width="10.7142857142857" style="70" customWidth="1"/>
    <col min="4" max="4" width="26.4285714285714" style="70" customWidth="1"/>
    <col min="5" max="6" width="8.85714285714286" style="70" customWidth="1"/>
    <col min="7" max="7" width="9.28571428571429" style="70" customWidth="1"/>
    <col min="8" max="8" width="12.2857142857143" style="70" customWidth="1"/>
    <col min="9" max="10" width="14.1428571428571" style="70" customWidth="1"/>
    <col min="11" max="12" width="12.4285714285714" style="70" customWidth="1"/>
    <col min="13" max="13" width="9.28571428571429" style="71" customWidth="1"/>
    <col min="14" max="14" width="12.2857142857143" style="70" customWidth="1"/>
    <col min="15" max="15" width="14.8571428571429" style="70" customWidth="1"/>
    <col min="16" max="16" width="29.2857142857143" style="70" customWidth="1"/>
    <col min="17" max="17" width="28.5714285714286" style="70" customWidth="1"/>
    <col min="18" max="18" width="19" style="70" customWidth="1"/>
    <col min="19" max="16384" width="9.14285714285714" style="70"/>
  </cols>
  <sheetData>
    <row r="1" s="70" customFormat="1" spans="1:14">
      <c r="A1" s="72" t="s">
        <v>84</v>
      </c>
      <c r="B1" s="72" t="s">
        <v>85</v>
      </c>
      <c r="C1" s="72" t="s">
        <v>86</v>
      </c>
      <c r="D1" s="72" t="s">
        <v>87</v>
      </c>
      <c r="E1" s="72" t="s">
        <v>88</v>
      </c>
      <c r="F1" s="72" t="s">
        <v>89</v>
      </c>
      <c r="G1" s="72" t="s">
        <v>90</v>
      </c>
      <c r="H1" s="73" t="s">
        <v>91</v>
      </c>
      <c r="I1" s="73" t="s">
        <v>92</v>
      </c>
      <c r="J1" s="73" t="s">
        <v>93</v>
      </c>
      <c r="K1" s="73" t="s">
        <v>94</v>
      </c>
      <c r="L1" s="73" t="s">
        <v>95</v>
      </c>
      <c r="M1" s="79" t="s">
        <v>90</v>
      </c>
      <c r="N1" s="73" t="s">
        <v>96</v>
      </c>
    </row>
    <row r="2" s="16" customFormat="1" ht="15" hidden="1" customHeight="1" spans="1:14">
      <c r="A2" s="19" t="s">
        <v>97</v>
      </c>
      <c r="B2" s="20" t="s">
        <v>97</v>
      </c>
      <c r="C2" s="19" t="s">
        <v>97</v>
      </c>
      <c r="D2" s="20" t="s">
        <v>97</v>
      </c>
      <c r="E2" s="19" t="s">
        <v>97</v>
      </c>
      <c r="F2" s="19" t="s">
        <v>98</v>
      </c>
      <c r="G2" s="19" t="s">
        <v>97</v>
      </c>
      <c r="H2" s="41">
        <v>-32273580.81</v>
      </c>
      <c r="I2" s="41">
        <v>21211016.48</v>
      </c>
      <c r="J2" s="41">
        <v>11912421.37</v>
      </c>
      <c r="K2" s="41">
        <v>77913149.45</v>
      </c>
      <c r="L2" s="41">
        <v>72308046.2</v>
      </c>
      <c r="M2" s="80" t="s">
        <v>97</v>
      </c>
      <c r="N2" s="41">
        <v>-22974985.7</v>
      </c>
    </row>
    <row r="3" s="16" customFormat="1" ht="15" hidden="1" customHeight="1" spans="1:14">
      <c r="A3" s="10" t="s">
        <v>99</v>
      </c>
      <c r="B3" s="13" t="s">
        <v>100</v>
      </c>
      <c r="C3" s="10" t="s">
        <v>97</v>
      </c>
      <c r="D3" s="13" t="s">
        <v>97</v>
      </c>
      <c r="E3" s="10" t="s">
        <v>101</v>
      </c>
      <c r="F3" s="10" t="s">
        <v>98</v>
      </c>
      <c r="G3" s="10" t="s">
        <v>102</v>
      </c>
      <c r="H3" s="42">
        <v>0</v>
      </c>
      <c r="I3" s="42">
        <v>601343.17</v>
      </c>
      <c r="J3" s="42">
        <v>601343.17</v>
      </c>
      <c r="K3" s="42">
        <v>4397500.77</v>
      </c>
      <c r="L3" s="42">
        <v>4397500.77</v>
      </c>
      <c r="M3" s="81" t="s">
        <v>102</v>
      </c>
      <c r="N3" s="42">
        <v>0</v>
      </c>
    </row>
    <row r="4" s="16" customFormat="1" ht="15" hidden="1" customHeight="1" spans="1:15">
      <c r="A4" s="19" t="s">
        <v>99</v>
      </c>
      <c r="B4" s="20" t="s">
        <v>100</v>
      </c>
      <c r="C4" s="19" t="s">
        <v>97</v>
      </c>
      <c r="D4" s="20" t="s">
        <v>103</v>
      </c>
      <c r="E4" s="19" t="s">
        <v>97</v>
      </c>
      <c r="F4" s="19" t="s">
        <v>98</v>
      </c>
      <c r="G4" s="19" t="s">
        <v>107</v>
      </c>
      <c r="H4" s="41">
        <v>18995</v>
      </c>
      <c r="I4" s="41">
        <v>0</v>
      </c>
      <c r="J4" s="41">
        <v>18995</v>
      </c>
      <c r="K4" s="41">
        <v>0</v>
      </c>
      <c r="L4" s="41">
        <v>0</v>
      </c>
      <c r="M4" s="80" t="s">
        <v>104</v>
      </c>
      <c r="N4" s="41">
        <v>0</v>
      </c>
      <c r="O4" s="16">
        <f>IF(M4="贷",N4,-N4)</f>
        <v>0</v>
      </c>
    </row>
    <row r="5" s="16" customFormat="1" ht="15" hidden="1" customHeight="1" spans="1:16">
      <c r="A5" s="10" t="s">
        <v>99</v>
      </c>
      <c r="B5" s="13" t="s">
        <v>100</v>
      </c>
      <c r="C5" s="10" t="s">
        <v>97</v>
      </c>
      <c r="D5" s="13" t="s">
        <v>105</v>
      </c>
      <c r="E5" s="10" t="s">
        <v>97</v>
      </c>
      <c r="F5" s="10" t="s">
        <v>98</v>
      </c>
      <c r="G5" s="10" t="s">
        <v>102</v>
      </c>
      <c r="H5" s="42">
        <v>5383908.38</v>
      </c>
      <c r="I5" s="42">
        <v>0</v>
      </c>
      <c r="J5" s="42">
        <v>0</v>
      </c>
      <c r="K5" s="42">
        <v>0</v>
      </c>
      <c r="L5" s="42">
        <v>0</v>
      </c>
      <c r="M5" s="81" t="s">
        <v>102</v>
      </c>
      <c r="N5" s="42">
        <v>5383908.38</v>
      </c>
      <c r="O5" s="16">
        <f t="shared" ref="O5:O68" si="0">IF(M5="贷",N5,-N5)</f>
        <v>5383908.38</v>
      </c>
      <c r="P5" s="16" t="e">
        <f>_xlfn.XLOOKUP(D5,'7.30日应付账款余额'!A:A,'7.30日应付账款余额'!A:A)</f>
        <v>#N/A</v>
      </c>
    </row>
    <row r="6" s="16" customFormat="1" ht="15" hidden="1" customHeight="1" spans="1:16">
      <c r="A6" s="19" t="s">
        <v>99</v>
      </c>
      <c r="B6" s="20" t="s">
        <v>100</v>
      </c>
      <c r="C6" s="19" t="s">
        <v>97</v>
      </c>
      <c r="D6" s="20" t="s">
        <v>108</v>
      </c>
      <c r="E6" s="19" t="s">
        <v>97</v>
      </c>
      <c r="F6" s="19" t="s">
        <v>98</v>
      </c>
      <c r="G6" s="19" t="s">
        <v>102</v>
      </c>
      <c r="H6" s="41">
        <v>80.3</v>
      </c>
      <c r="I6" s="41">
        <v>0</v>
      </c>
      <c r="J6" s="41">
        <v>0</v>
      </c>
      <c r="K6" s="41">
        <v>0</v>
      </c>
      <c r="L6" s="41">
        <v>0</v>
      </c>
      <c r="M6" s="80" t="s">
        <v>102</v>
      </c>
      <c r="N6" s="41">
        <v>80.3</v>
      </c>
      <c r="O6" s="16">
        <f t="shared" si="0"/>
        <v>80.3</v>
      </c>
      <c r="P6" s="16" t="e">
        <f>_xlfn.XLOOKUP(D6,'7.30日应付账款余额'!A:A,'7.30日应付账款余额'!A:A)</f>
        <v>#N/A</v>
      </c>
    </row>
    <row r="7" s="70" customFormat="1" ht="15" hidden="1" customHeight="1" spans="1:16">
      <c r="A7" s="74" t="s">
        <v>99</v>
      </c>
      <c r="B7" s="75" t="s">
        <v>100</v>
      </c>
      <c r="C7" s="74" t="s">
        <v>97</v>
      </c>
      <c r="D7" s="75" t="s">
        <v>109</v>
      </c>
      <c r="E7" s="74" t="s">
        <v>97</v>
      </c>
      <c r="F7" s="74" t="s">
        <v>98</v>
      </c>
      <c r="G7" s="74" t="s">
        <v>102</v>
      </c>
      <c r="H7" s="76">
        <v>5200.09</v>
      </c>
      <c r="I7" s="76">
        <v>0</v>
      </c>
      <c r="J7" s="76">
        <v>0</v>
      </c>
      <c r="K7" s="76">
        <v>0</v>
      </c>
      <c r="L7" s="76">
        <v>0</v>
      </c>
      <c r="M7" s="82" t="s">
        <v>102</v>
      </c>
      <c r="N7" s="76">
        <v>5200.09</v>
      </c>
      <c r="O7" s="16">
        <f t="shared" si="0"/>
        <v>5200.09</v>
      </c>
      <c r="P7" s="16" t="e">
        <f>_xlfn.XLOOKUP(D7,'7.30日应付账款余额'!A:A,'7.30日应付账款余额'!A:A)</f>
        <v>#N/A</v>
      </c>
    </row>
    <row r="8" s="70" customFormat="1" ht="15" hidden="1" customHeight="1" spans="1:16">
      <c r="A8" s="77" t="s">
        <v>99</v>
      </c>
      <c r="B8" s="52" t="s">
        <v>100</v>
      </c>
      <c r="C8" s="77" t="s">
        <v>97</v>
      </c>
      <c r="D8" s="52" t="s">
        <v>110</v>
      </c>
      <c r="E8" s="77" t="s">
        <v>97</v>
      </c>
      <c r="F8" s="77" t="s">
        <v>98</v>
      </c>
      <c r="G8" s="77" t="s">
        <v>104</v>
      </c>
      <c r="H8" s="78">
        <v>0</v>
      </c>
      <c r="I8" s="78">
        <v>0</v>
      </c>
      <c r="J8" s="78">
        <v>0</v>
      </c>
      <c r="K8" s="78">
        <v>0</v>
      </c>
      <c r="L8" s="78">
        <v>0</v>
      </c>
      <c r="M8" s="83" t="s">
        <v>104</v>
      </c>
      <c r="N8" s="78">
        <v>0</v>
      </c>
      <c r="O8" s="16">
        <f t="shared" si="0"/>
        <v>0</v>
      </c>
      <c r="P8" s="16"/>
    </row>
    <row r="9" s="70" customFormat="1" ht="15" hidden="1" customHeight="1" spans="1:16">
      <c r="A9" s="74" t="s">
        <v>99</v>
      </c>
      <c r="B9" s="75" t="s">
        <v>100</v>
      </c>
      <c r="C9" s="74" t="s">
        <v>97</v>
      </c>
      <c r="D9" s="75" t="s">
        <v>111</v>
      </c>
      <c r="E9" s="74" t="s">
        <v>97</v>
      </c>
      <c r="F9" s="74" t="s">
        <v>98</v>
      </c>
      <c r="G9" s="74" t="s">
        <v>102</v>
      </c>
      <c r="H9" s="76">
        <v>23367.17</v>
      </c>
      <c r="I9" s="76">
        <v>0</v>
      </c>
      <c r="J9" s="76">
        <v>0</v>
      </c>
      <c r="K9" s="76">
        <v>0</v>
      </c>
      <c r="L9" s="76">
        <v>0</v>
      </c>
      <c r="M9" s="82" t="s">
        <v>102</v>
      </c>
      <c r="N9" s="76">
        <v>23367.17</v>
      </c>
      <c r="O9" s="16">
        <f t="shared" si="0"/>
        <v>23367.17</v>
      </c>
      <c r="P9" s="16" t="e">
        <f>_xlfn.XLOOKUP(D9,'7.30日应付账款余额'!A:A,'7.30日应付账款余额'!A:A)</f>
        <v>#N/A</v>
      </c>
    </row>
    <row r="10" s="70" customFormat="1" ht="15" hidden="1" customHeight="1" spans="1:16">
      <c r="A10" s="77" t="s">
        <v>99</v>
      </c>
      <c r="B10" s="52" t="s">
        <v>100</v>
      </c>
      <c r="C10" s="77" t="s">
        <v>97</v>
      </c>
      <c r="D10" s="52" t="s">
        <v>112</v>
      </c>
      <c r="E10" s="77" t="s">
        <v>97</v>
      </c>
      <c r="F10" s="77" t="s">
        <v>98</v>
      </c>
      <c r="G10" s="77" t="s">
        <v>102</v>
      </c>
      <c r="H10" s="78">
        <v>9685.4</v>
      </c>
      <c r="I10" s="78">
        <v>0</v>
      </c>
      <c r="J10" s="78">
        <v>0</v>
      </c>
      <c r="K10" s="78">
        <v>0</v>
      </c>
      <c r="L10" s="78">
        <v>0</v>
      </c>
      <c r="M10" s="83" t="s">
        <v>102</v>
      </c>
      <c r="N10" s="78">
        <v>9685.4</v>
      </c>
      <c r="O10" s="16">
        <f t="shared" si="0"/>
        <v>9685.4</v>
      </c>
      <c r="P10" s="16" t="str">
        <f>_xlfn.XLOOKUP(D10,'7.30日应付账款余额'!A:A,'7.30日应付账款余额'!A:A)</f>
        <v>北京德实汽车饰件有限公司</v>
      </c>
    </row>
    <row r="11" s="16" customFormat="1" ht="15" hidden="1" customHeight="1" spans="1:16">
      <c r="A11" s="10" t="s">
        <v>99</v>
      </c>
      <c r="B11" s="13" t="s">
        <v>100</v>
      </c>
      <c r="C11" s="10" t="s">
        <v>97</v>
      </c>
      <c r="D11" s="13" t="s">
        <v>16</v>
      </c>
      <c r="E11" s="10" t="s">
        <v>97</v>
      </c>
      <c r="F11" s="10" t="s">
        <v>98</v>
      </c>
      <c r="G11" s="10" t="s">
        <v>102</v>
      </c>
      <c r="H11" s="42">
        <v>304561.52</v>
      </c>
      <c r="I11" s="42">
        <v>100000</v>
      </c>
      <c r="J11" s="42">
        <v>35544.34</v>
      </c>
      <c r="K11" s="42">
        <v>500000</v>
      </c>
      <c r="L11" s="42">
        <v>305641.27</v>
      </c>
      <c r="M11" s="81" t="s">
        <v>102</v>
      </c>
      <c r="N11" s="42">
        <v>240105.86</v>
      </c>
      <c r="O11" s="16">
        <f t="shared" si="0"/>
        <v>240105.86</v>
      </c>
      <c r="P11" s="16" t="str">
        <f>_xlfn.XLOOKUP(D11,'7.30日应付账款余额'!A:A,'7.30日应付账款余额'!A:A)</f>
        <v>天津琪安科技有限公司</v>
      </c>
    </row>
    <row r="12" s="16" customFormat="1" ht="15" hidden="1" customHeight="1" spans="1:16">
      <c r="A12" s="19" t="s">
        <v>99</v>
      </c>
      <c r="B12" s="20" t="s">
        <v>100</v>
      </c>
      <c r="C12" s="19" t="s">
        <v>97</v>
      </c>
      <c r="D12" s="20" t="s">
        <v>17</v>
      </c>
      <c r="E12" s="19" t="s">
        <v>97</v>
      </c>
      <c r="F12" s="19" t="s">
        <v>98</v>
      </c>
      <c r="G12" s="19" t="s">
        <v>102</v>
      </c>
      <c r="H12" s="41">
        <v>95501.18</v>
      </c>
      <c r="I12" s="41">
        <v>0</v>
      </c>
      <c r="J12" s="41">
        <v>0</v>
      </c>
      <c r="K12" s="41">
        <v>170000</v>
      </c>
      <c r="L12" s="41">
        <v>137430.83</v>
      </c>
      <c r="M12" s="80" t="s">
        <v>102</v>
      </c>
      <c r="N12" s="41">
        <v>95501.18</v>
      </c>
      <c r="O12" s="16">
        <f t="shared" si="0"/>
        <v>95501.18</v>
      </c>
      <c r="P12" s="16" t="str">
        <f>_xlfn.XLOOKUP(D12,'7.30日应付账款余额'!A:A,'7.30日应付账款余额'!A:A)</f>
        <v>黄骅市广亿汽车部件有限公司</v>
      </c>
    </row>
    <row r="13" s="16" customFormat="1" ht="15" hidden="1" customHeight="1" spans="1:15">
      <c r="A13" s="10" t="s">
        <v>99</v>
      </c>
      <c r="B13" s="13" t="s">
        <v>100</v>
      </c>
      <c r="C13" s="10" t="s">
        <v>97</v>
      </c>
      <c r="D13" s="13" t="s">
        <v>113</v>
      </c>
      <c r="E13" s="10" t="s">
        <v>97</v>
      </c>
      <c r="F13" s="10" t="s">
        <v>98</v>
      </c>
      <c r="G13" s="10" t="s">
        <v>104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81" t="s">
        <v>104</v>
      </c>
      <c r="N13" s="42">
        <v>0</v>
      </c>
      <c r="O13" s="16">
        <f t="shared" si="0"/>
        <v>0</v>
      </c>
    </row>
    <row r="14" s="16" customFormat="1" ht="15" hidden="1" customHeight="1" spans="1:16">
      <c r="A14" s="19" t="s">
        <v>99</v>
      </c>
      <c r="B14" s="20" t="s">
        <v>100</v>
      </c>
      <c r="C14" s="19" t="s">
        <v>97</v>
      </c>
      <c r="D14" s="20" t="s">
        <v>18</v>
      </c>
      <c r="E14" s="19" t="s">
        <v>97</v>
      </c>
      <c r="F14" s="19" t="s">
        <v>98</v>
      </c>
      <c r="G14" s="19" t="s">
        <v>102</v>
      </c>
      <c r="H14" s="41">
        <v>54894.64</v>
      </c>
      <c r="I14" s="41">
        <v>0</v>
      </c>
      <c r="J14" s="41">
        <v>0</v>
      </c>
      <c r="K14" s="41">
        <v>110666.71</v>
      </c>
      <c r="L14" s="41">
        <v>104894.64</v>
      </c>
      <c r="M14" s="80" t="s">
        <v>102</v>
      </c>
      <c r="N14" s="41">
        <v>54894.64</v>
      </c>
      <c r="O14" s="16">
        <f t="shared" si="0"/>
        <v>54894.64</v>
      </c>
      <c r="P14" s="16" t="str">
        <f>_xlfn.XLOOKUP(D14,'7.30日应付账款余额'!A:A,'7.30日应付账款余额'!A:A)</f>
        <v>霸州市自强汽车零部件厂</v>
      </c>
    </row>
    <row r="15" s="70" customFormat="1" ht="15" hidden="1" customHeight="1" spans="1:16">
      <c r="A15" s="74" t="s">
        <v>99</v>
      </c>
      <c r="B15" s="75" t="s">
        <v>100</v>
      </c>
      <c r="C15" s="74" t="s">
        <v>97</v>
      </c>
      <c r="D15" s="75" t="s">
        <v>19</v>
      </c>
      <c r="E15" s="74" t="s">
        <v>97</v>
      </c>
      <c r="F15" s="74" t="s">
        <v>98</v>
      </c>
      <c r="G15" s="74" t="s">
        <v>102</v>
      </c>
      <c r="H15" s="76">
        <v>111972.12</v>
      </c>
      <c r="I15" s="76">
        <v>50000</v>
      </c>
      <c r="J15" s="76">
        <v>0</v>
      </c>
      <c r="K15" s="76">
        <v>150000</v>
      </c>
      <c r="L15" s="76">
        <v>0</v>
      </c>
      <c r="M15" s="82" t="s">
        <v>102</v>
      </c>
      <c r="N15" s="76">
        <v>61972.12</v>
      </c>
      <c r="O15" s="16">
        <f t="shared" si="0"/>
        <v>61972.12</v>
      </c>
      <c r="P15" s="16" t="str">
        <f>_xlfn.XLOOKUP(D15,'7.30日应付账款余额'!A:A,'7.30日应付账款余额'!A:A)</f>
        <v>海兴中盛弹簧有限公司</v>
      </c>
    </row>
    <row r="16" s="16" customFormat="1" ht="15" hidden="1" customHeight="1" spans="1:15">
      <c r="A16" s="19" t="s">
        <v>99</v>
      </c>
      <c r="B16" s="20" t="s">
        <v>100</v>
      </c>
      <c r="C16" s="19" t="s">
        <v>97</v>
      </c>
      <c r="D16" s="20" t="s">
        <v>114</v>
      </c>
      <c r="E16" s="19" t="s">
        <v>97</v>
      </c>
      <c r="F16" s="19" t="s">
        <v>98</v>
      </c>
      <c r="G16" s="19" t="s">
        <v>104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80" t="s">
        <v>104</v>
      </c>
      <c r="N16" s="41">
        <v>0</v>
      </c>
      <c r="O16" s="16">
        <f t="shared" si="0"/>
        <v>0</v>
      </c>
    </row>
    <row r="17" s="16" customFormat="1" ht="15" hidden="1" customHeight="1" spans="1:15">
      <c r="A17" s="10" t="s">
        <v>99</v>
      </c>
      <c r="B17" s="13" t="s">
        <v>100</v>
      </c>
      <c r="C17" s="10" t="s">
        <v>97</v>
      </c>
      <c r="D17" s="13" t="s">
        <v>115</v>
      </c>
      <c r="E17" s="10" t="s">
        <v>97</v>
      </c>
      <c r="F17" s="10" t="s">
        <v>98</v>
      </c>
      <c r="G17" s="10" t="s">
        <v>104</v>
      </c>
      <c r="H17" s="42">
        <v>0</v>
      </c>
      <c r="I17" s="42">
        <v>0</v>
      </c>
      <c r="J17" s="42">
        <v>0</v>
      </c>
      <c r="K17" s="42">
        <v>0</v>
      </c>
      <c r="L17" s="42">
        <v>0</v>
      </c>
      <c r="M17" s="81" t="s">
        <v>104</v>
      </c>
      <c r="N17" s="42">
        <v>0</v>
      </c>
      <c r="O17" s="16">
        <f t="shared" si="0"/>
        <v>0</v>
      </c>
    </row>
    <row r="18" s="70" customFormat="1" ht="15" hidden="1" customHeight="1" spans="1:16">
      <c r="A18" s="77" t="s">
        <v>99</v>
      </c>
      <c r="B18" s="52" t="s">
        <v>100</v>
      </c>
      <c r="C18" s="77" t="s">
        <v>97</v>
      </c>
      <c r="D18" s="52" t="s">
        <v>116</v>
      </c>
      <c r="E18" s="77" t="s">
        <v>97</v>
      </c>
      <c r="F18" s="77" t="s">
        <v>98</v>
      </c>
      <c r="G18" s="77" t="s">
        <v>102</v>
      </c>
      <c r="H18" s="78">
        <v>26302993.51</v>
      </c>
      <c r="I18" s="78">
        <v>800000</v>
      </c>
      <c r="J18" s="78">
        <v>0</v>
      </c>
      <c r="K18" s="78">
        <v>3900000</v>
      </c>
      <c r="L18" s="78">
        <v>8329372.52</v>
      </c>
      <c r="M18" s="83" t="s">
        <v>102</v>
      </c>
      <c r="N18" s="78">
        <v>25502993.51</v>
      </c>
      <c r="O18" s="16">
        <f t="shared" si="0"/>
        <v>25502993.51</v>
      </c>
      <c r="P18" s="16" t="e">
        <f>_xlfn.XLOOKUP(D18,'7.30日应付账款余额'!A:A,'7.30日应付账款余额'!A:A)</f>
        <v>#N/A</v>
      </c>
    </row>
    <row r="19" s="70" customFormat="1" ht="15" hidden="1" customHeight="1" spans="1:16">
      <c r="A19" s="74" t="s">
        <v>99</v>
      </c>
      <c r="B19" s="75" t="s">
        <v>100</v>
      </c>
      <c r="C19" s="74" t="s">
        <v>97</v>
      </c>
      <c r="D19" s="75" t="s">
        <v>117</v>
      </c>
      <c r="E19" s="74" t="s">
        <v>97</v>
      </c>
      <c r="F19" s="74" t="s">
        <v>98</v>
      </c>
      <c r="G19" s="74" t="s">
        <v>104</v>
      </c>
      <c r="H19" s="76">
        <v>0</v>
      </c>
      <c r="I19" s="76">
        <v>0</v>
      </c>
      <c r="J19" s="76">
        <v>0</v>
      </c>
      <c r="K19" s="76">
        <v>0</v>
      </c>
      <c r="L19" s="76">
        <v>0</v>
      </c>
      <c r="M19" s="82" t="s">
        <v>104</v>
      </c>
      <c r="N19" s="76">
        <v>0</v>
      </c>
      <c r="O19" s="16">
        <f t="shared" si="0"/>
        <v>0</v>
      </c>
      <c r="P19" s="16"/>
    </row>
    <row r="20" s="70" customFormat="1" ht="15" hidden="1" customHeight="1" spans="1:16">
      <c r="A20" s="77" t="s">
        <v>99</v>
      </c>
      <c r="B20" s="52" t="s">
        <v>100</v>
      </c>
      <c r="C20" s="77" t="s">
        <v>97</v>
      </c>
      <c r="D20" s="52" t="s">
        <v>118</v>
      </c>
      <c r="E20" s="77" t="s">
        <v>97</v>
      </c>
      <c r="F20" s="77" t="s">
        <v>98</v>
      </c>
      <c r="G20" s="77" t="s">
        <v>104</v>
      </c>
      <c r="H20" s="78">
        <v>0</v>
      </c>
      <c r="I20" s="78">
        <v>0</v>
      </c>
      <c r="J20" s="78">
        <v>0</v>
      </c>
      <c r="K20" s="78">
        <v>0</v>
      </c>
      <c r="L20" s="78">
        <v>0</v>
      </c>
      <c r="M20" s="83" t="s">
        <v>104</v>
      </c>
      <c r="N20" s="78">
        <v>0</v>
      </c>
      <c r="O20" s="16">
        <f t="shared" si="0"/>
        <v>0</v>
      </c>
      <c r="P20" s="16"/>
    </row>
    <row r="21" s="70" customFormat="1" ht="15" hidden="1" customHeight="1" spans="1:16">
      <c r="A21" s="74" t="s">
        <v>99</v>
      </c>
      <c r="B21" s="75" t="s">
        <v>100</v>
      </c>
      <c r="C21" s="74" t="s">
        <v>97</v>
      </c>
      <c r="D21" s="75" t="s">
        <v>20</v>
      </c>
      <c r="E21" s="74" t="s">
        <v>97</v>
      </c>
      <c r="F21" s="74" t="s">
        <v>98</v>
      </c>
      <c r="G21" s="74" t="s">
        <v>102</v>
      </c>
      <c r="H21" s="76">
        <v>470737.68</v>
      </c>
      <c r="I21" s="76">
        <v>200000</v>
      </c>
      <c r="J21" s="76">
        <v>18786.25</v>
      </c>
      <c r="K21" s="76">
        <v>850096.04</v>
      </c>
      <c r="L21" s="76">
        <v>334876.18</v>
      </c>
      <c r="M21" s="82" t="s">
        <v>102</v>
      </c>
      <c r="N21" s="76">
        <v>289523.93</v>
      </c>
      <c r="O21" s="16">
        <f t="shared" si="0"/>
        <v>289523.93</v>
      </c>
      <c r="P21" s="16" t="str">
        <f>_xlfn.XLOOKUP(D21,'7.30日应付账款余额'!A:A,'7.30日应付账款余额'!A:A)</f>
        <v>沧州临港明康汽车配件有限公司</v>
      </c>
    </row>
    <row r="22" s="70" customFormat="1" ht="15" hidden="1" customHeight="1" spans="1:16">
      <c r="A22" s="77" t="s">
        <v>99</v>
      </c>
      <c r="B22" s="52" t="s">
        <v>100</v>
      </c>
      <c r="C22" s="77" t="s">
        <v>97</v>
      </c>
      <c r="D22" s="52" t="s">
        <v>21</v>
      </c>
      <c r="E22" s="77" t="s">
        <v>97</v>
      </c>
      <c r="F22" s="77" t="s">
        <v>98</v>
      </c>
      <c r="G22" s="77" t="s">
        <v>102</v>
      </c>
      <c r="H22" s="78">
        <v>301600.52</v>
      </c>
      <c r="I22" s="78">
        <v>150000</v>
      </c>
      <c r="J22" s="78">
        <v>0</v>
      </c>
      <c r="K22" s="78">
        <v>400000</v>
      </c>
      <c r="L22" s="78">
        <v>261855.25</v>
      </c>
      <c r="M22" s="83" t="s">
        <v>102</v>
      </c>
      <c r="N22" s="78">
        <v>151600.52</v>
      </c>
      <c r="O22" s="16">
        <f t="shared" si="0"/>
        <v>151600.52</v>
      </c>
      <c r="P22" s="16" t="str">
        <f>_xlfn.XLOOKUP(D22,'7.30日应付账款余额'!A:A,'7.30日应付账款余额'!A:A)</f>
        <v>黄骅市建昌塑料制品有限公司</v>
      </c>
    </row>
    <row r="23" s="16" customFormat="1" ht="15" hidden="1" customHeight="1" spans="1:16">
      <c r="A23" s="10" t="s">
        <v>99</v>
      </c>
      <c r="B23" s="13" t="s">
        <v>100</v>
      </c>
      <c r="C23" s="10" t="s">
        <v>97</v>
      </c>
      <c r="D23" s="13" t="s">
        <v>80</v>
      </c>
      <c r="E23" s="10" t="s">
        <v>97</v>
      </c>
      <c r="F23" s="10" t="s">
        <v>98</v>
      </c>
      <c r="G23" s="10" t="s">
        <v>102</v>
      </c>
      <c r="H23" s="42">
        <v>32846.76</v>
      </c>
      <c r="I23" s="42">
        <v>32847</v>
      </c>
      <c r="J23" s="42">
        <v>0</v>
      </c>
      <c r="K23" s="42">
        <v>62847</v>
      </c>
      <c r="L23" s="42">
        <v>31150.26</v>
      </c>
      <c r="M23" s="81" t="s">
        <v>107</v>
      </c>
      <c r="N23" s="42">
        <v>0.24</v>
      </c>
      <c r="O23" s="16">
        <f t="shared" si="0"/>
        <v>-0.24</v>
      </c>
      <c r="P23" s="16" t="str">
        <f>_xlfn.XLOOKUP(D23,'7.30日应付账款余额'!A:A,'7.30日应付账款余额'!A:A)</f>
        <v>黄骅市成卓汽车部件厂</v>
      </c>
    </row>
    <row r="24" s="16" customFormat="1" ht="15" hidden="1" customHeight="1" spans="1:15">
      <c r="A24" s="19" t="s">
        <v>99</v>
      </c>
      <c r="B24" s="20" t="s">
        <v>100</v>
      </c>
      <c r="C24" s="19" t="s">
        <v>97</v>
      </c>
      <c r="D24" s="20" t="s">
        <v>119</v>
      </c>
      <c r="E24" s="19" t="s">
        <v>97</v>
      </c>
      <c r="F24" s="19" t="s">
        <v>98</v>
      </c>
      <c r="G24" s="19" t="s">
        <v>104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80" t="s">
        <v>104</v>
      </c>
      <c r="N24" s="41">
        <v>0</v>
      </c>
      <c r="O24" s="16">
        <f t="shared" si="0"/>
        <v>0</v>
      </c>
    </row>
    <row r="25" s="16" customFormat="1" ht="15" hidden="1" customHeight="1" spans="1:15">
      <c r="A25" s="10" t="s">
        <v>99</v>
      </c>
      <c r="B25" s="13" t="s">
        <v>100</v>
      </c>
      <c r="C25" s="10" t="s">
        <v>97</v>
      </c>
      <c r="D25" s="13" t="s">
        <v>120</v>
      </c>
      <c r="E25" s="10" t="s">
        <v>97</v>
      </c>
      <c r="F25" s="10" t="s">
        <v>98</v>
      </c>
      <c r="G25" s="10" t="s">
        <v>104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81" t="s">
        <v>104</v>
      </c>
      <c r="N25" s="42">
        <v>0</v>
      </c>
      <c r="O25" s="16">
        <f t="shared" si="0"/>
        <v>0</v>
      </c>
    </row>
    <row r="26" s="70" customFormat="1" ht="15" hidden="1" customHeight="1" spans="1:16">
      <c r="A26" s="77" t="s">
        <v>99</v>
      </c>
      <c r="B26" s="52" t="s">
        <v>100</v>
      </c>
      <c r="C26" s="77" t="s">
        <v>97</v>
      </c>
      <c r="D26" s="52" t="s">
        <v>81</v>
      </c>
      <c r="E26" s="77" t="s">
        <v>97</v>
      </c>
      <c r="F26" s="77" t="s">
        <v>98</v>
      </c>
      <c r="G26" s="77" t="s">
        <v>104</v>
      </c>
      <c r="H26" s="78">
        <v>0</v>
      </c>
      <c r="I26" s="78">
        <v>0</v>
      </c>
      <c r="J26" s="78">
        <v>0</v>
      </c>
      <c r="K26" s="78">
        <v>32470.55</v>
      </c>
      <c r="L26" s="78">
        <v>32470.55</v>
      </c>
      <c r="M26" s="83" t="s">
        <v>104</v>
      </c>
      <c r="N26" s="78">
        <v>0</v>
      </c>
      <c r="O26" s="16">
        <f t="shared" si="0"/>
        <v>0</v>
      </c>
      <c r="P26" s="16"/>
    </row>
    <row r="27" s="70" customFormat="1" ht="15" hidden="1" customHeight="1" spans="1:16">
      <c r="A27" s="74" t="s">
        <v>99</v>
      </c>
      <c r="B27" s="75" t="s">
        <v>100</v>
      </c>
      <c r="C27" s="74" t="s">
        <v>97</v>
      </c>
      <c r="D27" s="75" t="s">
        <v>122</v>
      </c>
      <c r="E27" s="74" t="s">
        <v>97</v>
      </c>
      <c r="F27" s="74" t="s">
        <v>98</v>
      </c>
      <c r="G27" s="74" t="s">
        <v>104</v>
      </c>
      <c r="H27" s="76">
        <v>0</v>
      </c>
      <c r="I27" s="76">
        <v>0</v>
      </c>
      <c r="J27" s="76">
        <v>0</v>
      </c>
      <c r="K27" s="76">
        <v>0</v>
      </c>
      <c r="L27" s="76">
        <v>0</v>
      </c>
      <c r="M27" s="82" t="s">
        <v>104</v>
      </c>
      <c r="N27" s="76">
        <v>0</v>
      </c>
      <c r="O27" s="16">
        <f t="shared" si="0"/>
        <v>0</v>
      </c>
      <c r="P27" s="16"/>
    </row>
    <row r="28" s="70" customFormat="1" ht="15" hidden="1" customHeight="1" spans="1:16">
      <c r="A28" s="77" t="s">
        <v>99</v>
      </c>
      <c r="B28" s="52" t="s">
        <v>100</v>
      </c>
      <c r="C28" s="77" t="s">
        <v>97</v>
      </c>
      <c r="D28" s="52" t="s">
        <v>72</v>
      </c>
      <c r="E28" s="77" t="s">
        <v>97</v>
      </c>
      <c r="F28" s="77" t="s">
        <v>98</v>
      </c>
      <c r="G28" s="77" t="s">
        <v>102</v>
      </c>
      <c r="H28" s="78">
        <v>0.48</v>
      </c>
      <c r="I28" s="78">
        <v>0</v>
      </c>
      <c r="J28" s="78">
        <v>43759.25</v>
      </c>
      <c r="K28" s="78">
        <v>64358</v>
      </c>
      <c r="L28" s="78">
        <v>72259.44</v>
      </c>
      <c r="M28" s="83" t="s">
        <v>102</v>
      </c>
      <c r="N28" s="78">
        <v>43759.73</v>
      </c>
      <c r="O28" s="16">
        <f t="shared" si="0"/>
        <v>43759.73</v>
      </c>
      <c r="P28" s="16" t="e">
        <f>_xlfn.XLOOKUP(D28,'7.30日应付账款余额'!A:A,'7.30日应付账款余额'!A:A)</f>
        <v>#N/A</v>
      </c>
    </row>
    <row r="29" s="70" customFormat="1" ht="15" hidden="1" customHeight="1" spans="1:16">
      <c r="A29" s="74" t="s">
        <v>99</v>
      </c>
      <c r="B29" s="75" t="s">
        <v>100</v>
      </c>
      <c r="C29" s="74" t="s">
        <v>97</v>
      </c>
      <c r="D29" s="75" t="s">
        <v>123</v>
      </c>
      <c r="E29" s="74" t="s">
        <v>97</v>
      </c>
      <c r="F29" s="74" t="s">
        <v>98</v>
      </c>
      <c r="G29" s="74" t="s">
        <v>104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82" t="s">
        <v>104</v>
      </c>
      <c r="N29" s="76">
        <v>0</v>
      </c>
      <c r="O29" s="16">
        <f t="shared" si="0"/>
        <v>0</v>
      </c>
      <c r="P29" s="16"/>
    </row>
    <row r="30" s="16" customFormat="1" ht="15" hidden="1" customHeight="1" spans="1:16">
      <c r="A30" s="19" t="s">
        <v>99</v>
      </c>
      <c r="B30" s="20" t="s">
        <v>100</v>
      </c>
      <c r="C30" s="19" t="s">
        <v>97</v>
      </c>
      <c r="D30" s="20" t="s">
        <v>22</v>
      </c>
      <c r="E30" s="19" t="s">
        <v>97</v>
      </c>
      <c r="F30" s="19" t="s">
        <v>98</v>
      </c>
      <c r="G30" s="19" t="s">
        <v>102</v>
      </c>
      <c r="H30" s="41">
        <v>193813.67</v>
      </c>
      <c r="I30" s="41">
        <v>50000</v>
      </c>
      <c r="J30" s="41">
        <v>59155.45</v>
      </c>
      <c r="K30" s="41">
        <v>140000</v>
      </c>
      <c r="L30" s="41">
        <v>236145.03</v>
      </c>
      <c r="M30" s="80" t="s">
        <v>102</v>
      </c>
      <c r="N30" s="41">
        <v>202969.12</v>
      </c>
      <c r="O30" s="16">
        <f t="shared" si="0"/>
        <v>202969.12</v>
      </c>
      <c r="P30" s="16" t="str">
        <f>_xlfn.XLOOKUP(D30,'7.30日应付账款余额'!A:A,'7.30日应付账款余额'!A:A)</f>
        <v>廊坊市烁鑫汽车配件有限公司</v>
      </c>
    </row>
    <row r="31" s="70" customFormat="1" ht="15" hidden="1" customHeight="1" spans="1:16">
      <c r="A31" s="74" t="s">
        <v>99</v>
      </c>
      <c r="B31" s="75" t="s">
        <v>100</v>
      </c>
      <c r="C31" s="74" t="s">
        <v>97</v>
      </c>
      <c r="D31" s="75" t="s">
        <v>124</v>
      </c>
      <c r="E31" s="74" t="s">
        <v>97</v>
      </c>
      <c r="F31" s="74" t="s">
        <v>98</v>
      </c>
      <c r="G31" s="74" t="s">
        <v>104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  <c r="M31" s="82" t="s">
        <v>104</v>
      </c>
      <c r="N31" s="76">
        <v>0</v>
      </c>
      <c r="O31" s="16">
        <f t="shared" si="0"/>
        <v>0</v>
      </c>
      <c r="P31" s="16"/>
    </row>
    <row r="32" s="16" customFormat="1" ht="15" hidden="1" customHeight="1" spans="1:15">
      <c r="A32" s="19" t="s">
        <v>99</v>
      </c>
      <c r="B32" s="20" t="s">
        <v>100</v>
      </c>
      <c r="C32" s="19" t="s">
        <v>97</v>
      </c>
      <c r="D32" s="20" t="s">
        <v>125</v>
      </c>
      <c r="E32" s="19" t="s">
        <v>97</v>
      </c>
      <c r="F32" s="19" t="s">
        <v>98</v>
      </c>
      <c r="G32" s="19" t="s">
        <v>104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80" t="s">
        <v>104</v>
      </c>
      <c r="N32" s="41">
        <v>0</v>
      </c>
      <c r="O32" s="16">
        <f t="shared" si="0"/>
        <v>0</v>
      </c>
    </row>
    <row r="33" s="70" customFormat="1" ht="15" hidden="1" customHeight="1" spans="1:16">
      <c r="A33" s="74" t="s">
        <v>99</v>
      </c>
      <c r="B33" s="75" t="s">
        <v>100</v>
      </c>
      <c r="C33" s="74" t="s">
        <v>97</v>
      </c>
      <c r="D33" s="75" t="s">
        <v>126</v>
      </c>
      <c r="E33" s="74" t="s">
        <v>97</v>
      </c>
      <c r="F33" s="74" t="s">
        <v>98</v>
      </c>
      <c r="G33" s="74" t="s">
        <v>104</v>
      </c>
      <c r="H33" s="76">
        <v>0</v>
      </c>
      <c r="I33" s="76">
        <v>0</v>
      </c>
      <c r="J33" s="76">
        <v>0</v>
      </c>
      <c r="K33" s="76">
        <v>0</v>
      </c>
      <c r="L33" s="76">
        <v>0</v>
      </c>
      <c r="M33" s="82" t="s">
        <v>104</v>
      </c>
      <c r="N33" s="76">
        <v>0</v>
      </c>
      <c r="O33" s="16">
        <f t="shared" si="0"/>
        <v>0</v>
      </c>
      <c r="P33" s="16"/>
    </row>
    <row r="34" s="70" customFormat="1" ht="15" hidden="1" customHeight="1" spans="1:16">
      <c r="A34" s="77" t="s">
        <v>99</v>
      </c>
      <c r="B34" s="52" t="s">
        <v>100</v>
      </c>
      <c r="C34" s="77" t="s">
        <v>97</v>
      </c>
      <c r="D34" s="52" t="s">
        <v>127</v>
      </c>
      <c r="E34" s="77" t="s">
        <v>97</v>
      </c>
      <c r="F34" s="77" t="s">
        <v>98</v>
      </c>
      <c r="G34" s="77" t="s">
        <v>104</v>
      </c>
      <c r="H34" s="78">
        <v>0</v>
      </c>
      <c r="I34" s="78">
        <v>0</v>
      </c>
      <c r="J34" s="78">
        <v>0</v>
      </c>
      <c r="K34" s="78">
        <v>0</v>
      </c>
      <c r="L34" s="78">
        <v>0</v>
      </c>
      <c r="M34" s="83" t="s">
        <v>104</v>
      </c>
      <c r="N34" s="78">
        <v>0</v>
      </c>
      <c r="O34" s="16">
        <f t="shared" si="0"/>
        <v>0</v>
      </c>
      <c r="P34" s="16"/>
    </row>
    <row r="35" s="70" customFormat="1" ht="15" hidden="1" customHeight="1" spans="1:16">
      <c r="A35" s="74" t="s">
        <v>99</v>
      </c>
      <c r="B35" s="75" t="s">
        <v>100</v>
      </c>
      <c r="C35" s="74" t="s">
        <v>97</v>
      </c>
      <c r="D35" s="75" t="s">
        <v>23</v>
      </c>
      <c r="E35" s="74" t="s">
        <v>97</v>
      </c>
      <c r="F35" s="74" t="s">
        <v>98</v>
      </c>
      <c r="G35" s="74" t="s">
        <v>102</v>
      </c>
      <c r="H35" s="76">
        <v>73108.03</v>
      </c>
      <c r="I35" s="76">
        <v>50000</v>
      </c>
      <c r="J35" s="76">
        <v>0</v>
      </c>
      <c r="K35" s="76">
        <v>100000</v>
      </c>
      <c r="L35" s="76">
        <v>123108.38</v>
      </c>
      <c r="M35" s="82" t="s">
        <v>102</v>
      </c>
      <c r="N35" s="76">
        <v>23108.03</v>
      </c>
      <c r="O35" s="16">
        <f t="shared" si="0"/>
        <v>23108.03</v>
      </c>
      <c r="P35" s="16" t="str">
        <f>_xlfn.XLOOKUP(D35,'7.30日应付账款余额'!A:A,'7.30日应付账款余额'!A:A)</f>
        <v>黄骅市汇铭汽车部件有限公司</v>
      </c>
    </row>
    <row r="36" s="70" customFormat="1" ht="15" hidden="1" customHeight="1" spans="1:16">
      <c r="A36" s="77" t="s">
        <v>99</v>
      </c>
      <c r="B36" s="52" t="s">
        <v>100</v>
      </c>
      <c r="C36" s="77" t="s">
        <v>97</v>
      </c>
      <c r="D36" s="52" t="s">
        <v>128</v>
      </c>
      <c r="E36" s="77" t="s">
        <v>97</v>
      </c>
      <c r="F36" s="77" t="s">
        <v>98</v>
      </c>
      <c r="G36" s="77" t="s">
        <v>104</v>
      </c>
      <c r="H36" s="78">
        <v>0</v>
      </c>
      <c r="I36" s="78">
        <v>0</v>
      </c>
      <c r="J36" s="78">
        <v>0</v>
      </c>
      <c r="K36" s="78">
        <v>0</v>
      </c>
      <c r="L36" s="78">
        <v>0</v>
      </c>
      <c r="M36" s="83" t="s">
        <v>104</v>
      </c>
      <c r="N36" s="78">
        <v>0</v>
      </c>
      <c r="O36" s="16">
        <f t="shared" si="0"/>
        <v>0</v>
      </c>
      <c r="P36" s="16"/>
    </row>
    <row r="37" s="16" customFormat="1" ht="15" hidden="1" customHeight="1" spans="1:15">
      <c r="A37" s="10" t="s">
        <v>99</v>
      </c>
      <c r="B37" s="13" t="s">
        <v>100</v>
      </c>
      <c r="C37" s="10" t="s">
        <v>97</v>
      </c>
      <c r="D37" s="13" t="s">
        <v>129</v>
      </c>
      <c r="E37" s="10" t="s">
        <v>97</v>
      </c>
      <c r="F37" s="10" t="s">
        <v>98</v>
      </c>
      <c r="G37" s="10" t="s">
        <v>104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81" t="s">
        <v>104</v>
      </c>
      <c r="N37" s="42">
        <v>0</v>
      </c>
      <c r="O37" s="16">
        <f t="shared" si="0"/>
        <v>0</v>
      </c>
    </row>
    <row r="38" s="70" customFormat="1" ht="15" hidden="1" customHeight="1" spans="1:16">
      <c r="A38" s="77" t="s">
        <v>99</v>
      </c>
      <c r="B38" s="52" t="s">
        <v>100</v>
      </c>
      <c r="C38" s="77" t="s">
        <v>97</v>
      </c>
      <c r="D38" s="52" t="s">
        <v>24</v>
      </c>
      <c r="E38" s="77" t="s">
        <v>97</v>
      </c>
      <c r="F38" s="77" t="s">
        <v>98</v>
      </c>
      <c r="G38" s="77" t="s">
        <v>102</v>
      </c>
      <c r="H38" s="78">
        <v>668626.9</v>
      </c>
      <c r="I38" s="78">
        <v>356546.2</v>
      </c>
      <c r="J38" s="78">
        <v>286073.96</v>
      </c>
      <c r="K38" s="78">
        <v>856546.2</v>
      </c>
      <c r="L38" s="78">
        <v>884228.64</v>
      </c>
      <c r="M38" s="83" t="s">
        <v>102</v>
      </c>
      <c r="N38" s="78">
        <v>598154.66</v>
      </c>
      <c r="O38" s="16">
        <f t="shared" si="0"/>
        <v>598154.66</v>
      </c>
      <c r="P38" s="16" t="str">
        <f>_xlfn.XLOOKUP(D38,'7.30日应付账款余额'!A:A,'7.30日应付账款余额'!A:A)</f>
        <v>上海明芳汽车零件有限公司</v>
      </c>
    </row>
    <row r="39" s="70" customFormat="1" ht="15" hidden="1" customHeight="1" spans="1:16">
      <c r="A39" s="74" t="s">
        <v>99</v>
      </c>
      <c r="B39" s="75" t="s">
        <v>100</v>
      </c>
      <c r="C39" s="74" t="s">
        <v>97</v>
      </c>
      <c r="D39" s="75" t="s">
        <v>130</v>
      </c>
      <c r="E39" s="74" t="s">
        <v>97</v>
      </c>
      <c r="F39" s="74" t="s">
        <v>98</v>
      </c>
      <c r="G39" s="74" t="s">
        <v>104</v>
      </c>
      <c r="H39" s="76">
        <v>0</v>
      </c>
      <c r="I39" s="76">
        <v>0</v>
      </c>
      <c r="J39" s="76">
        <v>0</v>
      </c>
      <c r="K39" s="76">
        <v>0</v>
      </c>
      <c r="L39" s="76">
        <v>0</v>
      </c>
      <c r="M39" s="82" t="s">
        <v>104</v>
      </c>
      <c r="N39" s="76">
        <v>0</v>
      </c>
      <c r="O39" s="16">
        <f t="shared" si="0"/>
        <v>0</v>
      </c>
      <c r="P39" s="16"/>
    </row>
    <row r="40" s="16" customFormat="1" ht="15" hidden="1" customHeight="1" spans="1:16">
      <c r="A40" s="19" t="s">
        <v>99</v>
      </c>
      <c r="B40" s="20" t="s">
        <v>100</v>
      </c>
      <c r="C40" s="19" t="s">
        <v>97</v>
      </c>
      <c r="D40" s="20" t="s">
        <v>71</v>
      </c>
      <c r="E40" s="19" t="s">
        <v>97</v>
      </c>
      <c r="F40" s="19" t="s">
        <v>98</v>
      </c>
      <c r="G40" s="19" t="s">
        <v>102</v>
      </c>
      <c r="H40" s="41">
        <v>13932.9</v>
      </c>
      <c r="I40" s="41">
        <v>0</v>
      </c>
      <c r="J40" s="41">
        <v>0</v>
      </c>
      <c r="K40" s="41">
        <v>0</v>
      </c>
      <c r="L40" s="41">
        <v>0</v>
      </c>
      <c r="M40" s="80" t="s">
        <v>102</v>
      </c>
      <c r="N40" s="41">
        <v>13932.9</v>
      </c>
      <c r="O40" s="16">
        <f t="shared" si="0"/>
        <v>13932.9</v>
      </c>
      <c r="P40" s="16" t="e">
        <f>_xlfn.XLOOKUP(D40,'7.30日应付账款余额'!A:A,'7.30日应付账款余额'!A:A)</f>
        <v>#N/A</v>
      </c>
    </row>
    <row r="41" s="70" customFormat="1" ht="15" hidden="1" customHeight="1" spans="1:16">
      <c r="A41" s="74" t="s">
        <v>99</v>
      </c>
      <c r="B41" s="75" t="s">
        <v>100</v>
      </c>
      <c r="C41" s="74" t="s">
        <v>97</v>
      </c>
      <c r="D41" s="75" t="s">
        <v>131</v>
      </c>
      <c r="E41" s="74" t="s">
        <v>97</v>
      </c>
      <c r="F41" s="74" t="s">
        <v>98</v>
      </c>
      <c r="G41" s="74" t="s">
        <v>104</v>
      </c>
      <c r="H41" s="76">
        <v>0</v>
      </c>
      <c r="I41" s="76">
        <v>0</v>
      </c>
      <c r="J41" s="76">
        <v>0</v>
      </c>
      <c r="K41" s="76">
        <v>0</v>
      </c>
      <c r="L41" s="76">
        <v>0</v>
      </c>
      <c r="M41" s="82" t="s">
        <v>104</v>
      </c>
      <c r="N41" s="76">
        <v>0</v>
      </c>
      <c r="O41" s="16">
        <f t="shared" si="0"/>
        <v>0</v>
      </c>
      <c r="P41" s="16"/>
    </row>
    <row r="42" s="70" customFormat="1" ht="15" hidden="1" customHeight="1" spans="1:16">
      <c r="A42" s="77" t="s">
        <v>99</v>
      </c>
      <c r="B42" s="52" t="s">
        <v>100</v>
      </c>
      <c r="C42" s="77" t="s">
        <v>97</v>
      </c>
      <c r="D42" s="52" t="s">
        <v>25</v>
      </c>
      <c r="E42" s="77" t="s">
        <v>97</v>
      </c>
      <c r="F42" s="77" t="s">
        <v>98</v>
      </c>
      <c r="G42" s="77" t="s">
        <v>102</v>
      </c>
      <c r="H42" s="78">
        <v>1107340.3</v>
      </c>
      <c r="I42" s="78">
        <v>500000</v>
      </c>
      <c r="J42" s="78">
        <v>0</v>
      </c>
      <c r="K42" s="78">
        <v>1061613.16</v>
      </c>
      <c r="L42" s="78">
        <v>1348035.06</v>
      </c>
      <c r="M42" s="83" t="s">
        <v>102</v>
      </c>
      <c r="N42" s="78">
        <v>607340.3</v>
      </c>
      <c r="O42" s="16">
        <f t="shared" si="0"/>
        <v>607340.3</v>
      </c>
      <c r="P42" s="16" t="str">
        <f>_xlfn.XLOOKUP(D42,'7.30日应付账款余额'!A:A,'7.30日应付账款余额'!A:A)</f>
        <v>江苏力乐汽车部件股份有限公司</v>
      </c>
    </row>
    <row r="43" s="70" customFormat="1" ht="15" hidden="1" customHeight="1" spans="1:16">
      <c r="A43" s="74" t="s">
        <v>99</v>
      </c>
      <c r="B43" s="75" t="s">
        <v>100</v>
      </c>
      <c r="C43" s="74" t="s">
        <v>97</v>
      </c>
      <c r="D43" s="75" t="s">
        <v>132</v>
      </c>
      <c r="E43" s="74" t="s">
        <v>97</v>
      </c>
      <c r="F43" s="74" t="s">
        <v>98</v>
      </c>
      <c r="G43" s="74" t="s">
        <v>102</v>
      </c>
      <c r="H43" s="76">
        <v>16134.6</v>
      </c>
      <c r="I43" s="76">
        <v>16134.6</v>
      </c>
      <c r="J43" s="76">
        <v>0</v>
      </c>
      <c r="K43" s="76">
        <v>40336.48</v>
      </c>
      <c r="L43" s="76">
        <v>40336.48</v>
      </c>
      <c r="M43" s="82" t="s">
        <v>104</v>
      </c>
      <c r="N43" s="76">
        <v>0</v>
      </c>
      <c r="O43" s="16">
        <f t="shared" si="0"/>
        <v>0</v>
      </c>
      <c r="P43" s="16" t="str">
        <f>_xlfn.XLOOKUP(D43,'7.30日应付账款余额'!A:A,'7.30日应付账款余额'!A:A)</f>
        <v>太航常青汽车安全系统(苏州)股</v>
      </c>
    </row>
    <row r="44" s="16" customFormat="1" ht="15" hidden="1" customHeight="1" spans="1:16">
      <c r="A44" s="19" t="s">
        <v>99</v>
      </c>
      <c r="B44" s="20" t="s">
        <v>100</v>
      </c>
      <c r="C44" s="19" t="s">
        <v>97</v>
      </c>
      <c r="D44" s="20" t="s">
        <v>26</v>
      </c>
      <c r="E44" s="19" t="s">
        <v>97</v>
      </c>
      <c r="F44" s="19" t="s">
        <v>98</v>
      </c>
      <c r="G44" s="19" t="s">
        <v>102</v>
      </c>
      <c r="H44" s="41">
        <v>748515.5</v>
      </c>
      <c r="I44" s="41">
        <v>300000</v>
      </c>
      <c r="J44" s="41">
        <v>195647.56</v>
      </c>
      <c r="K44" s="41">
        <v>1300000</v>
      </c>
      <c r="L44" s="41">
        <v>1034750.26</v>
      </c>
      <c r="M44" s="80" t="s">
        <v>102</v>
      </c>
      <c r="N44" s="41">
        <v>644163.06</v>
      </c>
      <c r="O44" s="16">
        <f t="shared" si="0"/>
        <v>644163.06</v>
      </c>
      <c r="P44" s="16" t="str">
        <f>_xlfn.XLOOKUP(D44,'7.30日应付账款余额'!A:A,'7.30日应付账款余额'!A:A)</f>
        <v>溧阳鑫岩汽车零部件有限公司</v>
      </c>
    </row>
    <row r="45" s="16" customFormat="1" ht="15" hidden="1" customHeight="1" spans="1:16">
      <c r="A45" s="10" t="s">
        <v>99</v>
      </c>
      <c r="B45" s="13" t="s">
        <v>100</v>
      </c>
      <c r="C45" s="10" t="s">
        <v>97</v>
      </c>
      <c r="D45" s="13" t="s">
        <v>79</v>
      </c>
      <c r="E45" s="10" t="s">
        <v>97</v>
      </c>
      <c r="F45" s="10" t="s">
        <v>98</v>
      </c>
      <c r="G45" s="10" t="s">
        <v>102</v>
      </c>
      <c r="H45" s="42">
        <v>295559.1</v>
      </c>
      <c r="I45" s="42">
        <v>295559</v>
      </c>
      <c r="J45" s="42">
        <v>0</v>
      </c>
      <c r="K45" s="42">
        <v>419393.8</v>
      </c>
      <c r="L45" s="42">
        <v>377476.5</v>
      </c>
      <c r="M45" s="81" t="s">
        <v>102</v>
      </c>
      <c r="N45" s="42">
        <v>0.1</v>
      </c>
      <c r="O45" s="16">
        <f t="shared" si="0"/>
        <v>0.1</v>
      </c>
      <c r="P45" s="16" t="str">
        <f>_xlfn.XLOOKUP(D45,'7.30日应付账款余额'!A:A,'7.30日应付账款余额'!A:A)</f>
        <v>江苏全盛座舱技术股份有限公司</v>
      </c>
    </row>
    <row r="46" s="16" customFormat="1" ht="15" hidden="1" customHeight="1" spans="1:15">
      <c r="A46" s="19" t="s">
        <v>99</v>
      </c>
      <c r="B46" s="20" t="s">
        <v>100</v>
      </c>
      <c r="C46" s="19" t="s">
        <v>97</v>
      </c>
      <c r="D46" s="20" t="s">
        <v>133</v>
      </c>
      <c r="E46" s="19" t="s">
        <v>97</v>
      </c>
      <c r="F46" s="19" t="s">
        <v>98</v>
      </c>
      <c r="G46" s="19" t="s">
        <v>104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80" t="s">
        <v>104</v>
      </c>
      <c r="N46" s="41">
        <v>0</v>
      </c>
      <c r="O46" s="16">
        <f t="shared" si="0"/>
        <v>0</v>
      </c>
    </row>
    <row r="47" s="16" customFormat="1" ht="15" hidden="1" customHeight="1" spans="1:15">
      <c r="A47" s="10" t="s">
        <v>99</v>
      </c>
      <c r="B47" s="13" t="s">
        <v>100</v>
      </c>
      <c r="C47" s="10" t="s">
        <v>97</v>
      </c>
      <c r="D47" s="13" t="s">
        <v>134</v>
      </c>
      <c r="E47" s="10" t="s">
        <v>97</v>
      </c>
      <c r="F47" s="10" t="s">
        <v>98</v>
      </c>
      <c r="G47" s="10" t="s">
        <v>104</v>
      </c>
      <c r="H47" s="42">
        <v>0</v>
      </c>
      <c r="I47" s="42">
        <v>0</v>
      </c>
      <c r="J47" s="42">
        <v>0</v>
      </c>
      <c r="K47" s="42">
        <v>0</v>
      </c>
      <c r="L47" s="42">
        <v>0</v>
      </c>
      <c r="M47" s="81" t="s">
        <v>104</v>
      </c>
      <c r="N47" s="42">
        <v>0</v>
      </c>
      <c r="O47" s="16">
        <f t="shared" si="0"/>
        <v>0</v>
      </c>
    </row>
    <row r="48" s="70" customFormat="1" ht="15" hidden="1" customHeight="1" spans="1:16">
      <c r="A48" s="77" t="s">
        <v>99</v>
      </c>
      <c r="B48" s="52" t="s">
        <v>100</v>
      </c>
      <c r="C48" s="77" t="s">
        <v>97</v>
      </c>
      <c r="D48" s="52" t="s">
        <v>78</v>
      </c>
      <c r="E48" s="77" t="s">
        <v>97</v>
      </c>
      <c r="F48" s="77" t="s">
        <v>98</v>
      </c>
      <c r="G48" s="77" t="s">
        <v>102</v>
      </c>
      <c r="H48" s="78">
        <v>138638.64</v>
      </c>
      <c r="I48" s="78">
        <v>0</v>
      </c>
      <c r="J48" s="78">
        <v>-138639</v>
      </c>
      <c r="K48" s="78">
        <v>78227.4</v>
      </c>
      <c r="L48" s="78">
        <v>-14523.12</v>
      </c>
      <c r="M48" s="83" t="s">
        <v>107</v>
      </c>
      <c r="N48" s="78">
        <v>0.36</v>
      </c>
      <c r="O48" s="16">
        <f t="shared" si="0"/>
        <v>-0.36</v>
      </c>
      <c r="P48" s="16" t="str">
        <f>_xlfn.XLOOKUP(D48,'7.30日应付账款余额'!A:A,'7.30日应付账款余额'!A:A)</f>
        <v>浙江松原汽车安全系统股份有限</v>
      </c>
    </row>
    <row r="49" s="70" customFormat="1" ht="15" customHeight="1" spans="1:16">
      <c r="A49" s="74" t="s">
        <v>99</v>
      </c>
      <c r="B49" s="75" t="s">
        <v>100</v>
      </c>
      <c r="C49" s="74" t="s">
        <v>97</v>
      </c>
      <c r="D49" s="75" t="s">
        <v>27</v>
      </c>
      <c r="E49" s="74" t="s">
        <v>97</v>
      </c>
      <c r="F49" s="74" t="s">
        <v>98</v>
      </c>
      <c r="G49" s="74" t="s">
        <v>102</v>
      </c>
      <c r="H49" s="76">
        <v>66895.5</v>
      </c>
      <c r="I49" s="76">
        <v>0</v>
      </c>
      <c r="J49" s="76">
        <v>0</v>
      </c>
      <c r="K49" s="76">
        <v>430000</v>
      </c>
      <c r="L49" s="76">
        <v>173134.08</v>
      </c>
      <c r="M49" s="82" t="s">
        <v>102</v>
      </c>
      <c r="N49" s="76">
        <v>66895.5</v>
      </c>
      <c r="O49" s="16">
        <f t="shared" si="0"/>
        <v>66895.5</v>
      </c>
      <c r="P49" s="16" t="str">
        <f>_xlfn.XLOOKUP(D49,'7.30日应付账款余额'!A:A,'7.30日应付账款余额'!A:A)</f>
        <v>浙江华悦汽车零部件股份有限公</v>
      </c>
    </row>
    <row r="50" s="16" customFormat="1" ht="15" hidden="1" customHeight="1" spans="1:15">
      <c r="A50" s="19" t="s">
        <v>99</v>
      </c>
      <c r="B50" s="20" t="s">
        <v>100</v>
      </c>
      <c r="C50" s="19" t="s">
        <v>97</v>
      </c>
      <c r="D50" s="20" t="s">
        <v>135</v>
      </c>
      <c r="E50" s="19" t="s">
        <v>97</v>
      </c>
      <c r="F50" s="19" t="s">
        <v>98</v>
      </c>
      <c r="G50" s="19" t="s">
        <v>104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80" t="s">
        <v>104</v>
      </c>
      <c r="N50" s="41">
        <v>0</v>
      </c>
      <c r="O50" s="16">
        <f t="shared" si="0"/>
        <v>0</v>
      </c>
    </row>
    <row r="51" s="16" customFormat="1" ht="15" hidden="1" customHeight="1" spans="1:15">
      <c r="A51" s="10" t="s">
        <v>99</v>
      </c>
      <c r="B51" s="13" t="s">
        <v>100</v>
      </c>
      <c r="C51" s="10" t="s">
        <v>97</v>
      </c>
      <c r="D51" s="13" t="s">
        <v>136</v>
      </c>
      <c r="E51" s="10" t="s">
        <v>97</v>
      </c>
      <c r="F51" s="10" t="s">
        <v>98</v>
      </c>
      <c r="G51" s="10" t="s">
        <v>104</v>
      </c>
      <c r="H51" s="42">
        <v>0</v>
      </c>
      <c r="I51" s="42">
        <v>0</v>
      </c>
      <c r="J51" s="42">
        <v>0</v>
      </c>
      <c r="K51" s="42">
        <v>0</v>
      </c>
      <c r="L51" s="42">
        <v>0</v>
      </c>
      <c r="M51" s="81" t="s">
        <v>104</v>
      </c>
      <c r="N51" s="42">
        <v>0</v>
      </c>
      <c r="O51" s="16">
        <f t="shared" si="0"/>
        <v>0</v>
      </c>
    </row>
    <row r="52" s="70" customFormat="1" ht="15" hidden="1" customHeight="1" spans="1:16">
      <c r="A52" s="77" t="s">
        <v>99</v>
      </c>
      <c r="B52" s="52" t="s">
        <v>100</v>
      </c>
      <c r="C52" s="77" t="s">
        <v>97</v>
      </c>
      <c r="D52" s="52" t="s">
        <v>137</v>
      </c>
      <c r="E52" s="77" t="s">
        <v>97</v>
      </c>
      <c r="F52" s="77" t="s">
        <v>98</v>
      </c>
      <c r="G52" s="77" t="s">
        <v>104</v>
      </c>
      <c r="H52" s="78">
        <v>0</v>
      </c>
      <c r="I52" s="78">
        <v>0</v>
      </c>
      <c r="J52" s="78">
        <v>0</v>
      </c>
      <c r="K52" s="78">
        <v>0</v>
      </c>
      <c r="L52" s="78">
        <v>0</v>
      </c>
      <c r="M52" s="83" t="s">
        <v>104</v>
      </c>
      <c r="N52" s="78">
        <v>0</v>
      </c>
      <c r="O52" s="16">
        <f t="shared" si="0"/>
        <v>0</v>
      </c>
      <c r="P52" s="16"/>
    </row>
    <row r="53" s="70" customFormat="1" ht="15" hidden="1" customHeight="1" spans="1:16">
      <c r="A53" s="74" t="s">
        <v>99</v>
      </c>
      <c r="B53" s="75" t="s">
        <v>100</v>
      </c>
      <c r="C53" s="74" t="s">
        <v>97</v>
      </c>
      <c r="D53" s="75" t="s">
        <v>138</v>
      </c>
      <c r="E53" s="74" t="s">
        <v>97</v>
      </c>
      <c r="F53" s="74" t="s">
        <v>98</v>
      </c>
      <c r="G53" s="74" t="s">
        <v>104</v>
      </c>
      <c r="H53" s="76">
        <v>0</v>
      </c>
      <c r="I53" s="76">
        <v>0</v>
      </c>
      <c r="J53" s="76">
        <v>0</v>
      </c>
      <c r="K53" s="76">
        <v>0</v>
      </c>
      <c r="L53" s="76">
        <v>0</v>
      </c>
      <c r="M53" s="82" t="s">
        <v>104</v>
      </c>
      <c r="N53" s="76">
        <v>0</v>
      </c>
      <c r="O53" s="16">
        <f t="shared" si="0"/>
        <v>0</v>
      </c>
      <c r="P53" s="16"/>
    </row>
    <row r="54" s="70" customFormat="1" ht="15" hidden="1" customHeight="1" spans="1:16">
      <c r="A54" s="77" t="s">
        <v>99</v>
      </c>
      <c r="B54" s="52" t="s">
        <v>100</v>
      </c>
      <c r="C54" s="77" t="s">
        <v>97</v>
      </c>
      <c r="D54" s="52" t="s">
        <v>28</v>
      </c>
      <c r="E54" s="77" t="s">
        <v>97</v>
      </c>
      <c r="F54" s="77" t="s">
        <v>98</v>
      </c>
      <c r="G54" s="77" t="s">
        <v>102</v>
      </c>
      <c r="H54" s="78">
        <v>796170.32</v>
      </c>
      <c r="I54" s="78">
        <v>200000</v>
      </c>
      <c r="J54" s="78">
        <v>322520</v>
      </c>
      <c r="K54" s="78">
        <v>850000</v>
      </c>
      <c r="L54" s="78">
        <v>1288054.34</v>
      </c>
      <c r="M54" s="83" t="s">
        <v>102</v>
      </c>
      <c r="N54" s="78">
        <v>918690.32</v>
      </c>
      <c r="O54" s="16">
        <f t="shared" si="0"/>
        <v>918690.32</v>
      </c>
      <c r="P54" s="16" t="str">
        <f>_xlfn.XLOOKUP(D54,'7.30日应付账款余额'!A:A,'7.30日应付账款余额'!A:A)</f>
        <v>厦门凯平化工有限公司</v>
      </c>
    </row>
    <row r="55" s="70" customFormat="1" ht="15" hidden="1" customHeight="1" spans="1:16">
      <c r="A55" s="74" t="s">
        <v>99</v>
      </c>
      <c r="B55" s="75" t="s">
        <v>100</v>
      </c>
      <c r="C55" s="74" t="s">
        <v>97</v>
      </c>
      <c r="D55" s="75" t="s">
        <v>139</v>
      </c>
      <c r="E55" s="74" t="s">
        <v>97</v>
      </c>
      <c r="F55" s="74" t="s">
        <v>98</v>
      </c>
      <c r="G55" s="74" t="s">
        <v>104</v>
      </c>
      <c r="H55" s="76">
        <v>0</v>
      </c>
      <c r="I55" s="76">
        <v>0</v>
      </c>
      <c r="J55" s="76">
        <v>0</v>
      </c>
      <c r="K55" s="76">
        <v>0</v>
      </c>
      <c r="L55" s="76">
        <v>0</v>
      </c>
      <c r="M55" s="82" t="s">
        <v>104</v>
      </c>
      <c r="N55" s="76">
        <v>0</v>
      </c>
      <c r="O55" s="16">
        <f t="shared" si="0"/>
        <v>0</v>
      </c>
      <c r="P55" s="16"/>
    </row>
    <row r="56" s="16" customFormat="1" ht="15" hidden="1" customHeight="1" spans="1:15">
      <c r="A56" s="19" t="s">
        <v>99</v>
      </c>
      <c r="B56" s="20" t="s">
        <v>100</v>
      </c>
      <c r="C56" s="19" t="s">
        <v>97</v>
      </c>
      <c r="D56" s="20" t="s">
        <v>140</v>
      </c>
      <c r="E56" s="19" t="s">
        <v>97</v>
      </c>
      <c r="F56" s="19" t="s">
        <v>98</v>
      </c>
      <c r="G56" s="19" t="s">
        <v>104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80" t="s">
        <v>104</v>
      </c>
      <c r="N56" s="41">
        <v>0</v>
      </c>
      <c r="O56" s="16">
        <f t="shared" si="0"/>
        <v>0</v>
      </c>
    </row>
    <row r="57" s="70" customFormat="1" ht="15" hidden="1" customHeight="1" spans="1:16">
      <c r="A57" s="74" t="s">
        <v>99</v>
      </c>
      <c r="B57" s="75" t="s">
        <v>100</v>
      </c>
      <c r="C57" s="74" t="s">
        <v>97</v>
      </c>
      <c r="D57" s="75" t="s">
        <v>141</v>
      </c>
      <c r="E57" s="74" t="s">
        <v>97</v>
      </c>
      <c r="F57" s="74" t="s">
        <v>98</v>
      </c>
      <c r="G57" s="74" t="s">
        <v>104</v>
      </c>
      <c r="H57" s="76">
        <v>0</v>
      </c>
      <c r="I57" s="76">
        <v>0</v>
      </c>
      <c r="J57" s="76">
        <v>0</v>
      </c>
      <c r="K57" s="76">
        <v>0</v>
      </c>
      <c r="L57" s="76">
        <v>0</v>
      </c>
      <c r="M57" s="82" t="s">
        <v>104</v>
      </c>
      <c r="N57" s="76">
        <v>0</v>
      </c>
      <c r="O57" s="16">
        <f t="shared" si="0"/>
        <v>0</v>
      </c>
      <c r="P57" s="16"/>
    </row>
    <row r="58" s="70" customFormat="1" ht="15" hidden="1" customHeight="1" spans="1:16">
      <c r="A58" s="77" t="s">
        <v>99</v>
      </c>
      <c r="B58" s="52" t="s">
        <v>100</v>
      </c>
      <c r="C58" s="77" t="s">
        <v>97</v>
      </c>
      <c r="D58" s="52" t="s">
        <v>29</v>
      </c>
      <c r="E58" s="77" t="s">
        <v>97</v>
      </c>
      <c r="F58" s="77" t="s">
        <v>98</v>
      </c>
      <c r="G58" s="77" t="s">
        <v>102</v>
      </c>
      <c r="H58" s="78">
        <v>486372.6</v>
      </c>
      <c r="I58" s="78">
        <v>200000</v>
      </c>
      <c r="J58" s="78">
        <v>0</v>
      </c>
      <c r="K58" s="78">
        <v>450000</v>
      </c>
      <c r="L58" s="78">
        <v>247824.9</v>
      </c>
      <c r="M58" s="83" t="s">
        <v>102</v>
      </c>
      <c r="N58" s="78">
        <v>286372.6</v>
      </c>
      <c r="O58" s="16">
        <f t="shared" si="0"/>
        <v>286372.6</v>
      </c>
      <c r="P58" s="16" t="str">
        <f>_xlfn.XLOOKUP(D58,'7.30日应付账款余额'!A:A,'7.30日应付账款余额'!A:A)</f>
        <v>湖北伟士通汽车零件有限公司</v>
      </c>
    </row>
    <row r="59" s="70" customFormat="1" ht="15" hidden="1" customHeight="1" spans="1:16">
      <c r="A59" s="74" t="s">
        <v>99</v>
      </c>
      <c r="B59" s="75" t="s">
        <v>100</v>
      </c>
      <c r="C59" s="74" t="s">
        <v>97</v>
      </c>
      <c r="D59" s="75" t="s">
        <v>30</v>
      </c>
      <c r="E59" s="74" t="s">
        <v>97</v>
      </c>
      <c r="F59" s="74" t="s">
        <v>98</v>
      </c>
      <c r="G59" s="74" t="s">
        <v>102</v>
      </c>
      <c r="H59" s="76">
        <v>250116.29</v>
      </c>
      <c r="I59" s="76">
        <v>100000</v>
      </c>
      <c r="J59" s="76">
        <v>93725.52</v>
      </c>
      <c r="K59" s="76">
        <v>500000</v>
      </c>
      <c r="L59" s="76">
        <v>482080.79</v>
      </c>
      <c r="M59" s="82" t="s">
        <v>102</v>
      </c>
      <c r="N59" s="76">
        <v>243841.81</v>
      </c>
      <c r="O59" s="16">
        <f t="shared" si="0"/>
        <v>243841.81</v>
      </c>
      <c r="P59" s="16" t="str">
        <f>_xlfn.XLOOKUP(D59,'7.30日应付账款余额'!A:A,'7.30日应付账款余额'!A:A)</f>
        <v>衡阳县标准件厂株洲销售处</v>
      </c>
    </row>
    <row r="60" s="16" customFormat="1" ht="15" hidden="1" customHeight="1" spans="1:16">
      <c r="A60" s="19" t="s">
        <v>99</v>
      </c>
      <c r="B60" s="20" t="s">
        <v>100</v>
      </c>
      <c r="C60" s="19" t="s">
        <v>97</v>
      </c>
      <c r="D60" s="20" t="s">
        <v>31</v>
      </c>
      <c r="E60" s="19" t="s">
        <v>97</v>
      </c>
      <c r="F60" s="19" t="s">
        <v>98</v>
      </c>
      <c r="G60" s="19" t="s">
        <v>102</v>
      </c>
      <c r="H60" s="41">
        <v>765348.04</v>
      </c>
      <c r="I60" s="41">
        <v>400000</v>
      </c>
      <c r="J60" s="41">
        <v>174253.75</v>
      </c>
      <c r="K60" s="41">
        <v>2969640</v>
      </c>
      <c r="L60" s="41">
        <v>2240557.46</v>
      </c>
      <c r="M60" s="80" t="s">
        <v>102</v>
      </c>
      <c r="N60" s="41">
        <v>539601.79</v>
      </c>
      <c r="O60" s="16">
        <f t="shared" si="0"/>
        <v>539601.79</v>
      </c>
      <c r="P60" s="16" t="str">
        <f>_xlfn.XLOOKUP(D60,'7.30日应付账款余额'!A:A,'7.30日应付账款余额'!A:A)</f>
        <v>湖南凌天汽车零部件有限公司</v>
      </c>
    </row>
    <row r="61" s="16" customFormat="1" ht="15" hidden="1" customHeight="1" spans="1:15">
      <c r="A61" s="10" t="s">
        <v>99</v>
      </c>
      <c r="B61" s="13" t="s">
        <v>100</v>
      </c>
      <c r="C61" s="10" t="s">
        <v>97</v>
      </c>
      <c r="D61" s="13" t="s">
        <v>142</v>
      </c>
      <c r="E61" s="10" t="s">
        <v>97</v>
      </c>
      <c r="F61" s="10" t="s">
        <v>98</v>
      </c>
      <c r="G61" s="10" t="s">
        <v>104</v>
      </c>
      <c r="H61" s="42">
        <v>0</v>
      </c>
      <c r="I61" s="42">
        <v>0</v>
      </c>
      <c r="J61" s="42">
        <v>0</v>
      </c>
      <c r="K61" s="42">
        <v>0</v>
      </c>
      <c r="L61" s="42">
        <v>0</v>
      </c>
      <c r="M61" s="81" t="s">
        <v>104</v>
      </c>
      <c r="N61" s="42">
        <v>0</v>
      </c>
      <c r="O61" s="16">
        <f t="shared" si="0"/>
        <v>0</v>
      </c>
    </row>
    <row r="62" s="16" customFormat="1" ht="15" hidden="1" customHeight="1" spans="1:15">
      <c r="A62" s="19" t="s">
        <v>99</v>
      </c>
      <c r="B62" s="20" t="s">
        <v>100</v>
      </c>
      <c r="C62" s="19" t="s">
        <v>97</v>
      </c>
      <c r="D62" s="20" t="s">
        <v>143</v>
      </c>
      <c r="E62" s="19" t="s">
        <v>97</v>
      </c>
      <c r="F62" s="19" t="s">
        <v>98</v>
      </c>
      <c r="G62" s="19" t="s">
        <v>104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80" t="s">
        <v>104</v>
      </c>
      <c r="N62" s="41">
        <v>0</v>
      </c>
      <c r="O62" s="16">
        <f t="shared" si="0"/>
        <v>0</v>
      </c>
    </row>
    <row r="63" s="70" customFormat="1" ht="15" hidden="1" customHeight="1" spans="1:16">
      <c r="A63" s="74" t="s">
        <v>99</v>
      </c>
      <c r="B63" s="75" t="s">
        <v>100</v>
      </c>
      <c r="C63" s="74" t="s">
        <v>97</v>
      </c>
      <c r="D63" s="75" t="s">
        <v>144</v>
      </c>
      <c r="E63" s="74" t="s">
        <v>97</v>
      </c>
      <c r="F63" s="74" t="s">
        <v>98</v>
      </c>
      <c r="G63" s="74" t="s">
        <v>102</v>
      </c>
      <c r="H63" s="76">
        <v>103400.02</v>
      </c>
      <c r="I63" s="76">
        <v>0</v>
      </c>
      <c r="J63" s="76">
        <v>0</v>
      </c>
      <c r="K63" s="76">
        <v>29678.32</v>
      </c>
      <c r="L63" s="76">
        <v>103399.52</v>
      </c>
      <c r="M63" s="82" t="s">
        <v>102</v>
      </c>
      <c r="N63" s="76">
        <v>103400.02</v>
      </c>
      <c r="O63" s="16">
        <f t="shared" si="0"/>
        <v>103400.02</v>
      </c>
      <c r="P63" s="16" t="e">
        <f>_xlfn.XLOOKUP(D63,'7.30日应付账款余额'!A:A,'7.30日应付账款余额'!A:A)</f>
        <v>#N/A</v>
      </c>
    </row>
    <row r="64" s="70" customFormat="1" ht="15" hidden="1" customHeight="1" spans="1:16">
      <c r="A64" s="77" t="s">
        <v>99</v>
      </c>
      <c r="B64" s="52" t="s">
        <v>100</v>
      </c>
      <c r="C64" s="77" t="s">
        <v>97</v>
      </c>
      <c r="D64" s="52" t="s">
        <v>145</v>
      </c>
      <c r="E64" s="77" t="s">
        <v>97</v>
      </c>
      <c r="F64" s="77" t="s">
        <v>98</v>
      </c>
      <c r="G64" s="77" t="s">
        <v>104</v>
      </c>
      <c r="H64" s="78">
        <v>0</v>
      </c>
      <c r="I64" s="78">
        <v>0</v>
      </c>
      <c r="J64" s="78">
        <v>0</v>
      </c>
      <c r="K64" s="78">
        <v>0</v>
      </c>
      <c r="L64" s="78">
        <v>0</v>
      </c>
      <c r="M64" s="83" t="s">
        <v>104</v>
      </c>
      <c r="N64" s="78">
        <v>0</v>
      </c>
      <c r="O64" s="16">
        <f t="shared" si="0"/>
        <v>0</v>
      </c>
      <c r="P64" s="16"/>
    </row>
    <row r="65" s="70" customFormat="1" ht="15" hidden="1" customHeight="1" spans="1:16">
      <c r="A65" s="74" t="s">
        <v>99</v>
      </c>
      <c r="B65" s="75" t="s">
        <v>100</v>
      </c>
      <c r="C65" s="74" t="s">
        <v>97</v>
      </c>
      <c r="D65" s="75" t="s">
        <v>146</v>
      </c>
      <c r="E65" s="74" t="s">
        <v>97</v>
      </c>
      <c r="F65" s="74" t="s">
        <v>98</v>
      </c>
      <c r="G65" s="74" t="s">
        <v>104</v>
      </c>
      <c r="H65" s="76">
        <v>0</v>
      </c>
      <c r="I65" s="76">
        <v>0</v>
      </c>
      <c r="J65" s="76">
        <v>0</v>
      </c>
      <c r="K65" s="76">
        <v>0</v>
      </c>
      <c r="L65" s="76">
        <v>0</v>
      </c>
      <c r="M65" s="82" t="s">
        <v>104</v>
      </c>
      <c r="N65" s="76">
        <v>0</v>
      </c>
      <c r="O65" s="16">
        <f t="shared" si="0"/>
        <v>0</v>
      </c>
      <c r="P65" s="16"/>
    </row>
    <row r="66" s="70" customFormat="1" ht="15" hidden="1" customHeight="1" spans="1:16">
      <c r="A66" s="77" t="s">
        <v>99</v>
      </c>
      <c r="B66" s="52" t="s">
        <v>100</v>
      </c>
      <c r="C66" s="77" t="s">
        <v>97</v>
      </c>
      <c r="D66" s="52" t="s">
        <v>147</v>
      </c>
      <c r="E66" s="77" t="s">
        <v>97</v>
      </c>
      <c r="F66" s="77" t="s">
        <v>98</v>
      </c>
      <c r="G66" s="77" t="s">
        <v>104</v>
      </c>
      <c r="H66" s="78">
        <v>0</v>
      </c>
      <c r="I66" s="78">
        <v>0</v>
      </c>
      <c r="J66" s="78">
        <v>0</v>
      </c>
      <c r="K66" s="78">
        <v>0</v>
      </c>
      <c r="L66" s="78">
        <v>0</v>
      </c>
      <c r="M66" s="83" t="s">
        <v>104</v>
      </c>
      <c r="N66" s="78">
        <v>0</v>
      </c>
      <c r="O66" s="16">
        <f t="shared" si="0"/>
        <v>0</v>
      </c>
      <c r="P66" s="16"/>
    </row>
    <row r="67" s="70" customFormat="1" ht="15" hidden="1" customHeight="1" spans="1:16">
      <c r="A67" s="74" t="s">
        <v>99</v>
      </c>
      <c r="B67" s="75" t="s">
        <v>100</v>
      </c>
      <c r="C67" s="74" t="s">
        <v>97</v>
      </c>
      <c r="D67" s="75" t="s">
        <v>148</v>
      </c>
      <c r="E67" s="74" t="s">
        <v>97</v>
      </c>
      <c r="F67" s="74" t="s">
        <v>98</v>
      </c>
      <c r="G67" s="74" t="s">
        <v>104</v>
      </c>
      <c r="H67" s="76">
        <v>0</v>
      </c>
      <c r="I67" s="76">
        <v>0</v>
      </c>
      <c r="J67" s="76">
        <v>0</v>
      </c>
      <c r="K67" s="76">
        <v>0</v>
      </c>
      <c r="L67" s="76">
        <v>0</v>
      </c>
      <c r="M67" s="82" t="s">
        <v>104</v>
      </c>
      <c r="N67" s="76">
        <v>0</v>
      </c>
      <c r="O67" s="16">
        <f t="shared" si="0"/>
        <v>0</v>
      </c>
      <c r="P67" s="16"/>
    </row>
    <row r="68" s="70" customFormat="1" ht="15" hidden="1" customHeight="1" spans="1:16">
      <c r="A68" s="77" t="s">
        <v>99</v>
      </c>
      <c r="B68" s="52" t="s">
        <v>100</v>
      </c>
      <c r="C68" s="77" t="s">
        <v>97</v>
      </c>
      <c r="D68" s="52" t="s">
        <v>149</v>
      </c>
      <c r="E68" s="77" t="s">
        <v>97</v>
      </c>
      <c r="F68" s="77" t="s">
        <v>98</v>
      </c>
      <c r="G68" s="77" t="s">
        <v>104</v>
      </c>
      <c r="H68" s="78">
        <v>0</v>
      </c>
      <c r="I68" s="78">
        <v>0</v>
      </c>
      <c r="J68" s="78">
        <v>0</v>
      </c>
      <c r="K68" s="78">
        <v>0</v>
      </c>
      <c r="L68" s="78">
        <v>0</v>
      </c>
      <c r="M68" s="83" t="s">
        <v>104</v>
      </c>
      <c r="N68" s="78">
        <v>0</v>
      </c>
      <c r="O68" s="16">
        <f t="shared" si="0"/>
        <v>0</v>
      </c>
      <c r="P68" s="16"/>
    </row>
    <row r="69" s="70" customFormat="1" ht="15" hidden="1" customHeight="1" spans="1:16">
      <c r="A69" s="74" t="s">
        <v>99</v>
      </c>
      <c r="B69" s="75" t="s">
        <v>100</v>
      </c>
      <c r="C69" s="74" t="s">
        <v>97</v>
      </c>
      <c r="D69" s="75" t="s">
        <v>150</v>
      </c>
      <c r="E69" s="74" t="s">
        <v>97</v>
      </c>
      <c r="F69" s="74" t="s">
        <v>98</v>
      </c>
      <c r="G69" s="74" t="s">
        <v>104</v>
      </c>
      <c r="H69" s="76">
        <v>0</v>
      </c>
      <c r="I69" s="76">
        <v>0</v>
      </c>
      <c r="J69" s="76">
        <v>0</v>
      </c>
      <c r="K69" s="76">
        <v>0</v>
      </c>
      <c r="L69" s="76">
        <v>0</v>
      </c>
      <c r="M69" s="82" t="s">
        <v>104</v>
      </c>
      <c r="N69" s="76">
        <v>0</v>
      </c>
      <c r="O69" s="16">
        <f t="shared" ref="O69:O132" si="1">IF(M69="贷",N69,-N69)</f>
        <v>0</v>
      </c>
      <c r="P69" s="16"/>
    </row>
    <row r="70" s="70" customFormat="1" ht="15" hidden="1" customHeight="1" spans="1:16">
      <c r="A70" s="77" t="s">
        <v>99</v>
      </c>
      <c r="B70" s="52" t="s">
        <v>100</v>
      </c>
      <c r="C70" s="77" t="s">
        <v>97</v>
      </c>
      <c r="D70" s="52" t="s">
        <v>151</v>
      </c>
      <c r="E70" s="77" t="s">
        <v>97</v>
      </c>
      <c r="F70" s="77" t="s">
        <v>98</v>
      </c>
      <c r="G70" s="77" t="s">
        <v>104</v>
      </c>
      <c r="H70" s="78">
        <v>0</v>
      </c>
      <c r="I70" s="78">
        <v>0</v>
      </c>
      <c r="J70" s="78">
        <v>0</v>
      </c>
      <c r="K70" s="78">
        <v>0</v>
      </c>
      <c r="L70" s="78">
        <v>0</v>
      </c>
      <c r="M70" s="83" t="s">
        <v>104</v>
      </c>
      <c r="N70" s="78">
        <v>0</v>
      </c>
      <c r="O70" s="16">
        <f t="shared" si="1"/>
        <v>0</v>
      </c>
      <c r="P70" s="16"/>
    </row>
    <row r="71" s="70" customFormat="1" ht="15" hidden="1" customHeight="1" spans="1:16">
      <c r="A71" s="74" t="s">
        <v>99</v>
      </c>
      <c r="B71" s="75" t="s">
        <v>100</v>
      </c>
      <c r="C71" s="74" t="s">
        <v>97</v>
      </c>
      <c r="D71" s="75" t="s">
        <v>152</v>
      </c>
      <c r="E71" s="74" t="s">
        <v>97</v>
      </c>
      <c r="F71" s="74" t="s">
        <v>98</v>
      </c>
      <c r="G71" s="74" t="s">
        <v>104</v>
      </c>
      <c r="H71" s="76">
        <v>0</v>
      </c>
      <c r="I71" s="76">
        <v>0</v>
      </c>
      <c r="J71" s="76">
        <v>0</v>
      </c>
      <c r="K71" s="76">
        <v>0</v>
      </c>
      <c r="L71" s="76">
        <v>0</v>
      </c>
      <c r="M71" s="82" t="s">
        <v>104</v>
      </c>
      <c r="N71" s="76">
        <v>0</v>
      </c>
      <c r="O71" s="16">
        <f t="shared" si="1"/>
        <v>0</v>
      </c>
      <c r="P71" s="16"/>
    </row>
    <row r="72" s="70" customFormat="1" ht="15" hidden="1" customHeight="1" spans="1:16">
      <c r="A72" s="77" t="s">
        <v>99</v>
      </c>
      <c r="B72" s="52" t="s">
        <v>100</v>
      </c>
      <c r="C72" s="77" t="s">
        <v>97</v>
      </c>
      <c r="D72" s="52" t="s">
        <v>153</v>
      </c>
      <c r="E72" s="77" t="s">
        <v>97</v>
      </c>
      <c r="F72" s="77" t="s">
        <v>98</v>
      </c>
      <c r="G72" s="77" t="s">
        <v>104</v>
      </c>
      <c r="H72" s="78">
        <v>0</v>
      </c>
      <c r="I72" s="78">
        <v>0</v>
      </c>
      <c r="J72" s="78">
        <v>0</v>
      </c>
      <c r="K72" s="78">
        <v>0</v>
      </c>
      <c r="L72" s="78">
        <v>0</v>
      </c>
      <c r="M72" s="83" t="s">
        <v>104</v>
      </c>
      <c r="N72" s="78">
        <v>0</v>
      </c>
      <c r="O72" s="16">
        <f t="shared" si="1"/>
        <v>0</v>
      </c>
      <c r="P72" s="16"/>
    </row>
    <row r="73" s="70" customFormat="1" ht="15" hidden="1" customHeight="1" spans="1:16">
      <c r="A73" s="74" t="s">
        <v>99</v>
      </c>
      <c r="B73" s="75" t="s">
        <v>100</v>
      </c>
      <c r="C73" s="74" t="s">
        <v>97</v>
      </c>
      <c r="D73" s="75" t="s">
        <v>154</v>
      </c>
      <c r="E73" s="74" t="s">
        <v>97</v>
      </c>
      <c r="F73" s="74" t="s">
        <v>98</v>
      </c>
      <c r="G73" s="74" t="s">
        <v>104</v>
      </c>
      <c r="H73" s="76">
        <v>0</v>
      </c>
      <c r="I73" s="76">
        <v>0</v>
      </c>
      <c r="J73" s="76">
        <v>0</v>
      </c>
      <c r="K73" s="76">
        <v>0</v>
      </c>
      <c r="L73" s="76">
        <v>0</v>
      </c>
      <c r="M73" s="82" t="s">
        <v>104</v>
      </c>
      <c r="N73" s="76">
        <v>0</v>
      </c>
      <c r="O73" s="16">
        <f t="shared" si="1"/>
        <v>0</v>
      </c>
      <c r="P73" s="16"/>
    </row>
    <row r="74" s="70" customFormat="1" ht="15" hidden="1" customHeight="1" spans="1:16">
      <c r="A74" s="77" t="s">
        <v>99</v>
      </c>
      <c r="B74" s="52" t="s">
        <v>100</v>
      </c>
      <c r="C74" s="77" t="s">
        <v>97</v>
      </c>
      <c r="D74" s="52" t="s">
        <v>32</v>
      </c>
      <c r="E74" s="77" t="s">
        <v>97</v>
      </c>
      <c r="F74" s="77" t="s">
        <v>98</v>
      </c>
      <c r="G74" s="77" t="s">
        <v>102</v>
      </c>
      <c r="H74" s="78">
        <v>311091.85</v>
      </c>
      <c r="I74" s="78">
        <v>168667</v>
      </c>
      <c r="J74" s="78">
        <v>174012.01</v>
      </c>
      <c r="K74" s="78">
        <v>568667</v>
      </c>
      <c r="L74" s="78">
        <v>500438.21</v>
      </c>
      <c r="M74" s="83" t="s">
        <v>102</v>
      </c>
      <c r="N74" s="78">
        <v>316436.86</v>
      </c>
      <c r="O74" s="16">
        <f t="shared" si="1"/>
        <v>316436.86</v>
      </c>
      <c r="P74" s="16" t="str">
        <f>_xlfn.XLOOKUP(D74,'7.30日应付账款余额'!A:A,'7.30日应付账款余额'!A:A)</f>
        <v>重庆光大产业有限公司</v>
      </c>
    </row>
    <row r="75" s="70" customFormat="1" ht="15" hidden="1" customHeight="1" spans="1:16">
      <c r="A75" s="74" t="s">
        <v>99</v>
      </c>
      <c r="B75" s="75" t="s">
        <v>100</v>
      </c>
      <c r="C75" s="74" t="s">
        <v>97</v>
      </c>
      <c r="D75" s="75" t="s">
        <v>33</v>
      </c>
      <c r="E75" s="74" t="s">
        <v>97</v>
      </c>
      <c r="F75" s="74" t="s">
        <v>98</v>
      </c>
      <c r="G75" s="74" t="s">
        <v>102</v>
      </c>
      <c r="H75" s="76">
        <v>7130002.81</v>
      </c>
      <c r="I75" s="76">
        <v>4801755.82</v>
      </c>
      <c r="J75" s="76">
        <v>4282332.28</v>
      </c>
      <c r="K75" s="76">
        <v>12254187.82</v>
      </c>
      <c r="L75" s="76">
        <v>15003836.82</v>
      </c>
      <c r="M75" s="82" t="s">
        <v>102</v>
      </c>
      <c r="N75" s="76">
        <v>6610579.27</v>
      </c>
      <c r="O75" s="16">
        <f t="shared" si="1"/>
        <v>6610579.27</v>
      </c>
      <c r="P75" s="16" t="str">
        <f>_xlfn.XLOOKUP(D75,'7.30日应付账款余额'!A:A,'7.30日应付账款余额'!A:A)</f>
        <v>湘乡简美工贸有限公司</v>
      </c>
    </row>
    <row r="76" s="16" customFormat="1" ht="15" hidden="1" customHeight="1" spans="1:15">
      <c r="A76" s="19" t="s">
        <v>99</v>
      </c>
      <c r="B76" s="20" t="s">
        <v>100</v>
      </c>
      <c r="C76" s="19" t="s">
        <v>97</v>
      </c>
      <c r="D76" s="20" t="s">
        <v>155</v>
      </c>
      <c r="E76" s="19" t="s">
        <v>97</v>
      </c>
      <c r="F76" s="19" t="s">
        <v>98</v>
      </c>
      <c r="G76" s="19" t="s">
        <v>104</v>
      </c>
      <c r="H76" s="41">
        <v>0</v>
      </c>
      <c r="I76" s="41">
        <v>0</v>
      </c>
      <c r="J76" s="41">
        <v>0</v>
      </c>
      <c r="K76" s="41">
        <v>185330.96</v>
      </c>
      <c r="L76" s="41">
        <v>0</v>
      </c>
      <c r="M76" s="80" t="s">
        <v>104</v>
      </c>
      <c r="N76" s="41">
        <v>0</v>
      </c>
      <c r="O76" s="16">
        <f t="shared" si="1"/>
        <v>0</v>
      </c>
    </row>
    <row r="77" s="16" customFormat="1" ht="15" hidden="1" customHeight="1" spans="1:16">
      <c r="A77" s="10" t="s">
        <v>99</v>
      </c>
      <c r="B77" s="13" t="s">
        <v>100</v>
      </c>
      <c r="C77" s="10" t="s">
        <v>97</v>
      </c>
      <c r="D77" s="13" t="s">
        <v>156</v>
      </c>
      <c r="E77" s="10" t="s">
        <v>97</v>
      </c>
      <c r="F77" s="10" t="s">
        <v>98</v>
      </c>
      <c r="G77" s="10" t="s">
        <v>102</v>
      </c>
      <c r="H77" s="42">
        <v>261042</v>
      </c>
      <c r="I77" s="42">
        <v>0</v>
      </c>
      <c r="J77" s="42">
        <v>0</v>
      </c>
      <c r="K77" s="42">
        <v>100000</v>
      </c>
      <c r="L77" s="42">
        <v>0</v>
      </c>
      <c r="M77" s="81" t="s">
        <v>102</v>
      </c>
      <c r="N77" s="42">
        <v>261042</v>
      </c>
      <c r="O77" s="16">
        <f t="shared" si="1"/>
        <v>261042</v>
      </c>
      <c r="P77" s="16" t="str">
        <f>_xlfn.XLOOKUP(D77,'7.30日应付账款余额'!A:A,'7.30日应付账款余额'!A:A)</f>
        <v>江阴市诚信模具有限公司</v>
      </c>
    </row>
    <row r="78" s="70" customFormat="1" ht="15" hidden="1" customHeight="1" spans="1:16">
      <c r="A78" s="77" t="s">
        <v>99</v>
      </c>
      <c r="B78" s="52" t="s">
        <v>100</v>
      </c>
      <c r="C78" s="77" t="s">
        <v>97</v>
      </c>
      <c r="D78" s="52" t="s">
        <v>157</v>
      </c>
      <c r="E78" s="77" t="s">
        <v>97</v>
      </c>
      <c r="F78" s="77" t="s">
        <v>98</v>
      </c>
      <c r="G78" s="77" t="s">
        <v>102</v>
      </c>
      <c r="H78" s="78">
        <v>315723.23</v>
      </c>
      <c r="I78" s="78">
        <v>0</v>
      </c>
      <c r="J78" s="78">
        <v>0</v>
      </c>
      <c r="K78" s="78">
        <v>300000</v>
      </c>
      <c r="L78" s="78">
        <v>0</v>
      </c>
      <c r="M78" s="83" t="s">
        <v>102</v>
      </c>
      <c r="N78" s="78">
        <v>315723.23</v>
      </c>
      <c r="O78" s="16">
        <f t="shared" si="1"/>
        <v>315723.23</v>
      </c>
      <c r="P78" s="16" t="str">
        <f>_xlfn.XLOOKUP(D78,'7.30日应付账款余额'!A:A,'7.30日应付账款余额'!A:A)</f>
        <v>江阴长青工艺品有限公司</v>
      </c>
    </row>
    <row r="79" s="16" customFormat="1" ht="15" hidden="1" customHeight="1" spans="1:16">
      <c r="A79" s="10" t="s">
        <v>99</v>
      </c>
      <c r="B79" s="13" t="s">
        <v>100</v>
      </c>
      <c r="C79" s="10" t="s">
        <v>97</v>
      </c>
      <c r="D79" s="13" t="s">
        <v>158</v>
      </c>
      <c r="E79" s="10" t="s">
        <v>97</v>
      </c>
      <c r="F79" s="10" t="s">
        <v>98</v>
      </c>
      <c r="G79" s="10" t="s">
        <v>102</v>
      </c>
      <c r="H79" s="42">
        <v>1400</v>
      </c>
      <c r="I79" s="42">
        <v>0</v>
      </c>
      <c r="J79" s="42">
        <v>0</v>
      </c>
      <c r="K79" s="42">
        <v>0</v>
      </c>
      <c r="L79" s="42">
        <v>0</v>
      </c>
      <c r="M79" s="81" t="s">
        <v>102</v>
      </c>
      <c r="N79" s="42">
        <v>1400</v>
      </c>
      <c r="O79" s="16">
        <f t="shared" si="1"/>
        <v>1400</v>
      </c>
      <c r="P79" s="16" t="e">
        <f>_xlfn.XLOOKUP(D79,'7.30日应付账款余额'!A:A,'7.30日应付账款余额'!A:A)</f>
        <v>#N/A</v>
      </c>
    </row>
    <row r="80" s="16" customFormat="1" ht="15" hidden="1" customHeight="1" spans="1:16">
      <c r="A80" s="19" t="s">
        <v>99</v>
      </c>
      <c r="B80" s="20" t="s">
        <v>100</v>
      </c>
      <c r="C80" s="19" t="s">
        <v>97</v>
      </c>
      <c r="D80" s="20" t="s">
        <v>159</v>
      </c>
      <c r="E80" s="19" t="s">
        <v>97</v>
      </c>
      <c r="F80" s="19" t="s">
        <v>98</v>
      </c>
      <c r="G80" s="19" t="s">
        <v>102</v>
      </c>
      <c r="H80" s="41">
        <v>5600</v>
      </c>
      <c r="I80" s="41">
        <v>0</v>
      </c>
      <c r="J80" s="41">
        <v>0</v>
      </c>
      <c r="K80" s="41">
        <v>0</v>
      </c>
      <c r="L80" s="41">
        <v>0</v>
      </c>
      <c r="M80" s="80" t="s">
        <v>102</v>
      </c>
      <c r="N80" s="41">
        <v>5600</v>
      </c>
      <c r="O80" s="16">
        <f t="shared" si="1"/>
        <v>5600</v>
      </c>
      <c r="P80" s="16" t="e">
        <f>_xlfn.XLOOKUP(D80,'7.30日应付账款余额'!A:A,'7.30日应付账款余额'!A:A)</f>
        <v>#N/A</v>
      </c>
    </row>
    <row r="81" s="70" customFormat="1" ht="15" hidden="1" customHeight="1" spans="1:16">
      <c r="A81" s="74" t="s">
        <v>99</v>
      </c>
      <c r="B81" s="75" t="s">
        <v>100</v>
      </c>
      <c r="C81" s="74" t="s">
        <v>97</v>
      </c>
      <c r="D81" s="75" t="s">
        <v>160</v>
      </c>
      <c r="E81" s="74" t="s">
        <v>97</v>
      </c>
      <c r="F81" s="74" t="s">
        <v>98</v>
      </c>
      <c r="G81" s="74" t="s">
        <v>102</v>
      </c>
      <c r="H81" s="76">
        <v>6250</v>
      </c>
      <c r="I81" s="76">
        <v>0</v>
      </c>
      <c r="J81" s="76">
        <v>0</v>
      </c>
      <c r="K81" s="76">
        <v>0</v>
      </c>
      <c r="L81" s="76">
        <v>0</v>
      </c>
      <c r="M81" s="82" t="s">
        <v>102</v>
      </c>
      <c r="N81" s="76">
        <v>6250</v>
      </c>
      <c r="O81" s="16">
        <f t="shared" si="1"/>
        <v>6250</v>
      </c>
      <c r="P81" s="16" t="e">
        <f>_xlfn.XLOOKUP(D81,'7.30日应付账款余额'!A:A,'7.30日应付账款余额'!A:A)</f>
        <v>#N/A</v>
      </c>
    </row>
    <row r="82" s="70" customFormat="1" ht="15" hidden="1" customHeight="1" spans="1:16">
      <c r="A82" s="77" t="s">
        <v>99</v>
      </c>
      <c r="B82" s="52" t="s">
        <v>100</v>
      </c>
      <c r="C82" s="77" t="s">
        <v>97</v>
      </c>
      <c r="D82" s="52" t="s">
        <v>161</v>
      </c>
      <c r="E82" s="77" t="s">
        <v>97</v>
      </c>
      <c r="F82" s="77" t="s">
        <v>98</v>
      </c>
      <c r="G82" s="77" t="s">
        <v>104</v>
      </c>
      <c r="H82" s="78">
        <v>0</v>
      </c>
      <c r="I82" s="78">
        <v>0</v>
      </c>
      <c r="J82" s="78">
        <v>0</v>
      </c>
      <c r="K82" s="78">
        <v>0</v>
      </c>
      <c r="L82" s="78">
        <v>0</v>
      </c>
      <c r="M82" s="83" t="s">
        <v>104</v>
      </c>
      <c r="N82" s="78">
        <v>0</v>
      </c>
      <c r="O82" s="16">
        <f t="shared" si="1"/>
        <v>0</v>
      </c>
      <c r="P82" s="16"/>
    </row>
    <row r="83" s="70" customFormat="1" ht="15" hidden="1" customHeight="1" spans="1:16">
      <c r="A83" s="74" t="s">
        <v>99</v>
      </c>
      <c r="B83" s="75" t="s">
        <v>100</v>
      </c>
      <c r="C83" s="74" t="s">
        <v>97</v>
      </c>
      <c r="D83" s="75" t="s">
        <v>162</v>
      </c>
      <c r="E83" s="74" t="s">
        <v>97</v>
      </c>
      <c r="F83" s="74" t="s">
        <v>98</v>
      </c>
      <c r="G83" s="74" t="s">
        <v>102</v>
      </c>
      <c r="H83" s="76">
        <v>12000</v>
      </c>
      <c r="I83" s="76">
        <v>0</v>
      </c>
      <c r="J83" s="76">
        <v>0</v>
      </c>
      <c r="K83" s="76">
        <v>0</v>
      </c>
      <c r="L83" s="76">
        <v>0</v>
      </c>
      <c r="M83" s="82" t="s">
        <v>102</v>
      </c>
      <c r="N83" s="76">
        <v>12000</v>
      </c>
      <c r="O83" s="16">
        <f t="shared" si="1"/>
        <v>12000</v>
      </c>
      <c r="P83" s="16" t="e">
        <f>_xlfn.XLOOKUP(D83,'7.30日应付账款余额'!A:A,'7.30日应付账款余额'!A:A)</f>
        <v>#N/A</v>
      </c>
    </row>
    <row r="84" s="70" customFormat="1" ht="15" hidden="1" customHeight="1" spans="1:16">
      <c r="A84" s="77" t="s">
        <v>99</v>
      </c>
      <c r="B84" s="52" t="s">
        <v>100</v>
      </c>
      <c r="C84" s="77" t="s">
        <v>97</v>
      </c>
      <c r="D84" s="52" t="s">
        <v>163</v>
      </c>
      <c r="E84" s="77" t="s">
        <v>97</v>
      </c>
      <c r="F84" s="77" t="s">
        <v>98</v>
      </c>
      <c r="G84" s="77" t="s">
        <v>104</v>
      </c>
      <c r="H84" s="78">
        <v>0</v>
      </c>
      <c r="I84" s="78">
        <v>0</v>
      </c>
      <c r="J84" s="78">
        <v>0</v>
      </c>
      <c r="K84" s="78">
        <v>0</v>
      </c>
      <c r="L84" s="78">
        <v>0</v>
      </c>
      <c r="M84" s="83" t="s">
        <v>104</v>
      </c>
      <c r="N84" s="78">
        <v>0</v>
      </c>
      <c r="O84" s="16">
        <f t="shared" si="1"/>
        <v>0</v>
      </c>
      <c r="P84" s="16"/>
    </row>
    <row r="85" s="16" customFormat="1" ht="15" hidden="1" customHeight="1" spans="1:15">
      <c r="A85" s="10" t="s">
        <v>99</v>
      </c>
      <c r="B85" s="13" t="s">
        <v>100</v>
      </c>
      <c r="C85" s="10" t="s">
        <v>97</v>
      </c>
      <c r="D85" s="13" t="s">
        <v>164</v>
      </c>
      <c r="E85" s="10" t="s">
        <v>97</v>
      </c>
      <c r="F85" s="10" t="s">
        <v>98</v>
      </c>
      <c r="G85" s="10" t="s">
        <v>104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81" t="s">
        <v>104</v>
      </c>
      <c r="N85" s="42">
        <v>0</v>
      </c>
      <c r="O85" s="16">
        <f t="shared" si="1"/>
        <v>0</v>
      </c>
    </row>
    <row r="86" s="70" customFormat="1" ht="15" hidden="1" customHeight="1" spans="1:16">
      <c r="A86" s="77" t="s">
        <v>99</v>
      </c>
      <c r="B86" s="52" t="s">
        <v>100</v>
      </c>
      <c r="C86" s="77" t="s">
        <v>97</v>
      </c>
      <c r="D86" s="52" t="s">
        <v>165</v>
      </c>
      <c r="E86" s="77" t="s">
        <v>97</v>
      </c>
      <c r="F86" s="77" t="s">
        <v>98</v>
      </c>
      <c r="G86" s="77" t="s">
        <v>104</v>
      </c>
      <c r="H86" s="78">
        <v>0</v>
      </c>
      <c r="I86" s="78">
        <v>0</v>
      </c>
      <c r="J86" s="78">
        <v>0</v>
      </c>
      <c r="K86" s="78">
        <v>0</v>
      </c>
      <c r="L86" s="78">
        <v>0</v>
      </c>
      <c r="M86" s="83" t="s">
        <v>104</v>
      </c>
      <c r="N86" s="78">
        <v>0</v>
      </c>
      <c r="O86" s="16">
        <f t="shared" si="1"/>
        <v>0</v>
      </c>
      <c r="P86" s="16"/>
    </row>
    <row r="87" s="70" customFormat="1" ht="15" hidden="1" customHeight="1" spans="1:16">
      <c r="A87" s="74" t="s">
        <v>99</v>
      </c>
      <c r="B87" s="75" t="s">
        <v>100</v>
      </c>
      <c r="C87" s="74" t="s">
        <v>97</v>
      </c>
      <c r="D87" s="75" t="s">
        <v>166</v>
      </c>
      <c r="E87" s="74" t="s">
        <v>97</v>
      </c>
      <c r="F87" s="74" t="s">
        <v>98</v>
      </c>
      <c r="G87" s="74" t="s">
        <v>104</v>
      </c>
      <c r="H87" s="76">
        <v>0</v>
      </c>
      <c r="I87" s="76">
        <v>0</v>
      </c>
      <c r="J87" s="76">
        <v>0</v>
      </c>
      <c r="K87" s="76">
        <v>0</v>
      </c>
      <c r="L87" s="76">
        <v>0</v>
      </c>
      <c r="M87" s="82" t="s">
        <v>104</v>
      </c>
      <c r="N87" s="76">
        <v>0</v>
      </c>
      <c r="O87" s="16">
        <f t="shared" si="1"/>
        <v>0</v>
      </c>
      <c r="P87" s="16"/>
    </row>
    <row r="88" s="70" customFormat="1" ht="15" hidden="1" customHeight="1" spans="1:16">
      <c r="A88" s="77" t="s">
        <v>99</v>
      </c>
      <c r="B88" s="52" t="s">
        <v>100</v>
      </c>
      <c r="C88" s="77" t="s">
        <v>97</v>
      </c>
      <c r="D88" s="52" t="s">
        <v>167</v>
      </c>
      <c r="E88" s="77" t="s">
        <v>97</v>
      </c>
      <c r="F88" s="77" t="s">
        <v>98</v>
      </c>
      <c r="G88" s="77" t="s">
        <v>104</v>
      </c>
      <c r="H88" s="78">
        <v>0</v>
      </c>
      <c r="I88" s="78">
        <v>0</v>
      </c>
      <c r="J88" s="78">
        <v>0</v>
      </c>
      <c r="K88" s="78">
        <v>18532</v>
      </c>
      <c r="L88" s="78">
        <v>18532</v>
      </c>
      <c r="M88" s="83" t="s">
        <v>104</v>
      </c>
      <c r="N88" s="78">
        <v>0</v>
      </c>
      <c r="O88" s="16">
        <f t="shared" si="1"/>
        <v>0</v>
      </c>
      <c r="P88" s="16"/>
    </row>
    <row r="89" s="70" customFormat="1" ht="15" hidden="1" customHeight="1" spans="1:16">
      <c r="A89" s="74" t="s">
        <v>99</v>
      </c>
      <c r="B89" s="75" t="s">
        <v>100</v>
      </c>
      <c r="C89" s="74" t="s">
        <v>97</v>
      </c>
      <c r="D89" s="75" t="s">
        <v>168</v>
      </c>
      <c r="E89" s="74" t="s">
        <v>97</v>
      </c>
      <c r="F89" s="74" t="s">
        <v>98</v>
      </c>
      <c r="G89" s="74" t="s">
        <v>102</v>
      </c>
      <c r="H89" s="76">
        <v>9600</v>
      </c>
      <c r="I89" s="76">
        <v>0</v>
      </c>
      <c r="J89" s="76">
        <v>0</v>
      </c>
      <c r="K89" s="76">
        <v>0</v>
      </c>
      <c r="L89" s="76">
        <v>0</v>
      </c>
      <c r="M89" s="82" t="s">
        <v>102</v>
      </c>
      <c r="N89" s="76">
        <v>9600</v>
      </c>
      <c r="O89" s="16">
        <f t="shared" si="1"/>
        <v>9600</v>
      </c>
      <c r="P89" s="16" t="e">
        <f>_xlfn.XLOOKUP(D89,'7.30日应付账款余额'!A:A,'7.30日应付账款余额'!A:A)</f>
        <v>#N/A</v>
      </c>
    </row>
    <row r="90" s="70" customFormat="1" ht="15" hidden="1" customHeight="1" spans="1:16">
      <c r="A90" s="77" t="s">
        <v>99</v>
      </c>
      <c r="B90" s="52" t="s">
        <v>100</v>
      </c>
      <c r="C90" s="77" t="s">
        <v>97</v>
      </c>
      <c r="D90" s="52" t="s">
        <v>169</v>
      </c>
      <c r="E90" s="77" t="s">
        <v>97</v>
      </c>
      <c r="F90" s="77" t="s">
        <v>98</v>
      </c>
      <c r="G90" s="77" t="s">
        <v>104</v>
      </c>
      <c r="H90" s="78">
        <v>0</v>
      </c>
      <c r="I90" s="78">
        <v>0</v>
      </c>
      <c r="J90" s="78">
        <v>0</v>
      </c>
      <c r="K90" s="78">
        <v>0</v>
      </c>
      <c r="L90" s="78">
        <v>0</v>
      </c>
      <c r="M90" s="83" t="s">
        <v>104</v>
      </c>
      <c r="N90" s="78">
        <v>0</v>
      </c>
      <c r="O90" s="16">
        <f t="shared" si="1"/>
        <v>0</v>
      </c>
      <c r="P90" s="16"/>
    </row>
    <row r="91" s="70" customFormat="1" ht="15" hidden="1" customHeight="1" spans="1:16">
      <c r="A91" s="74" t="s">
        <v>99</v>
      </c>
      <c r="B91" s="75" t="s">
        <v>100</v>
      </c>
      <c r="C91" s="74" t="s">
        <v>97</v>
      </c>
      <c r="D91" s="75" t="s">
        <v>170</v>
      </c>
      <c r="E91" s="74" t="s">
        <v>97</v>
      </c>
      <c r="F91" s="74" t="s">
        <v>98</v>
      </c>
      <c r="G91" s="74" t="s">
        <v>107</v>
      </c>
      <c r="H91" s="76">
        <v>15365.76</v>
      </c>
      <c r="I91" s="76">
        <v>0</v>
      </c>
      <c r="J91" s="76">
        <v>0</v>
      </c>
      <c r="K91" s="76">
        <v>0</v>
      </c>
      <c r="L91" s="76">
        <v>0</v>
      </c>
      <c r="M91" s="82" t="s">
        <v>107</v>
      </c>
      <c r="N91" s="76">
        <v>15365.76</v>
      </c>
      <c r="O91" s="16">
        <f t="shared" si="1"/>
        <v>-15365.76</v>
      </c>
      <c r="P91" s="16" t="e">
        <f>_xlfn.XLOOKUP(D91,'7.30日应付账款余额'!A:A,'7.30日应付账款余额'!A:A)</f>
        <v>#N/A</v>
      </c>
    </row>
    <row r="92" s="70" customFormat="1" ht="15" hidden="1" customHeight="1" spans="1:16">
      <c r="A92" s="77" t="s">
        <v>99</v>
      </c>
      <c r="B92" s="52" t="s">
        <v>100</v>
      </c>
      <c r="C92" s="77" t="s">
        <v>97</v>
      </c>
      <c r="D92" s="52" t="s">
        <v>171</v>
      </c>
      <c r="E92" s="77" t="s">
        <v>97</v>
      </c>
      <c r="F92" s="77" t="s">
        <v>98</v>
      </c>
      <c r="G92" s="77" t="s">
        <v>102</v>
      </c>
      <c r="H92" s="78">
        <v>2200</v>
      </c>
      <c r="I92" s="78">
        <v>0</v>
      </c>
      <c r="J92" s="78">
        <v>0</v>
      </c>
      <c r="K92" s="78">
        <v>0</v>
      </c>
      <c r="L92" s="78">
        <v>0</v>
      </c>
      <c r="M92" s="83" t="s">
        <v>102</v>
      </c>
      <c r="N92" s="78">
        <v>2200</v>
      </c>
      <c r="O92" s="16">
        <f t="shared" si="1"/>
        <v>2200</v>
      </c>
      <c r="P92" s="16" t="e">
        <f>_xlfn.XLOOKUP(D92,'7.30日应付账款余额'!A:A,'7.30日应付账款余额'!A:A)</f>
        <v>#N/A</v>
      </c>
    </row>
    <row r="93" s="70" customFormat="1" ht="15" hidden="1" customHeight="1" spans="1:16">
      <c r="A93" s="74" t="s">
        <v>99</v>
      </c>
      <c r="B93" s="75" t="s">
        <v>100</v>
      </c>
      <c r="C93" s="74" t="s">
        <v>97</v>
      </c>
      <c r="D93" s="75" t="s">
        <v>172</v>
      </c>
      <c r="E93" s="74" t="s">
        <v>97</v>
      </c>
      <c r="F93" s="74" t="s">
        <v>98</v>
      </c>
      <c r="G93" s="74" t="s">
        <v>102</v>
      </c>
      <c r="H93" s="76">
        <v>6340</v>
      </c>
      <c r="I93" s="76">
        <v>0</v>
      </c>
      <c r="J93" s="76">
        <v>0</v>
      </c>
      <c r="K93" s="76">
        <v>0</v>
      </c>
      <c r="L93" s="76">
        <v>0</v>
      </c>
      <c r="M93" s="82" t="s">
        <v>102</v>
      </c>
      <c r="N93" s="76">
        <v>6340</v>
      </c>
      <c r="O93" s="16">
        <f t="shared" si="1"/>
        <v>6340</v>
      </c>
      <c r="P93" s="16" t="e">
        <f>_xlfn.XLOOKUP(D93,'7.30日应付账款余额'!A:A,'7.30日应付账款余额'!A:A)</f>
        <v>#N/A</v>
      </c>
    </row>
    <row r="94" s="16" customFormat="1" ht="15" hidden="1" customHeight="1" spans="1:16">
      <c r="A94" s="19" t="s">
        <v>99</v>
      </c>
      <c r="B94" s="20" t="s">
        <v>100</v>
      </c>
      <c r="C94" s="19" t="s">
        <v>97</v>
      </c>
      <c r="D94" s="20" t="s">
        <v>173</v>
      </c>
      <c r="E94" s="19" t="s">
        <v>97</v>
      </c>
      <c r="F94" s="19" t="s">
        <v>98</v>
      </c>
      <c r="G94" s="19" t="s">
        <v>102</v>
      </c>
      <c r="H94" s="41">
        <v>30585</v>
      </c>
      <c r="I94" s="41">
        <v>0</v>
      </c>
      <c r="J94" s="41">
        <v>0</v>
      </c>
      <c r="K94" s="41">
        <v>0</v>
      </c>
      <c r="L94" s="41">
        <v>0</v>
      </c>
      <c r="M94" s="80" t="s">
        <v>102</v>
      </c>
      <c r="N94" s="41">
        <v>30585</v>
      </c>
      <c r="O94" s="16">
        <f t="shared" si="1"/>
        <v>30585</v>
      </c>
      <c r="P94" s="16" t="e">
        <f>_xlfn.XLOOKUP(D94,'7.30日应付账款余额'!A:A,'7.30日应付账款余额'!A:A)</f>
        <v>#N/A</v>
      </c>
    </row>
    <row r="95" s="16" customFormat="1" ht="15" hidden="1" customHeight="1" spans="1:16">
      <c r="A95" s="10" t="s">
        <v>99</v>
      </c>
      <c r="B95" s="13" t="s">
        <v>100</v>
      </c>
      <c r="C95" s="10" t="s">
        <v>97</v>
      </c>
      <c r="D95" s="13" t="s">
        <v>34</v>
      </c>
      <c r="E95" s="10" t="s">
        <v>97</v>
      </c>
      <c r="F95" s="10" t="s">
        <v>98</v>
      </c>
      <c r="G95" s="10" t="s">
        <v>107</v>
      </c>
      <c r="H95" s="42">
        <v>63</v>
      </c>
      <c r="I95" s="42">
        <v>377221.12</v>
      </c>
      <c r="J95" s="42">
        <v>0</v>
      </c>
      <c r="K95" s="42">
        <v>1186663.04</v>
      </c>
      <c r="L95" s="42">
        <v>1016973.16</v>
      </c>
      <c r="M95" s="81" t="s">
        <v>107</v>
      </c>
      <c r="N95" s="42">
        <v>377284.12</v>
      </c>
      <c r="O95" s="16">
        <f t="shared" si="1"/>
        <v>-377284.12</v>
      </c>
      <c r="P95" s="16" t="str">
        <f>_xlfn.XLOOKUP(D95,'7.30日应付账款余额'!A:A,'7.30日应付账款余额'!A:A)</f>
        <v>佛吉亚（无锡）座椅部件有限公</v>
      </c>
    </row>
    <row r="96" s="16" customFormat="1" ht="15" hidden="1" customHeight="1" spans="1:15">
      <c r="A96" s="19" t="s">
        <v>99</v>
      </c>
      <c r="B96" s="20" t="s">
        <v>100</v>
      </c>
      <c r="C96" s="19" t="s">
        <v>97</v>
      </c>
      <c r="D96" s="20" t="s">
        <v>174</v>
      </c>
      <c r="E96" s="19" t="s">
        <v>97</v>
      </c>
      <c r="F96" s="19" t="s">
        <v>98</v>
      </c>
      <c r="G96" s="19" t="s">
        <v>104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80" t="s">
        <v>104</v>
      </c>
      <c r="N96" s="41">
        <v>0</v>
      </c>
      <c r="O96" s="16">
        <f t="shared" si="1"/>
        <v>0</v>
      </c>
    </row>
    <row r="97" s="16" customFormat="1" ht="15" hidden="1" customHeight="1" spans="1:15">
      <c r="A97" s="10" t="s">
        <v>99</v>
      </c>
      <c r="B97" s="13" t="s">
        <v>100</v>
      </c>
      <c r="C97" s="10" t="s">
        <v>97</v>
      </c>
      <c r="D97" s="13" t="s">
        <v>175</v>
      </c>
      <c r="E97" s="10" t="s">
        <v>97</v>
      </c>
      <c r="F97" s="10" t="s">
        <v>98</v>
      </c>
      <c r="G97" s="10" t="s">
        <v>104</v>
      </c>
      <c r="H97" s="42">
        <v>0</v>
      </c>
      <c r="I97" s="42">
        <v>0</v>
      </c>
      <c r="J97" s="42">
        <v>0</v>
      </c>
      <c r="K97" s="42">
        <v>220750.15</v>
      </c>
      <c r="L97" s="42">
        <v>0</v>
      </c>
      <c r="M97" s="81" t="s">
        <v>104</v>
      </c>
      <c r="N97" s="42">
        <v>0</v>
      </c>
      <c r="O97" s="16">
        <f t="shared" si="1"/>
        <v>0</v>
      </c>
    </row>
    <row r="98" s="70" customFormat="1" ht="15" hidden="1" customHeight="1" spans="1:16">
      <c r="A98" s="77" t="s">
        <v>99</v>
      </c>
      <c r="B98" s="52" t="s">
        <v>100</v>
      </c>
      <c r="C98" s="77" t="s">
        <v>97</v>
      </c>
      <c r="D98" s="52" t="s">
        <v>176</v>
      </c>
      <c r="E98" s="77" t="s">
        <v>97</v>
      </c>
      <c r="F98" s="77" t="s">
        <v>98</v>
      </c>
      <c r="G98" s="77" t="s">
        <v>104</v>
      </c>
      <c r="H98" s="78">
        <v>0</v>
      </c>
      <c r="I98" s="78">
        <v>0</v>
      </c>
      <c r="J98" s="78">
        <v>0</v>
      </c>
      <c r="K98" s="78">
        <v>0</v>
      </c>
      <c r="L98" s="78">
        <v>0</v>
      </c>
      <c r="M98" s="83" t="s">
        <v>104</v>
      </c>
      <c r="N98" s="78">
        <v>0</v>
      </c>
      <c r="O98" s="16">
        <f t="shared" si="1"/>
        <v>0</v>
      </c>
      <c r="P98" s="16"/>
    </row>
    <row r="99" s="70" customFormat="1" ht="15" hidden="1" customHeight="1" spans="1:16">
      <c r="A99" s="74" t="s">
        <v>99</v>
      </c>
      <c r="B99" s="75" t="s">
        <v>100</v>
      </c>
      <c r="C99" s="74" t="s">
        <v>97</v>
      </c>
      <c r="D99" s="75" t="s">
        <v>177</v>
      </c>
      <c r="E99" s="74" t="s">
        <v>97</v>
      </c>
      <c r="F99" s="74" t="s">
        <v>98</v>
      </c>
      <c r="G99" s="74" t="s">
        <v>104</v>
      </c>
      <c r="H99" s="76">
        <v>0</v>
      </c>
      <c r="I99" s="76">
        <v>0</v>
      </c>
      <c r="J99" s="76">
        <v>0</v>
      </c>
      <c r="K99" s="76">
        <v>0</v>
      </c>
      <c r="L99" s="76">
        <v>0</v>
      </c>
      <c r="M99" s="82" t="s">
        <v>104</v>
      </c>
      <c r="N99" s="76">
        <v>0</v>
      </c>
      <c r="O99" s="16">
        <f t="shared" si="1"/>
        <v>0</v>
      </c>
      <c r="P99" s="16"/>
    </row>
    <row r="100" s="70" customFormat="1" ht="15" hidden="1" customHeight="1" spans="1:16">
      <c r="A100" s="77" t="s">
        <v>99</v>
      </c>
      <c r="B100" s="52" t="s">
        <v>100</v>
      </c>
      <c r="C100" s="77" t="s">
        <v>97</v>
      </c>
      <c r="D100" s="52" t="s">
        <v>67</v>
      </c>
      <c r="E100" s="77" t="s">
        <v>97</v>
      </c>
      <c r="F100" s="77" t="s">
        <v>98</v>
      </c>
      <c r="G100" s="77" t="s">
        <v>102</v>
      </c>
      <c r="H100" s="78">
        <v>12538.48</v>
      </c>
      <c r="I100" s="78">
        <v>9899</v>
      </c>
      <c r="J100" s="78">
        <v>0</v>
      </c>
      <c r="K100" s="78">
        <v>17818.04</v>
      </c>
      <c r="L100" s="78">
        <v>23757.12</v>
      </c>
      <c r="M100" s="83" t="s">
        <v>102</v>
      </c>
      <c r="N100" s="78">
        <v>2639.48</v>
      </c>
      <c r="O100" s="16">
        <f t="shared" si="1"/>
        <v>2639.48</v>
      </c>
      <c r="P100" s="16" t="str">
        <f>_xlfn.XLOOKUP(D100,'7.30日应付账款余额'!A:A,'7.30日应付账款余额'!A:A)</f>
        <v>重庆渝融兴汽车配件有限公司</v>
      </c>
    </row>
    <row r="101" s="70" customFormat="1" ht="15" hidden="1" customHeight="1" spans="1:16">
      <c r="A101" s="74" t="s">
        <v>99</v>
      </c>
      <c r="B101" s="75" t="s">
        <v>100</v>
      </c>
      <c r="C101" s="74" t="s">
        <v>97</v>
      </c>
      <c r="D101" s="75" t="s">
        <v>68</v>
      </c>
      <c r="E101" s="74" t="s">
        <v>97</v>
      </c>
      <c r="F101" s="74" t="s">
        <v>98</v>
      </c>
      <c r="G101" s="74" t="s">
        <v>102</v>
      </c>
      <c r="H101" s="76">
        <v>4016.5</v>
      </c>
      <c r="I101" s="76">
        <v>4016.5</v>
      </c>
      <c r="J101" s="76">
        <v>4011.5</v>
      </c>
      <c r="K101" s="76">
        <v>4016.5</v>
      </c>
      <c r="L101" s="76">
        <v>8023</v>
      </c>
      <c r="M101" s="82" t="s">
        <v>102</v>
      </c>
      <c r="N101" s="76">
        <v>4011.5</v>
      </c>
      <c r="O101" s="16">
        <f t="shared" si="1"/>
        <v>4011.5</v>
      </c>
      <c r="P101" s="16" t="str">
        <f>_xlfn.XLOOKUP(D101,'7.30日应付账款余额'!A:A,'7.30日应付账款余额'!A:A)</f>
        <v>安徽汉升工业部件股份有限公司</v>
      </c>
    </row>
    <row r="102" s="70" customFormat="1" ht="15" hidden="1" customHeight="1" spans="1:16">
      <c r="A102" s="77" t="s">
        <v>99</v>
      </c>
      <c r="B102" s="52" t="s">
        <v>100</v>
      </c>
      <c r="C102" s="77" t="s">
        <v>97</v>
      </c>
      <c r="D102" s="52" t="s">
        <v>35</v>
      </c>
      <c r="E102" s="77" t="s">
        <v>97</v>
      </c>
      <c r="F102" s="77" t="s">
        <v>98</v>
      </c>
      <c r="G102" s="77" t="s">
        <v>102</v>
      </c>
      <c r="H102" s="78">
        <v>552538.7</v>
      </c>
      <c r="I102" s="78">
        <v>200000</v>
      </c>
      <c r="J102" s="78">
        <v>33099.67</v>
      </c>
      <c r="K102" s="78">
        <v>600000</v>
      </c>
      <c r="L102" s="78">
        <v>639683.69</v>
      </c>
      <c r="M102" s="83" t="s">
        <v>102</v>
      </c>
      <c r="N102" s="78">
        <v>385638.37</v>
      </c>
      <c r="O102" s="16">
        <f t="shared" si="1"/>
        <v>385638.37</v>
      </c>
      <c r="P102" s="16" t="str">
        <f>_xlfn.XLOOKUP(D102,'7.30日应付账款余额'!A:A,'7.30日应付账款余额'!A:A)</f>
        <v>吉林省德邦汽车电子有限公司</v>
      </c>
    </row>
    <row r="103" s="70" customFormat="1" ht="15" hidden="1" customHeight="1" spans="1:16">
      <c r="A103" s="74" t="s">
        <v>99</v>
      </c>
      <c r="B103" s="75" t="s">
        <v>100</v>
      </c>
      <c r="C103" s="74" t="s">
        <v>97</v>
      </c>
      <c r="D103" s="75" t="s">
        <v>36</v>
      </c>
      <c r="E103" s="74" t="s">
        <v>97</v>
      </c>
      <c r="F103" s="74" t="s">
        <v>98</v>
      </c>
      <c r="G103" s="74" t="s">
        <v>102</v>
      </c>
      <c r="H103" s="76">
        <v>988529.31</v>
      </c>
      <c r="I103" s="76">
        <v>200000</v>
      </c>
      <c r="J103" s="76">
        <v>13110.83</v>
      </c>
      <c r="K103" s="76">
        <v>1100000</v>
      </c>
      <c r="L103" s="76">
        <v>1181371.37</v>
      </c>
      <c r="M103" s="82" t="s">
        <v>102</v>
      </c>
      <c r="N103" s="76">
        <v>801640.14</v>
      </c>
      <c r="O103" s="16">
        <f t="shared" si="1"/>
        <v>801640.14</v>
      </c>
      <c r="P103" s="16" t="str">
        <f>_xlfn.XLOOKUP(D103,'7.30日应付账款余额'!A:A,'7.30日应付账款余额'!A:A)</f>
        <v>吉林省方舟电子科技有限公司</v>
      </c>
    </row>
    <row r="104" s="16" customFormat="1" ht="15" hidden="1" customHeight="1" spans="1:16">
      <c r="A104" s="19" t="s">
        <v>99</v>
      </c>
      <c r="B104" s="20" t="s">
        <v>100</v>
      </c>
      <c r="C104" s="19" t="s">
        <v>97</v>
      </c>
      <c r="D104" s="20" t="s">
        <v>37</v>
      </c>
      <c r="E104" s="19" t="s">
        <v>97</v>
      </c>
      <c r="F104" s="19" t="s">
        <v>98</v>
      </c>
      <c r="G104" s="19" t="s">
        <v>102</v>
      </c>
      <c r="H104" s="41">
        <v>1081727.59</v>
      </c>
      <c r="I104" s="41">
        <v>687006.1</v>
      </c>
      <c r="J104" s="41">
        <v>0</v>
      </c>
      <c r="K104" s="41">
        <v>1071397.02</v>
      </c>
      <c r="L104" s="41">
        <v>1081727.6</v>
      </c>
      <c r="M104" s="80" t="s">
        <v>102</v>
      </c>
      <c r="N104" s="41">
        <v>394721.49</v>
      </c>
      <c r="O104" s="16">
        <f t="shared" si="1"/>
        <v>394721.49</v>
      </c>
      <c r="P104" s="16" t="str">
        <f>_xlfn.XLOOKUP(D104,'7.30日应付账款余额'!A:A,'7.30日应付账款余额'!A:A)</f>
        <v>长春富维安道拓汽车金属零部件</v>
      </c>
    </row>
    <row r="105" s="16" customFormat="1" ht="15" hidden="1" customHeight="1" spans="1:15">
      <c r="A105" s="10" t="s">
        <v>99</v>
      </c>
      <c r="B105" s="13" t="s">
        <v>100</v>
      </c>
      <c r="C105" s="10" t="s">
        <v>97</v>
      </c>
      <c r="D105" s="13" t="s">
        <v>178</v>
      </c>
      <c r="E105" s="10" t="s">
        <v>97</v>
      </c>
      <c r="F105" s="10" t="s">
        <v>98</v>
      </c>
      <c r="G105" s="10" t="s">
        <v>104</v>
      </c>
      <c r="H105" s="42">
        <v>0</v>
      </c>
      <c r="I105" s="42">
        <v>0</v>
      </c>
      <c r="J105" s="42">
        <v>0</v>
      </c>
      <c r="K105" s="42">
        <v>0</v>
      </c>
      <c r="L105" s="42">
        <v>0</v>
      </c>
      <c r="M105" s="81" t="s">
        <v>104</v>
      </c>
      <c r="N105" s="42">
        <v>0</v>
      </c>
      <c r="O105" s="16">
        <f t="shared" si="1"/>
        <v>0</v>
      </c>
    </row>
    <row r="106" s="16" customFormat="1" ht="15" hidden="1" customHeight="1" spans="1:15">
      <c r="A106" s="19" t="s">
        <v>99</v>
      </c>
      <c r="B106" s="20" t="s">
        <v>100</v>
      </c>
      <c r="C106" s="19" t="s">
        <v>97</v>
      </c>
      <c r="D106" s="20" t="s">
        <v>179</v>
      </c>
      <c r="E106" s="19" t="s">
        <v>97</v>
      </c>
      <c r="F106" s="19" t="s">
        <v>98</v>
      </c>
      <c r="G106" s="19" t="s">
        <v>104</v>
      </c>
      <c r="H106" s="41">
        <v>0</v>
      </c>
      <c r="I106" s="41">
        <v>0</v>
      </c>
      <c r="J106" s="41">
        <v>0</v>
      </c>
      <c r="K106" s="41">
        <v>0</v>
      </c>
      <c r="L106" s="41">
        <v>0</v>
      </c>
      <c r="M106" s="80" t="s">
        <v>104</v>
      </c>
      <c r="N106" s="41">
        <v>0</v>
      </c>
      <c r="O106" s="16">
        <f t="shared" si="1"/>
        <v>0</v>
      </c>
    </row>
    <row r="107" s="70" customFormat="1" ht="15" hidden="1" customHeight="1" spans="1:16">
      <c r="A107" s="74" t="s">
        <v>99</v>
      </c>
      <c r="B107" s="75" t="s">
        <v>100</v>
      </c>
      <c r="C107" s="74" t="s">
        <v>97</v>
      </c>
      <c r="D107" s="75" t="s">
        <v>38</v>
      </c>
      <c r="E107" s="74" t="s">
        <v>97</v>
      </c>
      <c r="F107" s="74" t="s">
        <v>98</v>
      </c>
      <c r="G107" s="74" t="s">
        <v>102</v>
      </c>
      <c r="H107" s="76">
        <v>581597.34</v>
      </c>
      <c r="I107" s="76">
        <v>200000</v>
      </c>
      <c r="J107" s="76">
        <v>90511.99</v>
      </c>
      <c r="K107" s="76">
        <v>700000</v>
      </c>
      <c r="L107" s="76">
        <v>588949.62</v>
      </c>
      <c r="M107" s="82" t="s">
        <v>102</v>
      </c>
      <c r="N107" s="76">
        <v>472109.33</v>
      </c>
      <c r="O107" s="16">
        <f t="shared" si="1"/>
        <v>472109.33</v>
      </c>
      <c r="P107" s="16" t="str">
        <f>_xlfn.XLOOKUP(D107,'7.30日应付账款余额'!A:A,'7.30日应付账款余额'!A:A)</f>
        <v>黄骅市雍丰塑料制品有限公司</v>
      </c>
    </row>
    <row r="108" s="70" customFormat="1" ht="15" hidden="1" customHeight="1" spans="1:16">
      <c r="A108" s="77" t="s">
        <v>99</v>
      </c>
      <c r="B108" s="52" t="s">
        <v>100</v>
      </c>
      <c r="C108" s="77" t="s">
        <v>97</v>
      </c>
      <c r="D108" s="52" t="s">
        <v>180</v>
      </c>
      <c r="E108" s="77" t="s">
        <v>97</v>
      </c>
      <c r="F108" s="77" t="s">
        <v>98</v>
      </c>
      <c r="G108" s="77" t="s">
        <v>104</v>
      </c>
      <c r="H108" s="78">
        <v>0</v>
      </c>
      <c r="I108" s="78">
        <v>0</v>
      </c>
      <c r="J108" s="78">
        <v>0</v>
      </c>
      <c r="K108" s="78">
        <v>0</v>
      </c>
      <c r="L108" s="78">
        <v>0</v>
      </c>
      <c r="M108" s="83" t="s">
        <v>104</v>
      </c>
      <c r="N108" s="78">
        <v>0</v>
      </c>
      <c r="O108" s="16">
        <f t="shared" si="1"/>
        <v>0</v>
      </c>
      <c r="P108" s="16"/>
    </row>
    <row r="109" s="16" customFormat="1" ht="15" hidden="1" customHeight="1" spans="1:16">
      <c r="A109" s="10" t="s">
        <v>99</v>
      </c>
      <c r="B109" s="13" t="s">
        <v>100</v>
      </c>
      <c r="C109" s="10" t="s">
        <v>97</v>
      </c>
      <c r="D109" s="13" t="s">
        <v>181</v>
      </c>
      <c r="E109" s="10" t="s">
        <v>97</v>
      </c>
      <c r="F109" s="10" t="s">
        <v>98</v>
      </c>
      <c r="G109" s="10" t="s">
        <v>102</v>
      </c>
      <c r="H109" s="42">
        <v>1508.81</v>
      </c>
      <c r="I109" s="42">
        <v>0</v>
      </c>
      <c r="J109" s="42">
        <v>0</v>
      </c>
      <c r="K109" s="42">
        <v>0</v>
      </c>
      <c r="L109" s="42">
        <v>0</v>
      </c>
      <c r="M109" s="81" t="s">
        <v>102</v>
      </c>
      <c r="N109" s="42">
        <v>1508.81</v>
      </c>
      <c r="O109" s="16">
        <f t="shared" si="1"/>
        <v>1508.81</v>
      </c>
      <c r="P109" s="16" t="e">
        <f>_xlfn.XLOOKUP(D109,'7.30日应付账款余额'!A:A,'7.30日应付账款余额'!A:A)</f>
        <v>#N/A</v>
      </c>
    </row>
    <row r="110" s="70" customFormat="1" ht="15" hidden="1" customHeight="1" spans="1:16">
      <c r="A110" s="77" t="s">
        <v>99</v>
      </c>
      <c r="B110" s="52" t="s">
        <v>100</v>
      </c>
      <c r="C110" s="77" t="s">
        <v>97</v>
      </c>
      <c r="D110" s="52" t="s">
        <v>182</v>
      </c>
      <c r="E110" s="77" t="s">
        <v>97</v>
      </c>
      <c r="F110" s="77" t="s">
        <v>98</v>
      </c>
      <c r="G110" s="77" t="s">
        <v>102</v>
      </c>
      <c r="H110" s="78">
        <v>19684</v>
      </c>
      <c r="I110" s="78">
        <v>0</v>
      </c>
      <c r="J110" s="78">
        <v>0</v>
      </c>
      <c r="K110" s="78">
        <v>0</v>
      </c>
      <c r="L110" s="78">
        <v>0</v>
      </c>
      <c r="M110" s="83" t="s">
        <v>102</v>
      </c>
      <c r="N110" s="78">
        <v>19684</v>
      </c>
      <c r="O110" s="16">
        <f t="shared" si="1"/>
        <v>19684</v>
      </c>
      <c r="P110" s="16" t="e">
        <f>_xlfn.XLOOKUP(D110,'7.30日应付账款余额'!A:A,'7.30日应付账款余额'!A:A)</f>
        <v>#N/A</v>
      </c>
    </row>
    <row r="111" s="70" customFormat="1" ht="15" hidden="1" customHeight="1" spans="1:16">
      <c r="A111" s="74" t="s">
        <v>99</v>
      </c>
      <c r="B111" s="75" t="s">
        <v>100</v>
      </c>
      <c r="C111" s="74" t="s">
        <v>97</v>
      </c>
      <c r="D111" s="75" t="s">
        <v>69</v>
      </c>
      <c r="E111" s="74" t="s">
        <v>97</v>
      </c>
      <c r="F111" s="74" t="s">
        <v>98</v>
      </c>
      <c r="G111" s="74" t="s">
        <v>102</v>
      </c>
      <c r="H111" s="76">
        <v>28815</v>
      </c>
      <c r="I111" s="76">
        <v>28815</v>
      </c>
      <c r="J111" s="76">
        <v>0</v>
      </c>
      <c r="K111" s="76">
        <v>118352.81</v>
      </c>
      <c r="L111" s="76">
        <v>28815</v>
      </c>
      <c r="M111" s="82" t="s">
        <v>104</v>
      </c>
      <c r="N111" s="76">
        <v>0</v>
      </c>
      <c r="O111" s="16">
        <f t="shared" si="1"/>
        <v>0</v>
      </c>
      <c r="P111" s="16" t="str">
        <f>_xlfn.XLOOKUP(D111,'7.30日应付账款余额'!A:A,'7.30日应付账款余额'!A:A)</f>
        <v>江苏忠明祥和精工股份有限公司</v>
      </c>
    </row>
    <row r="112" s="70" customFormat="1" ht="15" hidden="1" customHeight="1" spans="1:16">
      <c r="A112" s="77" t="s">
        <v>99</v>
      </c>
      <c r="B112" s="52" t="s">
        <v>100</v>
      </c>
      <c r="C112" s="77" t="s">
        <v>97</v>
      </c>
      <c r="D112" s="52" t="s">
        <v>183</v>
      </c>
      <c r="E112" s="77" t="s">
        <v>97</v>
      </c>
      <c r="F112" s="77" t="s">
        <v>98</v>
      </c>
      <c r="G112" s="77" t="s">
        <v>102</v>
      </c>
      <c r="H112" s="78">
        <v>23.19</v>
      </c>
      <c r="I112" s="78">
        <v>0</v>
      </c>
      <c r="J112" s="78">
        <v>0</v>
      </c>
      <c r="K112" s="78">
        <v>0</v>
      </c>
      <c r="L112" s="78">
        <v>0</v>
      </c>
      <c r="M112" s="83" t="s">
        <v>102</v>
      </c>
      <c r="N112" s="78">
        <v>23.19</v>
      </c>
      <c r="O112" s="16">
        <f t="shared" si="1"/>
        <v>23.19</v>
      </c>
      <c r="P112" s="16" t="e">
        <f>_xlfn.XLOOKUP(D112,'7.30日应付账款余额'!A:A,'7.30日应付账款余额'!A:A)</f>
        <v>#N/A</v>
      </c>
    </row>
    <row r="113" s="70" customFormat="1" ht="15" hidden="1" customHeight="1" spans="1:16">
      <c r="A113" s="74" t="s">
        <v>99</v>
      </c>
      <c r="B113" s="75" t="s">
        <v>100</v>
      </c>
      <c r="C113" s="74" t="s">
        <v>97</v>
      </c>
      <c r="D113" s="75" t="s">
        <v>184</v>
      </c>
      <c r="E113" s="74" t="s">
        <v>97</v>
      </c>
      <c r="F113" s="74" t="s">
        <v>98</v>
      </c>
      <c r="G113" s="74" t="s">
        <v>102</v>
      </c>
      <c r="H113" s="76">
        <v>5878.26</v>
      </c>
      <c r="I113" s="76">
        <v>0</v>
      </c>
      <c r="J113" s="76">
        <v>0</v>
      </c>
      <c r="K113" s="76">
        <v>0</v>
      </c>
      <c r="L113" s="76">
        <v>0</v>
      </c>
      <c r="M113" s="82" t="s">
        <v>102</v>
      </c>
      <c r="N113" s="76">
        <v>5878.26</v>
      </c>
      <c r="O113" s="16">
        <f t="shared" si="1"/>
        <v>5878.26</v>
      </c>
      <c r="P113" s="16" t="e">
        <f>_xlfn.XLOOKUP(D113,'7.30日应付账款余额'!A:A,'7.30日应付账款余额'!A:A)</f>
        <v>#N/A</v>
      </c>
    </row>
    <row r="114" s="70" customFormat="1" ht="15" hidden="1" customHeight="1" spans="1:16">
      <c r="A114" s="77" t="s">
        <v>99</v>
      </c>
      <c r="B114" s="52" t="s">
        <v>100</v>
      </c>
      <c r="C114" s="77" t="s">
        <v>97</v>
      </c>
      <c r="D114" s="52" t="s">
        <v>185</v>
      </c>
      <c r="E114" s="77" t="s">
        <v>97</v>
      </c>
      <c r="F114" s="77" t="s">
        <v>98</v>
      </c>
      <c r="G114" s="77" t="s">
        <v>104</v>
      </c>
      <c r="H114" s="78">
        <v>0</v>
      </c>
      <c r="I114" s="78">
        <v>0</v>
      </c>
      <c r="J114" s="78">
        <v>0</v>
      </c>
      <c r="K114" s="78">
        <v>0</v>
      </c>
      <c r="L114" s="78">
        <v>0</v>
      </c>
      <c r="M114" s="83" t="s">
        <v>104</v>
      </c>
      <c r="N114" s="78">
        <v>0</v>
      </c>
      <c r="O114" s="16">
        <f t="shared" si="1"/>
        <v>0</v>
      </c>
      <c r="P114" s="16"/>
    </row>
    <row r="115" s="70" customFormat="1" ht="15" hidden="1" customHeight="1" spans="1:16">
      <c r="A115" s="74" t="s">
        <v>99</v>
      </c>
      <c r="B115" s="75" t="s">
        <v>100</v>
      </c>
      <c r="C115" s="74" t="s">
        <v>97</v>
      </c>
      <c r="D115" s="75" t="s">
        <v>186</v>
      </c>
      <c r="E115" s="74" t="s">
        <v>97</v>
      </c>
      <c r="F115" s="74" t="s">
        <v>98</v>
      </c>
      <c r="G115" s="74" t="s">
        <v>104</v>
      </c>
      <c r="H115" s="76">
        <v>0</v>
      </c>
      <c r="I115" s="76">
        <v>0</v>
      </c>
      <c r="J115" s="76">
        <v>0</v>
      </c>
      <c r="K115" s="76">
        <v>0</v>
      </c>
      <c r="L115" s="76">
        <v>0</v>
      </c>
      <c r="M115" s="82" t="s">
        <v>104</v>
      </c>
      <c r="N115" s="76">
        <v>0</v>
      </c>
      <c r="O115" s="16">
        <f t="shared" si="1"/>
        <v>0</v>
      </c>
      <c r="P115" s="16"/>
    </row>
    <row r="116" s="70" customFormat="1" ht="15" hidden="1" customHeight="1" spans="1:16">
      <c r="A116" s="77" t="s">
        <v>99</v>
      </c>
      <c r="B116" s="52" t="s">
        <v>100</v>
      </c>
      <c r="C116" s="77" t="s">
        <v>97</v>
      </c>
      <c r="D116" s="52" t="s">
        <v>187</v>
      </c>
      <c r="E116" s="77" t="s">
        <v>97</v>
      </c>
      <c r="F116" s="77" t="s">
        <v>98</v>
      </c>
      <c r="G116" s="77" t="s">
        <v>102</v>
      </c>
      <c r="H116" s="78">
        <v>65450</v>
      </c>
      <c r="I116" s="78">
        <v>0</v>
      </c>
      <c r="J116" s="78">
        <v>0</v>
      </c>
      <c r="K116" s="78">
        <v>0</v>
      </c>
      <c r="L116" s="78">
        <v>0</v>
      </c>
      <c r="M116" s="83" t="s">
        <v>102</v>
      </c>
      <c r="N116" s="78">
        <v>65450</v>
      </c>
      <c r="O116" s="16">
        <f t="shared" si="1"/>
        <v>65450</v>
      </c>
      <c r="P116" s="16" t="str">
        <f>_xlfn.XLOOKUP(D116,'7.30日应付账款余额'!A:A,'7.30日应付账款余额'!A:A)</f>
        <v>合肥都维自动给料设备有限公司</v>
      </c>
    </row>
    <row r="117" s="70" customFormat="1" ht="15" hidden="1" customHeight="1" spans="1:16">
      <c r="A117" s="74" t="s">
        <v>99</v>
      </c>
      <c r="B117" s="75" t="s">
        <v>100</v>
      </c>
      <c r="C117" s="74" t="s">
        <v>97</v>
      </c>
      <c r="D117" s="75" t="s">
        <v>188</v>
      </c>
      <c r="E117" s="74" t="s">
        <v>97</v>
      </c>
      <c r="F117" s="74" t="s">
        <v>98</v>
      </c>
      <c r="G117" s="74" t="s">
        <v>104</v>
      </c>
      <c r="H117" s="76">
        <v>0</v>
      </c>
      <c r="I117" s="76">
        <v>0</v>
      </c>
      <c r="J117" s="76">
        <v>0</v>
      </c>
      <c r="K117" s="76">
        <v>0</v>
      </c>
      <c r="L117" s="76">
        <v>0</v>
      </c>
      <c r="M117" s="82" t="s">
        <v>104</v>
      </c>
      <c r="N117" s="76">
        <v>0</v>
      </c>
      <c r="O117" s="16">
        <f t="shared" si="1"/>
        <v>0</v>
      </c>
      <c r="P117" s="16"/>
    </row>
    <row r="118" s="16" customFormat="1" ht="15" hidden="1" customHeight="1" spans="1:16">
      <c r="A118" s="19" t="s">
        <v>99</v>
      </c>
      <c r="B118" s="20" t="s">
        <v>100</v>
      </c>
      <c r="C118" s="19" t="s">
        <v>97</v>
      </c>
      <c r="D118" s="20" t="s">
        <v>189</v>
      </c>
      <c r="E118" s="19" t="s">
        <v>97</v>
      </c>
      <c r="F118" s="19" t="s">
        <v>98</v>
      </c>
      <c r="G118" s="19" t="s">
        <v>102</v>
      </c>
      <c r="H118" s="41">
        <v>61614.37</v>
      </c>
      <c r="I118" s="41">
        <v>0</v>
      </c>
      <c r="J118" s="41">
        <v>0</v>
      </c>
      <c r="K118" s="41">
        <v>0</v>
      </c>
      <c r="L118" s="41">
        <v>0</v>
      </c>
      <c r="M118" s="80" t="s">
        <v>102</v>
      </c>
      <c r="N118" s="41">
        <v>61614.37</v>
      </c>
      <c r="O118" s="16">
        <f t="shared" si="1"/>
        <v>61614.37</v>
      </c>
      <c r="P118" s="16" t="e">
        <f>_xlfn.XLOOKUP(D118,'7.30日应付账款余额'!A:A,'7.30日应付账款余额'!A:A)</f>
        <v>#N/A</v>
      </c>
    </row>
    <row r="119" s="70" customFormat="1" ht="15" hidden="1" customHeight="1" spans="1:16">
      <c r="A119" s="74" t="s">
        <v>99</v>
      </c>
      <c r="B119" s="75" t="s">
        <v>100</v>
      </c>
      <c r="C119" s="74" t="s">
        <v>97</v>
      </c>
      <c r="D119" s="75" t="s">
        <v>190</v>
      </c>
      <c r="E119" s="74" t="s">
        <v>97</v>
      </c>
      <c r="F119" s="74" t="s">
        <v>98</v>
      </c>
      <c r="G119" s="74" t="s">
        <v>104</v>
      </c>
      <c r="H119" s="76">
        <v>0</v>
      </c>
      <c r="I119" s="76">
        <v>0</v>
      </c>
      <c r="J119" s="76">
        <v>0</v>
      </c>
      <c r="K119" s="76">
        <v>0</v>
      </c>
      <c r="L119" s="76">
        <v>0</v>
      </c>
      <c r="M119" s="82" t="s">
        <v>104</v>
      </c>
      <c r="N119" s="76">
        <v>0</v>
      </c>
      <c r="O119" s="16">
        <f t="shared" si="1"/>
        <v>0</v>
      </c>
      <c r="P119" s="16"/>
    </row>
    <row r="120" s="70" customFormat="1" ht="15" hidden="1" customHeight="1" spans="1:16">
      <c r="A120" s="77" t="s">
        <v>99</v>
      </c>
      <c r="B120" s="52" t="s">
        <v>100</v>
      </c>
      <c r="C120" s="77" t="s">
        <v>97</v>
      </c>
      <c r="D120" s="52" t="s">
        <v>39</v>
      </c>
      <c r="E120" s="77" t="s">
        <v>97</v>
      </c>
      <c r="F120" s="77" t="s">
        <v>98</v>
      </c>
      <c r="G120" s="77" t="s">
        <v>102</v>
      </c>
      <c r="H120" s="78">
        <v>841760.11</v>
      </c>
      <c r="I120" s="78">
        <v>200000</v>
      </c>
      <c r="J120" s="78">
        <v>0</v>
      </c>
      <c r="K120" s="78">
        <v>1431202</v>
      </c>
      <c r="L120" s="78">
        <v>949935</v>
      </c>
      <c r="M120" s="83" t="s">
        <v>102</v>
      </c>
      <c r="N120" s="78">
        <v>641760.11</v>
      </c>
      <c r="O120" s="16">
        <f t="shared" si="1"/>
        <v>641760.11</v>
      </c>
      <c r="P120" s="16" t="str">
        <f>_xlfn.XLOOKUP(D120,'7.30日应付账款余额'!A:A,'7.30日应付账款余额'!A:A)</f>
        <v>景德镇市乾立运输有限公司</v>
      </c>
    </row>
    <row r="121" s="70" customFormat="1" ht="15" hidden="1" customHeight="1" spans="1:16">
      <c r="A121" s="74" t="s">
        <v>99</v>
      </c>
      <c r="B121" s="75" t="s">
        <v>100</v>
      </c>
      <c r="C121" s="74" t="s">
        <v>97</v>
      </c>
      <c r="D121" s="75" t="s">
        <v>191</v>
      </c>
      <c r="E121" s="74" t="s">
        <v>97</v>
      </c>
      <c r="F121" s="74" t="s">
        <v>98</v>
      </c>
      <c r="G121" s="74" t="s">
        <v>104</v>
      </c>
      <c r="H121" s="76">
        <v>0</v>
      </c>
      <c r="I121" s="76">
        <v>0</v>
      </c>
      <c r="J121" s="76">
        <v>0</v>
      </c>
      <c r="K121" s="76">
        <v>0</v>
      </c>
      <c r="L121" s="76">
        <v>0</v>
      </c>
      <c r="M121" s="82" t="s">
        <v>104</v>
      </c>
      <c r="N121" s="76">
        <v>0</v>
      </c>
      <c r="O121" s="16">
        <f t="shared" si="1"/>
        <v>0</v>
      </c>
      <c r="P121" s="16"/>
    </row>
    <row r="122" s="16" customFormat="1" ht="15" hidden="1" customHeight="1" spans="1:16">
      <c r="A122" s="19" t="s">
        <v>99</v>
      </c>
      <c r="B122" s="20" t="s">
        <v>100</v>
      </c>
      <c r="C122" s="19" t="s">
        <v>97</v>
      </c>
      <c r="D122" s="20" t="s">
        <v>192</v>
      </c>
      <c r="E122" s="19" t="s">
        <v>97</v>
      </c>
      <c r="F122" s="19" t="s">
        <v>98</v>
      </c>
      <c r="G122" s="19" t="s">
        <v>102</v>
      </c>
      <c r="H122" s="41">
        <v>474</v>
      </c>
      <c r="I122" s="41">
        <v>0</v>
      </c>
      <c r="J122" s="41">
        <v>0</v>
      </c>
      <c r="K122" s="41">
        <v>0</v>
      </c>
      <c r="L122" s="41">
        <v>0</v>
      </c>
      <c r="M122" s="80" t="s">
        <v>102</v>
      </c>
      <c r="N122" s="41">
        <v>474</v>
      </c>
      <c r="O122" s="16">
        <f t="shared" si="1"/>
        <v>474</v>
      </c>
      <c r="P122" s="16" t="e">
        <f>_xlfn.XLOOKUP(D122,'7.30日应付账款余额'!A:A,'7.30日应付账款余额'!A:A)</f>
        <v>#N/A</v>
      </c>
    </row>
    <row r="123" s="70" customFormat="1" ht="15" hidden="1" customHeight="1" spans="1:16">
      <c r="A123" s="74" t="s">
        <v>99</v>
      </c>
      <c r="B123" s="75" t="s">
        <v>100</v>
      </c>
      <c r="C123" s="74" t="s">
        <v>97</v>
      </c>
      <c r="D123" s="75" t="s">
        <v>40</v>
      </c>
      <c r="E123" s="74" t="s">
        <v>97</v>
      </c>
      <c r="F123" s="74" t="s">
        <v>98</v>
      </c>
      <c r="G123" s="74" t="s">
        <v>102</v>
      </c>
      <c r="H123" s="76">
        <v>1196791.88</v>
      </c>
      <c r="I123" s="76">
        <v>300000</v>
      </c>
      <c r="J123" s="76">
        <v>0</v>
      </c>
      <c r="K123" s="76">
        <v>1200000</v>
      </c>
      <c r="L123" s="76">
        <v>1532211.53</v>
      </c>
      <c r="M123" s="82" t="s">
        <v>102</v>
      </c>
      <c r="N123" s="76">
        <v>896791.88</v>
      </c>
      <c r="O123" s="16">
        <f t="shared" si="1"/>
        <v>896791.88</v>
      </c>
      <c r="P123" s="16" t="str">
        <f>_xlfn.XLOOKUP(D123,'7.30日应付账款余额'!A:A,'7.30日应付账款余额'!A:A)</f>
        <v>景德镇市凯达汽车配件有限公司</v>
      </c>
    </row>
    <row r="124" s="70" customFormat="1" ht="15" hidden="1" customHeight="1" spans="1:16">
      <c r="A124" s="77" t="s">
        <v>99</v>
      </c>
      <c r="B124" s="52" t="s">
        <v>100</v>
      </c>
      <c r="C124" s="77" t="s">
        <v>97</v>
      </c>
      <c r="D124" s="52" t="s">
        <v>193</v>
      </c>
      <c r="E124" s="77" t="s">
        <v>97</v>
      </c>
      <c r="F124" s="77" t="s">
        <v>98</v>
      </c>
      <c r="G124" s="77" t="s">
        <v>104</v>
      </c>
      <c r="H124" s="78">
        <v>0</v>
      </c>
      <c r="I124" s="78">
        <v>0</v>
      </c>
      <c r="J124" s="78">
        <v>0</v>
      </c>
      <c r="K124" s="78">
        <v>0</v>
      </c>
      <c r="L124" s="78">
        <v>0</v>
      </c>
      <c r="M124" s="83" t="s">
        <v>104</v>
      </c>
      <c r="N124" s="78">
        <v>0</v>
      </c>
      <c r="O124" s="16">
        <f t="shared" si="1"/>
        <v>0</v>
      </c>
      <c r="P124" s="16"/>
    </row>
    <row r="125" s="16" customFormat="1" ht="15" hidden="1" customHeight="1" spans="1:16">
      <c r="A125" s="10" t="s">
        <v>99</v>
      </c>
      <c r="B125" s="13" t="s">
        <v>100</v>
      </c>
      <c r="C125" s="10" t="s">
        <v>97</v>
      </c>
      <c r="D125" s="13" t="s">
        <v>41</v>
      </c>
      <c r="E125" s="10" t="s">
        <v>97</v>
      </c>
      <c r="F125" s="10" t="s">
        <v>98</v>
      </c>
      <c r="G125" s="10" t="s">
        <v>102</v>
      </c>
      <c r="H125" s="42">
        <v>250778.93</v>
      </c>
      <c r="I125" s="42">
        <v>100000</v>
      </c>
      <c r="J125" s="42">
        <v>56021.1</v>
      </c>
      <c r="K125" s="42">
        <v>620000</v>
      </c>
      <c r="L125" s="42">
        <v>480429.45</v>
      </c>
      <c r="M125" s="81" t="s">
        <v>102</v>
      </c>
      <c r="N125" s="42">
        <v>206800.03</v>
      </c>
      <c r="O125" s="16">
        <f t="shared" si="1"/>
        <v>206800.03</v>
      </c>
      <c r="P125" s="16" t="str">
        <f>_xlfn.XLOOKUP(D125,'7.30日应付账款余额'!A:A,'7.30日应付账款余额'!A:A)</f>
        <v>武汉德锐隆科技有限公司</v>
      </c>
    </row>
    <row r="126" s="70" customFormat="1" ht="15" hidden="1" customHeight="1" spans="1:16">
      <c r="A126" s="77" t="s">
        <v>99</v>
      </c>
      <c r="B126" s="52" t="s">
        <v>100</v>
      </c>
      <c r="C126" s="77" t="s">
        <v>97</v>
      </c>
      <c r="D126" s="52" t="s">
        <v>194</v>
      </c>
      <c r="E126" s="77" t="s">
        <v>97</v>
      </c>
      <c r="F126" s="77" t="s">
        <v>98</v>
      </c>
      <c r="G126" s="77" t="s">
        <v>102</v>
      </c>
      <c r="H126" s="78">
        <v>13000</v>
      </c>
      <c r="I126" s="78">
        <v>0</v>
      </c>
      <c r="J126" s="78">
        <v>0</v>
      </c>
      <c r="K126" s="78">
        <v>0</v>
      </c>
      <c r="L126" s="78">
        <v>0</v>
      </c>
      <c r="M126" s="83" t="s">
        <v>102</v>
      </c>
      <c r="N126" s="78">
        <v>13000</v>
      </c>
      <c r="O126" s="16">
        <f t="shared" si="1"/>
        <v>13000</v>
      </c>
      <c r="P126" s="16" t="e">
        <f>_xlfn.XLOOKUP(D126,'7.30日应付账款余额'!A:A,'7.30日应付账款余额'!A:A)</f>
        <v>#N/A</v>
      </c>
    </row>
    <row r="127" s="16" customFormat="1" ht="15" hidden="1" customHeight="1" spans="1:15">
      <c r="A127" s="10" t="s">
        <v>99</v>
      </c>
      <c r="B127" s="13" t="s">
        <v>100</v>
      </c>
      <c r="C127" s="10" t="s">
        <v>97</v>
      </c>
      <c r="D127" s="13" t="s">
        <v>195</v>
      </c>
      <c r="E127" s="10" t="s">
        <v>97</v>
      </c>
      <c r="F127" s="10" t="s">
        <v>98</v>
      </c>
      <c r="G127" s="10" t="s">
        <v>104</v>
      </c>
      <c r="H127" s="42">
        <v>0</v>
      </c>
      <c r="I127" s="42">
        <v>0</v>
      </c>
      <c r="J127" s="42">
        <v>0</v>
      </c>
      <c r="K127" s="42">
        <v>0</v>
      </c>
      <c r="L127" s="42">
        <v>0</v>
      </c>
      <c r="M127" s="81" t="s">
        <v>104</v>
      </c>
      <c r="N127" s="42">
        <v>0</v>
      </c>
      <c r="O127" s="16">
        <f t="shared" si="1"/>
        <v>0</v>
      </c>
    </row>
    <row r="128" s="70" customFormat="1" ht="15" hidden="1" customHeight="1" spans="1:16">
      <c r="A128" s="77" t="s">
        <v>99</v>
      </c>
      <c r="B128" s="52" t="s">
        <v>100</v>
      </c>
      <c r="C128" s="77" t="s">
        <v>97</v>
      </c>
      <c r="D128" s="52" t="s">
        <v>196</v>
      </c>
      <c r="E128" s="77" t="s">
        <v>97</v>
      </c>
      <c r="F128" s="77" t="s">
        <v>98</v>
      </c>
      <c r="G128" s="77" t="s">
        <v>104</v>
      </c>
      <c r="H128" s="78">
        <v>0</v>
      </c>
      <c r="I128" s="78">
        <v>0</v>
      </c>
      <c r="J128" s="78">
        <v>0</v>
      </c>
      <c r="K128" s="78">
        <v>0</v>
      </c>
      <c r="L128" s="78">
        <v>0</v>
      </c>
      <c r="M128" s="83" t="s">
        <v>104</v>
      </c>
      <c r="N128" s="78">
        <v>0</v>
      </c>
      <c r="O128" s="16">
        <f t="shared" si="1"/>
        <v>0</v>
      </c>
      <c r="P128" s="16"/>
    </row>
    <row r="129" s="70" customFormat="1" ht="15" hidden="1" customHeight="1" spans="1:16">
      <c r="A129" s="74" t="s">
        <v>99</v>
      </c>
      <c r="B129" s="75" t="s">
        <v>100</v>
      </c>
      <c r="C129" s="74" t="s">
        <v>97</v>
      </c>
      <c r="D129" s="75" t="s">
        <v>197</v>
      </c>
      <c r="E129" s="74" t="s">
        <v>97</v>
      </c>
      <c r="F129" s="74" t="s">
        <v>98</v>
      </c>
      <c r="G129" s="74" t="s">
        <v>102</v>
      </c>
      <c r="H129" s="76">
        <v>117.55</v>
      </c>
      <c r="I129" s="76">
        <v>0</v>
      </c>
      <c r="J129" s="76">
        <v>0</v>
      </c>
      <c r="K129" s="76">
        <v>0</v>
      </c>
      <c r="L129" s="76">
        <v>0</v>
      </c>
      <c r="M129" s="82" t="s">
        <v>102</v>
      </c>
      <c r="N129" s="76">
        <v>117.55</v>
      </c>
      <c r="O129" s="16">
        <f t="shared" si="1"/>
        <v>117.55</v>
      </c>
      <c r="P129" s="16" t="e">
        <f>_xlfn.XLOOKUP(D129,'7.30日应付账款余额'!A:A,'7.30日应付账款余额'!A:A)</f>
        <v>#N/A</v>
      </c>
    </row>
    <row r="130" s="70" customFormat="1" ht="15" hidden="1" customHeight="1" spans="1:16">
      <c r="A130" s="77" t="s">
        <v>99</v>
      </c>
      <c r="B130" s="52" t="s">
        <v>100</v>
      </c>
      <c r="C130" s="77" t="s">
        <v>97</v>
      </c>
      <c r="D130" s="52" t="s">
        <v>198</v>
      </c>
      <c r="E130" s="77" t="s">
        <v>97</v>
      </c>
      <c r="F130" s="77" t="s">
        <v>98</v>
      </c>
      <c r="G130" s="77" t="s">
        <v>104</v>
      </c>
      <c r="H130" s="78">
        <v>0</v>
      </c>
      <c r="I130" s="78">
        <v>0</v>
      </c>
      <c r="J130" s="78">
        <v>0</v>
      </c>
      <c r="K130" s="78">
        <v>0</v>
      </c>
      <c r="L130" s="78">
        <v>0</v>
      </c>
      <c r="M130" s="83" t="s">
        <v>104</v>
      </c>
      <c r="N130" s="78">
        <v>0</v>
      </c>
      <c r="O130" s="16">
        <f t="shared" si="1"/>
        <v>0</v>
      </c>
      <c r="P130" s="16"/>
    </row>
    <row r="131" s="70" customFormat="1" ht="15" hidden="1" customHeight="1" spans="1:16">
      <c r="A131" s="74" t="s">
        <v>99</v>
      </c>
      <c r="B131" s="75" t="s">
        <v>100</v>
      </c>
      <c r="C131" s="74" t="s">
        <v>97</v>
      </c>
      <c r="D131" s="75" t="s">
        <v>199</v>
      </c>
      <c r="E131" s="74" t="s">
        <v>97</v>
      </c>
      <c r="F131" s="74" t="s">
        <v>98</v>
      </c>
      <c r="G131" s="74" t="s">
        <v>102</v>
      </c>
      <c r="H131" s="76">
        <v>32648.8</v>
      </c>
      <c r="I131" s="76">
        <v>0</v>
      </c>
      <c r="J131" s="76">
        <v>0</v>
      </c>
      <c r="K131" s="76">
        <v>0</v>
      </c>
      <c r="L131" s="76">
        <v>0</v>
      </c>
      <c r="M131" s="82" t="s">
        <v>102</v>
      </c>
      <c r="N131" s="76">
        <v>32648.8</v>
      </c>
      <c r="O131" s="16">
        <f t="shared" si="1"/>
        <v>32648.8</v>
      </c>
      <c r="P131" s="16" t="e">
        <f>_xlfn.XLOOKUP(D131,'7.30日应付账款余额'!A:A,'7.30日应付账款余额'!A:A)</f>
        <v>#N/A</v>
      </c>
    </row>
    <row r="132" s="70" customFormat="1" ht="15" hidden="1" customHeight="1" spans="1:16">
      <c r="A132" s="77" t="s">
        <v>99</v>
      </c>
      <c r="B132" s="52" t="s">
        <v>100</v>
      </c>
      <c r="C132" s="77" t="s">
        <v>97</v>
      </c>
      <c r="D132" s="52" t="s">
        <v>200</v>
      </c>
      <c r="E132" s="77" t="s">
        <v>97</v>
      </c>
      <c r="F132" s="77" t="s">
        <v>98</v>
      </c>
      <c r="G132" s="77" t="s">
        <v>104</v>
      </c>
      <c r="H132" s="78">
        <v>0</v>
      </c>
      <c r="I132" s="78">
        <v>0</v>
      </c>
      <c r="J132" s="78">
        <v>0</v>
      </c>
      <c r="K132" s="78">
        <v>0</v>
      </c>
      <c r="L132" s="78">
        <v>0</v>
      </c>
      <c r="M132" s="83" t="s">
        <v>104</v>
      </c>
      <c r="N132" s="78">
        <v>0</v>
      </c>
      <c r="O132" s="16">
        <f t="shared" si="1"/>
        <v>0</v>
      </c>
      <c r="P132" s="16"/>
    </row>
    <row r="133" s="70" customFormat="1" ht="15" hidden="1" customHeight="1" spans="1:16">
      <c r="A133" s="74" t="s">
        <v>99</v>
      </c>
      <c r="B133" s="75" t="s">
        <v>100</v>
      </c>
      <c r="C133" s="74" t="s">
        <v>97</v>
      </c>
      <c r="D133" s="75" t="s">
        <v>201</v>
      </c>
      <c r="E133" s="74" t="s">
        <v>97</v>
      </c>
      <c r="F133" s="74" t="s">
        <v>98</v>
      </c>
      <c r="G133" s="74" t="s">
        <v>102</v>
      </c>
      <c r="H133" s="76">
        <v>10486.2</v>
      </c>
      <c r="I133" s="76">
        <v>0</v>
      </c>
      <c r="J133" s="76">
        <v>0</v>
      </c>
      <c r="K133" s="76">
        <v>0</v>
      </c>
      <c r="L133" s="76">
        <v>0</v>
      </c>
      <c r="M133" s="82" t="s">
        <v>102</v>
      </c>
      <c r="N133" s="76">
        <v>10486.2</v>
      </c>
      <c r="O133" s="16">
        <f t="shared" ref="O133:O196" si="2">IF(M133="贷",N133,-N133)</f>
        <v>10486.2</v>
      </c>
      <c r="P133" s="16" t="e">
        <f>_xlfn.XLOOKUP(D133,'7.30日应付账款余额'!A:A,'7.30日应付账款余额'!A:A)</f>
        <v>#N/A</v>
      </c>
    </row>
    <row r="134" s="70" customFormat="1" ht="15" hidden="1" customHeight="1" spans="1:16">
      <c r="A134" s="77" t="s">
        <v>99</v>
      </c>
      <c r="B134" s="52" t="s">
        <v>100</v>
      </c>
      <c r="C134" s="77" t="s">
        <v>97</v>
      </c>
      <c r="D134" s="52" t="s">
        <v>202</v>
      </c>
      <c r="E134" s="77" t="s">
        <v>97</v>
      </c>
      <c r="F134" s="77" t="s">
        <v>98</v>
      </c>
      <c r="G134" s="77" t="s">
        <v>102</v>
      </c>
      <c r="H134" s="78">
        <v>3730</v>
      </c>
      <c r="I134" s="78">
        <v>0</v>
      </c>
      <c r="J134" s="78">
        <v>0</v>
      </c>
      <c r="K134" s="78">
        <v>0</v>
      </c>
      <c r="L134" s="78">
        <v>0</v>
      </c>
      <c r="M134" s="83" t="s">
        <v>102</v>
      </c>
      <c r="N134" s="78">
        <v>3730</v>
      </c>
      <c r="O134" s="16">
        <f t="shared" si="2"/>
        <v>3730</v>
      </c>
      <c r="P134" s="16" t="e">
        <f>_xlfn.XLOOKUP(D134,'7.30日应付账款余额'!A:A,'7.30日应付账款余额'!A:A)</f>
        <v>#N/A</v>
      </c>
    </row>
    <row r="135" s="70" customFormat="1" ht="15" hidden="1" customHeight="1" spans="1:16">
      <c r="A135" s="74" t="s">
        <v>99</v>
      </c>
      <c r="B135" s="75" t="s">
        <v>100</v>
      </c>
      <c r="C135" s="74" t="s">
        <v>97</v>
      </c>
      <c r="D135" s="75" t="s">
        <v>203</v>
      </c>
      <c r="E135" s="74" t="s">
        <v>97</v>
      </c>
      <c r="F135" s="74" t="s">
        <v>98</v>
      </c>
      <c r="G135" s="74" t="s">
        <v>104</v>
      </c>
      <c r="H135" s="76">
        <v>0</v>
      </c>
      <c r="I135" s="76">
        <v>0</v>
      </c>
      <c r="J135" s="76">
        <v>0</v>
      </c>
      <c r="K135" s="76">
        <v>4156.1</v>
      </c>
      <c r="L135" s="76">
        <v>0</v>
      </c>
      <c r="M135" s="82" t="s">
        <v>104</v>
      </c>
      <c r="N135" s="76">
        <v>0</v>
      </c>
      <c r="O135" s="16">
        <f t="shared" si="2"/>
        <v>0</v>
      </c>
      <c r="P135" s="16"/>
    </row>
    <row r="136" s="70" customFormat="1" ht="15" hidden="1" customHeight="1" spans="1:16">
      <c r="A136" s="77" t="s">
        <v>99</v>
      </c>
      <c r="B136" s="52" t="s">
        <v>100</v>
      </c>
      <c r="C136" s="77" t="s">
        <v>97</v>
      </c>
      <c r="D136" s="52" t="s">
        <v>42</v>
      </c>
      <c r="E136" s="77" t="s">
        <v>97</v>
      </c>
      <c r="F136" s="77" t="s">
        <v>98</v>
      </c>
      <c r="G136" s="77" t="s">
        <v>102</v>
      </c>
      <c r="H136" s="78">
        <v>3061711.55</v>
      </c>
      <c r="I136" s="78">
        <v>3600000</v>
      </c>
      <c r="J136" s="78">
        <v>3296880.33</v>
      </c>
      <c r="K136" s="78">
        <v>8300000</v>
      </c>
      <c r="L136" s="78">
        <v>6993234.86</v>
      </c>
      <c r="M136" s="83" t="s">
        <v>102</v>
      </c>
      <c r="N136" s="78">
        <v>2758591.88</v>
      </c>
      <c r="O136" s="16">
        <f t="shared" si="2"/>
        <v>2758591.88</v>
      </c>
      <c r="P136" s="16" t="str">
        <f>_xlfn.XLOOKUP(D136,'7.30日应付账款余额'!A:A,'7.30日应付账款余额'!A:A)</f>
        <v>湘潭湘和汽车零部件制造有限公</v>
      </c>
    </row>
    <row r="137" s="70" customFormat="1" ht="15" hidden="1" customHeight="1" spans="1:16">
      <c r="A137" s="74" t="s">
        <v>99</v>
      </c>
      <c r="B137" s="75" t="s">
        <v>100</v>
      </c>
      <c r="C137" s="74" t="s">
        <v>97</v>
      </c>
      <c r="D137" s="75" t="s">
        <v>43</v>
      </c>
      <c r="E137" s="74" t="s">
        <v>97</v>
      </c>
      <c r="F137" s="74" t="s">
        <v>98</v>
      </c>
      <c r="G137" s="74" t="s">
        <v>102</v>
      </c>
      <c r="H137" s="76">
        <v>1909886.1</v>
      </c>
      <c r="I137" s="76">
        <v>1600000</v>
      </c>
      <c r="J137" s="76">
        <v>1243835.24</v>
      </c>
      <c r="K137" s="76">
        <v>5370000</v>
      </c>
      <c r="L137" s="76">
        <v>4539893.71</v>
      </c>
      <c r="M137" s="82" t="s">
        <v>102</v>
      </c>
      <c r="N137" s="76">
        <v>1553721.34</v>
      </c>
      <c r="O137" s="16">
        <f t="shared" si="2"/>
        <v>1553721.34</v>
      </c>
      <c r="P137" s="16" t="str">
        <f>_xlfn.XLOOKUP(D137,'7.30日应付账款余额'!A:A,'7.30日应付账款余额'!A:A)</f>
        <v>湖南中道机械设备有限公司</v>
      </c>
    </row>
    <row r="138" s="16" customFormat="1" ht="15" hidden="1" customHeight="1" spans="1:15">
      <c r="A138" s="19" t="s">
        <v>99</v>
      </c>
      <c r="B138" s="20" t="s">
        <v>100</v>
      </c>
      <c r="C138" s="19" t="s">
        <v>97</v>
      </c>
      <c r="D138" s="20" t="s">
        <v>204</v>
      </c>
      <c r="E138" s="19" t="s">
        <v>97</v>
      </c>
      <c r="F138" s="19" t="s">
        <v>98</v>
      </c>
      <c r="G138" s="19" t="s">
        <v>104</v>
      </c>
      <c r="H138" s="41">
        <v>0</v>
      </c>
      <c r="I138" s="41">
        <v>0</v>
      </c>
      <c r="J138" s="41">
        <v>0</v>
      </c>
      <c r="K138" s="41">
        <v>0</v>
      </c>
      <c r="L138" s="41">
        <v>0</v>
      </c>
      <c r="M138" s="80" t="s">
        <v>104</v>
      </c>
      <c r="N138" s="41">
        <v>0</v>
      </c>
      <c r="O138" s="16">
        <f t="shared" si="2"/>
        <v>0</v>
      </c>
    </row>
    <row r="139" s="16" customFormat="1" ht="15" hidden="1" customHeight="1" spans="1:15">
      <c r="A139" s="10" t="s">
        <v>99</v>
      </c>
      <c r="B139" s="13" t="s">
        <v>100</v>
      </c>
      <c r="C139" s="10" t="s">
        <v>97</v>
      </c>
      <c r="D139" s="13" t="s">
        <v>205</v>
      </c>
      <c r="E139" s="10" t="s">
        <v>97</v>
      </c>
      <c r="F139" s="10" t="s">
        <v>98</v>
      </c>
      <c r="G139" s="10" t="s">
        <v>104</v>
      </c>
      <c r="H139" s="42">
        <v>0</v>
      </c>
      <c r="I139" s="42">
        <v>0</v>
      </c>
      <c r="J139" s="42">
        <v>0</v>
      </c>
      <c r="K139" s="42">
        <v>0</v>
      </c>
      <c r="L139" s="42">
        <v>0</v>
      </c>
      <c r="M139" s="81" t="s">
        <v>104</v>
      </c>
      <c r="N139" s="42">
        <v>0</v>
      </c>
      <c r="O139" s="16">
        <f t="shared" si="2"/>
        <v>0</v>
      </c>
    </row>
    <row r="140" s="70" customFormat="1" ht="15" hidden="1" customHeight="1" spans="1:16">
      <c r="A140" s="77" t="s">
        <v>99</v>
      </c>
      <c r="B140" s="52" t="s">
        <v>100</v>
      </c>
      <c r="C140" s="77" t="s">
        <v>97</v>
      </c>
      <c r="D140" s="52" t="s">
        <v>44</v>
      </c>
      <c r="E140" s="77" t="s">
        <v>97</v>
      </c>
      <c r="F140" s="77" t="s">
        <v>98</v>
      </c>
      <c r="G140" s="77" t="s">
        <v>102</v>
      </c>
      <c r="H140" s="78">
        <v>50838.02</v>
      </c>
      <c r="I140" s="78">
        <v>30000</v>
      </c>
      <c r="J140" s="78">
        <v>8100.41</v>
      </c>
      <c r="K140" s="78">
        <v>130000</v>
      </c>
      <c r="L140" s="78">
        <v>33421.68</v>
      </c>
      <c r="M140" s="83" t="s">
        <v>102</v>
      </c>
      <c r="N140" s="78">
        <v>28938.43</v>
      </c>
      <c r="O140" s="16">
        <f t="shared" si="2"/>
        <v>28938.43</v>
      </c>
      <c r="P140" s="16" t="str">
        <f>_xlfn.XLOOKUP(D140,'7.30日应付账款余额'!A:A,'7.30日应付账款余额'!A:A)</f>
        <v>湘潭市忠强气体有限公司</v>
      </c>
    </row>
    <row r="141" s="70" customFormat="1" ht="15" hidden="1" customHeight="1" spans="1:16">
      <c r="A141" s="74" t="s">
        <v>99</v>
      </c>
      <c r="B141" s="75" t="s">
        <v>100</v>
      </c>
      <c r="C141" s="74" t="s">
        <v>97</v>
      </c>
      <c r="D141" s="75" t="s">
        <v>45</v>
      </c>
      <c r="E141" s="74" t="s">
        <v>97</v>
      </c>
      <c r="F141" s="74" t="s">
        <v>98</v>
      </c>
      <c r="G141" s="74" t="s">
        <v>102</v>
      </c>
      <c r="H141" s="76">
        <v>67317.19</v>
      </c>
      <c r="I141" s="76">
        <v>50000</v>
      </c>
      <c r="J141" s="76">
        <v>0</v>
      </c>
      <c r="K141" s="76">
        <v>123225.52</v>
      </c>
      <c r="L141" s="76">
        <v>50125</v>
      </c>
      <c r="M141" s="82" t="s">
        <v>102</v>
      </c>
      <c r="N141" s="76">
        <v>17317.19</v>
      </c>
      <c r="O141" s="16">
        <f t="shared" si="2"/>
        <v>17317.19</v>
      </c>
      <c r="P141" s="16" t="str">
        <f>_xlfn.XLOOKUP(D141,'7.30日应付账款余额'!A:A,'7.30日应付账款余额'!A:A)</f>
        <v>湖南驷马机械有限公司</v>
      </c>
    </row>
    <row r="142" s="16" customFormat="1" ht="15" hidden="1" customHeight="1" spans="1:16">
      <c r="A142" s="19" t="s">
        <v>99</v>
      </c>
      <c r="B142" s="20" t="s">
        <v>100</v>
      </c>
      <c r="C142" s="19" t="s">
        <v>97</v>
      </c>
      <c r="D142" s="20" t="s">
        <v>206</v>
      </c>
      <c r="E142" s="19" t="s">
        <v>97</v>
      </c>
      <c r="F142" s="19" t="s">
        <v>98</v>
      </c>
      <c r="G142" s="19" t="s">
        <v>102</v>
      </c>
      <c r="H142" s="41">
        <v>3629.95</v>
      </c>
      <c r="I142" s="41">
        <v>0</v>
      </c>
      <c r="J142" s="41">
        <v>0</v>
      </c>
      <c r="K142" s="41">
        <v>0</v>
      </c>
      <c r="L142" s="41">
        <v>0</v>
      </c>
      <c r="M142" s="80" t="s">
        <v>102</v>
      </c>
      <c r="N142" s="41">
        <v>3629.95</v>
      </c>
      <c r="O142" s="16">
        <f t="shared" si="2"/>
        <v>3629.95</v>
      </c>
      <c r="P142" s="16" t="e">
        <f>_xlfn.XLOOKUP(D142,'7.30日应付账款余额'!A:A,'7.30日应付账款余额'!A:A)</f>
        <v>#N/A</v>
      </c>
    </row>
    <row r="143" s="16" customFormat="1" ht="15" hidden="1" customHeight="1" spans="1:15">
      <c r="A143" s="10" t="s">
        <v>99</v>
      </c>
      <c r="B143" s="13" t="s">
        <v>100</v>
      </c>
      <c r="C143" s="10" t="s">
        <v>97</v>
      </c>
      <c r="D143" s="13" t="s">
        <v>207</v>
      </c>
      <c r="E143" s="10" t="s">
        <v>97</v>
      </c>
      <c r="F143" s="10" t="s">
        <v>98</v>
      </c>
      <c r="G143" s="10" t="s">
        <v>104</v>
      </c>
      <c r="H143" s="42">
        <v>0</v>
      </c>
      <c r="I143" s="42">
        <v>0</v>
      </c>
      <c r="J143" s="42">
        <v>0</v>
      </c>
      <c r="K143" s="42">
        <v>0</v>
      </c>
      <c r="L143" s="42">
        <v>0</v>
      </c>
      <c r="M143" s="81" t="s">
        <v>104</v>
      </c>
      <c r="N143" s="42">
        <v>0</v>
      </c>
      <c r="O143" s="16">
        <f t="shared" si="2"/>
        <v>0</v>
      </c>
    </row>
    <row r="144" s="70" customFormat="1" ht="15" hidden="1" customHeight="1" spans="1:16">
      <c r="A144" s="77" t="s">
        <v>99</v>
      </c>
      <c r="B144" s="52" t="s">
        <v>100</v>
      </c>
      <c r="C144" s="77" t="s">
        <v>97</v>
      </c>
      <c r="D144" s="52" t="s">
        <v>208</v>
      </c>
      <c r="E144" s="77" t="s">
        <v>97</v>
      </c>
      <c r="F144" s="77" t="s">
        <v>98</v>
      </c>
      <c r="G144" s="77" t="s">
        <v>102</v>
      </c>
      <c r="H144" s="78">
        <v>949</v>
      </c>
      <c r="I144" s="78">
        <v>0</v>
      </c>
      <c r="J144" s="78">
        <v>0</v>
      </c>
      <c r="K144" s="78">
        <v>0</v>
      </c>
      <c r="L144" s="78">
        <v>0</v>
      </c>
      <c r="M144" s="83" t="s">
        <v>102</v>
      </c>
      <c r="N144" s="78">
        <v>949</v>
      </c>
      <c r="O144" s="16">
        <f t="shared" si="2"/>
        <v>949</v>
      </c>
      <c r="P144" s="16" t="e">
        <f>_xlfn.XLOOKUP(D144,'7.30日应付账款余额'!A:A,'7.30日应付账款余额'!A:A)</f>
        <v>#N/A</v>
      </c>
    </row>
    <row r="145" s="70" customFormat="1" ht="15" hidden="1" customHeight="1" spans="1:16">
      <c r="A145" s="74" t="s">
        <v>99</v>
      </c>
      <c r="B145" s="75" t="s">
        <v>100</v>
      </c>
      <c r="C145" s="74" t="s">
        <v>97</v>
      </c>
      <c r="D145" s="75" t="s">
        <v>209</v>
      </c>
      <c r="E145" s="74" t="s">
        <v>97</v>
      </c>
      <c r="F145" s="74" t="s">
        <v>98</v>
      </c>
      <c r="G145" s="74" t="s">
        <v>102</v>
      </c>
      <c r="H145" s="76">
        <v>160660</v>
      </c>
      <c r="I145" s="76">
        <v>50000</v>
      </c>
      <c r="J145" s="76">
        <v>0</v>
      </c>
      <c r="K145" s="76">
        <v>328763.95</v>
      </c>
      <c r="L145" s="76">
        <v>0</v>
      </c>
      <c r="M145" s="82" t="s">
        <v>102</v>
      </c>
      <c r="N145" s="76">
        <v>110660</v>
      </c>
      <c r="O145" s="16">
        <f t="shared" si="2"/>
        <v>110660</v>
      </c>
      <c r="P145" s="16" t="str">
        <f>_xlfn.XLOOKUP(D145,'7.30日应付账款余额'!A:A,'7.30日应付账款余额'!A:A)</f>
        <v>株洲恒博工贸有限公司</v>
      </c>
    </row>
    <row r="146" s="70" customFormat="1" ht="15" hidden="1" customHeight="1" spans="1:16">
      <c r="A146" s="77" t="s">
        <v>99</v>
      </c>
      <c r="B146" s="52" t="s">
        <v>100</v>
      </c>
      <c r="C146" s="77" t="s">
        <v>97</v>
      </c>
      <c r="D146" s="52" t="s">
        <v>210</v>
      </c>
      <c r="E146" s="77" t="s">
        <v>97</v>
      </c>
      <c r="F146" s="77" t="s">
        <v>98</v>
      </c>
      <c r="G146" s="77" t="s">
        <v>104</v>
      </c>
      <c r="H146" s="78">
        <v>0</v>
      </c>
      <c r="I146" s="78">
        <v>0</v>
      </c>
      <c r="J146" s="78">
        <v>0</v>
      </c>
      <c r="K146" s="78">
        <v>0</v>
      </c>
      <c r="L146" s="78">
        <v>0</v>
      </c>
      <c r="M146" s="83" t="s">
        <v>104</v>
      </c>
      <c r="N146" s="78">
        <v>0</v>
      </c>
      <c r="O146" s="16">
        <f t="shared" si="2"/>
        <v>0</v>
      </c>
      <c r="P146" s="16"/>
    </row>
    <row r="147" s="16" customFormat="1" ht="15" hidden="1" customHeight="1" spans="1:16">
      <c r="A147" s="10" t="s">
        <v>99</v>
      </c>
      <c r="B147" s="13" t="s">
        <v>100</v>
      </c>
      <c r="C147" s="10" t="s">
        <v>97</v>
      </c>
      <c r="D147" s="13" t="s">
        <v>211</v>
      </c>
      <c r="E147" s="10" t="s">
        <v>97</v>
      </c>
      <c r="F147" s="10" t="s">
        <v>98</v>
      </c>
      <c r="G147" s="10" t="s">
        <v>102</v>
      </c>
      <c r="H147" s="42">
        <v>497.5</v>
      </c>
      <c r="I147" s="42">
        <v>0</v>
      </c>
      <c r="J147" s="42">
        <v>0</v>
      </c>
      <c r="K147" s="42">
        <v>0</v>
      </c>
      <c r="L147" s="42">
        <v>0</v>
      </c>
      <c r="M147" s="81" t="s">
        <v>102</v>
      </c>
      <c r="N147" s="42">
        <v>497.5</v>
      </c>
      <c r="O147" s="16">
        <f t="shared" si="2"/>
        <v>497.5</v>
      </c>
      <c r="P147" s="16" t="e">
        <f>_xlfn.XLOOKUP(D147,'7.30日应付账款余额'!A:A,'7.30日应付账款余额'!A:A)</f>
        <v>#N/A</v>
      </c>
    </row>
    <row r="148" s="70" customFormat="1" ht="15" hidden="1" customHeight="1" spans="1:16">
      <c r="A148" s="77" t="s">
        <v>99</v>
      </c>
      <c r="B148" s="52" t="s">
        <v>100</v>
      </c>
      <c r="C148" s="77" t="s">
        <v>97</v>
      </c>
      <c r="D148" s="52" t="s">
        <v>46</v>
      </c>
      <c r="E148" s="77" t="s">
        <v>97</v>
      </c>
      <c r="F148" s="77" t="s">
        <v>98</v>
      </c>
      <c r="G148" s="77" t="s">
        <v>102</v>
      </c>
      <c r="H148" s="78">
        <v>2621.52</v>
      </c>
      <c r="I148" s="78">
        <v>0</v>
      </c>
      <c r="J148" s="78">
        <v>0</v>
      </c>
      <c r="K148" s="78">
        <v>0</v>
      </c>
      <c r="L148" s="78">
        <v>0</v>
      </c>
      <c r="M148" s="83" t="s">
        <v>102</v>
      </c>
      <c r="N148" s="78">
        <v>2621.52</v>
      </c>
      <c r="O148" s="16">
        <f t="shared" si="2"/>
        <v>2621.52</v>
      </c>
      <c r="P148" s="16" t="str">
        <f>_xlfn.XLOOKUP(D148,'7.30日应付账款余额'!A:A,'7.30日应付账款余额'!A:A)</f>
        <v>广州吉中汽车内饰系统有限公司</v>
      </c>
    </row>
    <row r="149" s="70" customFormat="1" ht="15" hidden="1" customHeight="1" spans="1:16">
      <c r="A149" s="74" t="s">
        <v>99</v>
      </c>
      <c r="B149" s="75" t="s">
        <v>100</v>
      </c>
      <c r="C149" s="74" t="s">
        <v>97</v>
      </c>
      <c r="D149" s="75" t="s">
        <v>47</v>
      </c>
      <c r="E149" s="74" t="s">
        <v>97</v>
      </c>
      <c r="F149" s="74" t="s">
        <v>98</v>
      </c>
      <c r="G149" s="74" t="s">
        <v>102</v>
      </c>
      <c r="H149" s="76">
        <v>54943.1</v>
      </c>
      <c r="I149" s="76">
        <v>0</v>
      </c>
      <c r="J149" s="76">
        <v>0</v>
      </c>
      <c r="K149" s="76">
        <v>0</v>
      </c>
      <c r="L149" s="76">
        <v>0</v>
      </c>
      <c r="M149" s="82" t="s">
        <v>102</v>
      </c>
      <c r="N149" s="76">
        <v>54943.1</v>
      </c>
      <c r="O149" s="16">
        <f t="shared" si="2"/>
        <v>54943.1</v>
      </c>
      <c r="P149" s="16" t="str">
        <f>_xlfn.XLOOKUP(D149,'7.30日应付账款余额'!A:A,'7.30日应付账款余额'!A:A)</f>
        <v>广州松兴电气股份有限公司</v>
      </c>
    </row>
    <row r="150" s="16" customFormat="1" ht="15" hidden="1" customHeight="1" spans="1:15">
      <c r="A150" s="19" t="s">
        <v>99</v>
      </c>
      <c r="B150" s="20" t="s">
        <v>100</v>
      </c>
      <c r="C150" s="19" t="s">
        <v>97</v>
      </c>
      <c r="D150" s="20" t="s">
        <v>212</v>
      </c>
      <c r="E150" s="19" t="s">
        <v>97</v>
      </c>
      <c r="F150" s="19" t="s">
        <v>98</v>
      </c>
      <c r="G150" s="19" t="s">
        <v>104</v>
      </c>
      <c r="H150" s="41">
        <v>0</v>
      </c>
      <c r="I150" s="41">
        <v>0</v>
      </c>
      <c r="J150" s="41">
        <v>0</v>
      </c>
      <c r="K150" s="41">
        <v>0</v>
      </c>
      <c r="L150" s="41">
        <v>0</v>
      </c>
      <c r="M150" s="80" t="s">
        <v>104</v>
      </c>
      <c r="N150" s="41">
        <v>0</v>
      </c>
      <c r="O150" s="16">
        <f t="shared" si="2"/>
        <v>0</v>
      </c>
    </row>
    <row r="151" s="16" customFormat="1" ht="15" hidden="1" customHeight="1" spans="1:15">
      <c r="A151" s="10" t="s">
        <v>99</v>
      </c>
      <c r="B151" s="13" t="s">
        <v>100</v>
      </c>
      <c r="C151" s="10" t="s">
        <v>97</v>
      </c>
      <c r="D151" s="13" t="s">
        <v>213</v>
      </c>
      <c r="E151" s="10" t="s">
        <v>97</v>
      </c>
      <c r="F151" s="10" t="s">
        <v>98</v>
      </c>
      <c r="G151" s="10" t="s">
        <v>104</v>
      </c>
      <c r="H151" s="42">
        <v>0</v>
      </c>
      <c r="I151" s="42">
        <v>0</v>
      </c>
      <c r="J151" s="42">
        <v>0</v>
      </c>
      <c r="K151" s="42">
        <v>0</v>
      </c>
      <c r="L151" s="42">
        <v>0</v>
      </c>
      <c r="M151" s="81" t="s">
        <v>104</v>
      </c>
      <c r="N151" s="42">
        <v>0</v>
      </c>
      <c r="O151" s="16">
        <f t="shared" si="2"/>
        <v>0</v>
      </c>
    </row>
    <row r="152" s="70" customFormat="1" ht="15" hidden="1" customHeight="1" spans="1:16">
      <c r="A152" s="77" t="s">
        <v>99</v>
      </c>
      <c r="B152" s="52" t="s">
        <v>100</v>
      </c>
      <c r="C152" s="77" t="s">
        <v>97</v>
      </c>
      <c r="D152" s="52" t="s">
        <v>214</v>
      </c>
      <c r="E152" s="77" t="s">
        <v>97</v>
      </c>
      <c r="F152" s="77" t="s">
        <v>98</v>
      </c>
      <c r="G152" s="77" t="s">
        <v>102</v>
      </c>
      <c r="H152" s="78">
        <v>760</v>
      </c>
      <c r="I152" s="78">
        <v>0</v>
      </c>
      <c r="J152" s="78">
        <v>0</v>
      </c>
      <c r="K152" s="78">
        <v>0</v>
      </c>
      <c r="L152" s="78">
        <v>0</v>
      </c>
      <c r="M152" s="83" t="s">
        <v>102</v>
      </c>
      <c r="N152" s="78">
        <v>760</v>
      </c>
      <c r="O152" s="16">
        <f t="shared" si="2"/>
        <v>760</v>
      </c>
      <c r="P152" s="16" t="e">
        <f>_xlfn.XLOOKUP(D152,'7.30日应付账款余额'!A:A,'7.30日应付账款余额'!A:A)</f>
        <v>#N/A</v>
      </c>
    </row>
    <row r="153" s="70" customFormat="1" ht="15" hidden="1" customHeight="1" spans="1:16">
      <c r="A153" s="74" t="s">
        <v>99</v>
      </c>
      <c r="B153" s="75" t="s">
        <v>100</v>
      </c>
      <c r="C153" s="74" t="s">
        <v>97</v>
      </c>
      <c r="D153" s="75" t="s">
        <v>215</v>
      </c>
      <c r="E153" s="74" t="s">
        <v>97</v>
      </c>
      <c r="F153" s="74" t="s">
        <v>98</v>
      </c>
      <c r="G153" s="74" t="s">
        <v>104</v>
      </c>
      <c r="H153" s="76">
        <v>0</v>
      </c>
      <c r="I153" s="76">
        <v>0</v>
      </c>
      <c r="J153" s="76">
        <v>0</v>
      </c>
      <c r="K153" s="76">
        <v>0</v>
      </c>
      <c r="L153" s="76">
        <v>0</v>
      </c>
      <c r="M153" s="82" t="s">
        <v>104</v>
      </c>
      <c r="N153" s="76">
        <v>0</v>
      </c>
      <c r="O153" s="16">
        <f t="shared" si="2"/>
        <v>0</v>
      </c>
      <c r="P153" s="16"/>
    </row>
    <row r="154" s="70" customFormat="1" ht="15" hidden="1" customHeight="1" spans="1:16">
      <c r="A154" s="77" t="s">
        <v>99</v>
      </c>
      <c r="B154" s="52" t="s">
        <v>100</v>
      </c>
      <c r="C154" s="77" t="s">
        <v>97</v>
      </c>
      <c r="D154" s="52" t="s">
        <v>48</v>
      </c>
      <c r="E154" s="77" t="s">
        <v>97</v>
      </c>
      <c r="F154" s="77" t="s">
        <v>98</v>
      </c>
      <c r="G154" s="77" t="s">
        <v>102</v>
      </c>
      <c r="H154" s="78">
        <v>428129.55</v>
      </c>
      <c r="I154" s="78">
        <v>204490</v>
      </c>
      <c r="J154" s="78">
        <v>11268.36</v>
      </c>
      <c r="K154" s="78">
        <v>324608.72</v>
      </c>
      <c r="L154" s="78">
        <v>490925.91</v>
      </c>
      <c r="M154" s="83" t="s">
        <v>102</v>
      </c>
      <c r="N154" s="78">
        <v>234907.91</v>
      </c>
      <c r="O154" s="16">
        <f t="shared" si="2"/>
        <v>234907.91</v>
      </c>
      <c r="P154" s="16" t="str">
        <f>_xlfn.XLOOKUP(D154,'7.30日应付账款余额'!A:A,'7.30日应付账款余额'!A:A)</f>
        <v>广州市信征汽车零件有限公司</v>
      </c>
    </row>
    <row r="155" s="70" customFormat="1" ht="15" hidden="1" customHeight="1" spans="1:16">
      <c r="A155" s="74" t="s">
        <v>99</v>
      </c>
      <c r="B155" s="75" t="s">
        <v>100</v>
      </c>
      <c r="C155" s="74" t="s">
        <v>97</v>
      </c>
      <c r="D155" s="75" t="s">
        <v>216</v>
      </c>
      <c r="E155" s="74" t="s">
        <v>97</v>
      </c>
      <c r="F155" s="74" t="s">
        <v>98</v>
      </c>
      <c r="G155" s="74" t="s">
        <v>102</v>
      </c>
      <c r="H155" s="76">
        <v>15050.16</v>
      </c>
      <c r="I155" s="76">
        <v>0</v>
      </c>
      <c r="J155" s="76">
        <v>0</v>
      </c>
      <c r="K155" s="76">
        <v>0</v>
      </c>
      <c r="L155" s="76">
        <v>0</v>
      </c>
      <c r="M155" s="82" t="s">
        <v>102</v>
      </c>
      <c r="N155" s="76">
        <v>15050.16</v>
      </c>
      <c r="O155" s="16">
        <f t="shared" si="2"/>
        <v>15050.16</v>
      </c>
      <c r="P155" s="16" t="e">
        <f>_xlfn.XLOOKUP(D155,'7.30日应付账款余额'!A:A,'7.30日应付账款余额'!A:A)</f>
        <v>#N/A</v>
      </c>
    </row>
    <row r="156" s="16" customFormat="1" ht="15" hidden="1" customHeight="1" spans="1:15">
      <c r="A156" s="19" t="s">
        <v>99</v>
      </c>
      <c r="B156" s="20" t="s">
        <v>100</v>
      </c>
      <c r="C156" s="19" t="s">
        <v>97</v>
      </c>
      <c r="D156" s="20" t="s">
        <v>217</v>
      </c>
      <c r="E156" s="19" t="s">
        <v>97</v>
      </c>
      <c r="F156" s="19" t="s">
        <v>98</v>
      </c>
      <c r="G156" s="19" t="s">
        <v>104</v>
      </c>
      <c r="H156" s="41">
        <v>0</v>
      </c>
      <c r="I156" s="41">
        <v>0</v>
      </c>
      <c r="J156" s="41">
        <v>0</v>
      </c>
      <c r="K156" s="41">
        <v>0</v>
      </c>
      <c r="L156" s="41">
        <v>0</v>
      </c>
      <c r="M156" s="80" t="s">
        <v>104</v>
      </c>
      <c r="N156" s="41">
        <v>0</v>
      </c>
      <c r="O156" s="16">
        <f t="shared" si="2"/>
        <v>0</v>
      </c>
    </row>
    <row r="157" s="70" customFormat="1" ht="15" hidden="1" customHeight="1" spans="1:16">
      <c r="A157" s="74" t="s">
        <v>99</v>
      </c>
      <c r="B157" s="75" t="s">
        <v>100</v>
      </c>
      <c r="C157" s="74" t="s">
        <v>97</v>
      </c>
      <c r="D157" s="75" t="s">
        <v>218</v>
      </c>
      <c r="E157" s="74" t="s">
        <v>97</v>
      </c>
      <c r="F157" s="74" t="s">
        <v>98</v>
      </c>
      <c r="G157" s="74" t="s">
        <v>104</v>
      </c>
      <c r="H157" s="76">
        <v>0</v>
      </c>
      <c r="I157" s="76">
        <v>0</v>
      </c>
      <c r="J157" s="76">
        <v>0</v>
      </c>
      <c r="K157" s="76">
        <v>0</v>
      </c>
      <c r="L157" s="76">
        <v>0</v>
      </c>
      <c r="M157" s="82" t="s">
        <v>104</v>
      </c>
      <c r="N157" s="76">
        <v>0</v>
      </c>
      <c r="O157" s="16">
        <f t="shared" si="2"/>
        <v>0</v>
      </c>
      <c r="P157" s="16"/>
    </row>
    <row r="158" s="70" customFormat="1" ht="15" hidden="1" customHeight="1" spans="1:16">
      <c r="A158" s="77" t="s">
        <v>99</v>
      </c>
      <c r="B158" s="52" t="s">
        <v>100</v>
      </c>
      <c r="C158" s="77" t="s">
        <v>97</v>
      </c>
      <c r="D158" s="52" t="s">
        <v>219</v>
      </c>
      <c r="E158" s="77" t="s">
        <v>97</v>
      </c>
      <c r="F158" s="77" t="s">
        <v>98</v>
      </c>
      <c r="G158" s="77" t="s">
        <v>104</v>
      </c>
      <c r="H158" s="78">
        <v>0</v>
      </c>
      <c r="I158" s="78">
        <v>0</v>
      </c>
      <c r="J158" s="78">
        <v>0</v>
      </c>
      <c r="K158" s="78">
        <v>0</v>
      </c>
      <c r="L158" s="78">
        <v>0</v>
      </c>
      <c r="M158" s="83" t="s">
        <v>104</v>
      </c>
      <c r="N158" s="78">
        <v>0</v>
      </c>
      <c r="O158" s="16">
        <f t="shared" si="2"/>
        <v>0</v>
      </c>
      <c r="P158" s="16"/>
    </row>
    <row r="159" s="70" customFormat="1" ht="15" hidden="1" customHeight="1" spans="1:16">
      <c r="A159" s="74" t="s">
        <v>99</v>
      </c>
      <c r="B159" s="75" t="s">
        <v>100</v>
      </c>
      <c r="C159" s="74" t="s">
        <v>97</v>
      </c>
      <c r="D159" s="75" t="s">
        <v>220</v>
      </c>
      <c r="E159" s="74" t="s">
        <v>97</v>
      </c>
      <c r="F159" s="74" t="s">
        <v>221</v>
      </c>
      <c r="G159" s="74" t="s">
        <v>104</v>
      </c>
      <c r="H159" s="76">
        <v>0</v>
      </c>
      <c r="I159" s="76">
        <v>0</v>
      </c>
      <c r="J159" s="76">
        <v>0</v>
      </c>
      <c r="K159" s="76">
        <v>0</v>
      </c>
      <c r="L159" s="76">
        <v>0</v>
      </c>
      <c r="M159" s="82" t="s">
        <v>104</v>
      </c>
      <c r="N159" s="76">
        <v>0</v>
      </c>
      <c r="O159" s="16">
        <f t="shared" si="2"/>
        <v>0</v>
      </c>
      <c r="P159" s="16"/>
    </row>
    <row r="160" s="70" customFormat="1" ht="15" hidden="1" customHeight="1" spans="1:16">
      <c r="A160" s="77" t="s">
        <v>99</v>
      </c>
      <c r="B160" s="52" t="s">
        <v>100</v>
      </c>
      <c r="C160" s="77" t="s">
        <v>97</v>
      </c>
      <c r="D160" s="52" t="s">
        <v>222</v>
      </c>
      <c r="E160" s="77" t="s">
        <v>97</v>
      </c>
      <c r="F160" s="77" t="s">
        <v>221</v>
      </c>
      <c r="G160" s="77" t="s">
        <v>107</v>
      </c>
      <c r="H160" s="78">
        <v>566</v>
      </c>
      <c r="I160" s="78">
        <v>0</v>
      </c>
      <c r="J160" s="78">
        <v>0</v>
      </c>
      <c r="K160" s="78">
        <v>0</v>
      </c>
      <c r="L160" s="78">
        <v>0</v>
      </c>
      <c r="M160" s="83" t="s">
        <v>107</v>
      </c>
      <c r="N160" s="78">
        <v>566</v>
      </c>
      <c r="O160" s="16">
        <f t="shared" si="2"/>
        <v>-566</v>
      </c>
      <c r="P160" s="16" t="e">
        <f>_xlfn.XLOOKUP(D160,'7.30日应付账款余额'!A:A,'7.30日应付账款余额'!A:A)</f>
        <v>#N/A</v>
      </c>
    </row>
    <row r="161" s="70" customFormat="1" ht="15" hidden="1" customHeight="1" spans="1:16">
      <c r="A161" s="74" t="s">
        <v>99</v>
      </c>
      <c r="B161" s="75" t="s">
        <v>100</v>
      </c>
      <c r="C161" s="74" t="s">
        <v>97</v>
      </c>
      <c r="D161" s="75" t="s">
        <v>223</v>
      </c>
      <c r="E161" s="74" t="s">
        <v>97</v>
      </c>
      <c r="F161" s="74" t="s">
        <v>98</v>
      </c>
      <c r="G161" s="74" t="s">
        <v>104</v>
      </c>
      <c r="H161" s="76">
        <v>0</v>
      </c>
      <c r="I161" s="76">
        <v>0</v>
      </c>
      <c r="J161" s="76">
        <v>0</v>
      </c>
      <c r="K161" s="76">
        <v>0</v>
      </c>
      <c r="L161" s="76">
        <v>0</v>
      </c>
      <c r="M161" s="82" t="s">
        <v>104</v>
      </c>
      <c r="N161" s="76">
        <v>0</v>
      </c>
      <c r="O161" s="16">
        <f t="shared" si="2"/>
        <v>0</v>
      </c>
      <c r="P161" s="16"/>
    </row>
    <row r="162" s="70" customFormat="1" ht="15" hidden="1" customHeight="1" spans="1:16">
      <c r="A162" s="77" t="s">
        <v>99</v>
      </c>
      <c r="B162" s="52" t="s">
        <v>100</v>
      </c>
      <c r="C162" s="77" t="s">
        <v>97</v>
      </c>
      <c r="D162" s="52" t="s">
        <v>224</v>
      </c>
      <c r="E162" s="77" t="s">
        <v>97</v>
      </c>
      <c r="F162" s="77" t="s">
        <v>98</v>
      </c>
      <c r="G162" s="77" t="s">
        <v>102</v>
      </c>
      <c r="H162" s="78">
        <v>7961.51</v>
      </c>
      <c r="I162" s="78">
        <v>0</v>
      </c>
      <c r="J162" s="78">
        <v>0</v>
      </c>
      <c r="K162" s="78">
        <v>0</v>
      </c>
      <c r="L162" s="78">
        <v>0</v>
      </c>
      <c r="M162" s="83" t="s">
        <v>102</v>
      </c>
      <c r="N162" s="78">
        <v>7961.51</v>
      </c>
      <c r="O162" s="16">
        <f t="shared" si="2"/>
        <v>7961.51</v>
      </c>
      <c r="P162" s="16" t="e">
        <f>_xlfn.XLOOKUP(D162,'7.30日应付账款余额'!A:A,'7.30日应付账款余额'!A:A)</f>
        <v>#N/A</v>
      </c>
    </row>
    <row r="163" s="70" customFormat="1" ht="15" hidden="1" customHeight="1" spans="1:16">
      <c r="A163" s="74" t="s">
        <v>99</v>
      </c>
      <c r="B163" s="75" t="s">
        <v>100</v>
      </c>
      <c r="C163" s="74" t="s">
        <v>97</v>
      </c>
      <c r="D163" s="75" t="s">
        <v>225</v>
      </c>
      <c r="E163" s="74" t="s">
        <v>97</v>
      </c>
      <c r="F163" s="74" t="s">
        <v>98</v>
      </c>
      <c r="G163" s="74" t="s">
        <v>104</v>
      </c>
      <c r="H163" s="76">
        <v>0</v>
      </c>
      <c r="I163" s="76">
        <v>0</v>
      </c>
      <c r="J163" s="76">
        <v>0</v>
      </c>
      <c r="K163" s="76">
        <v>26175</v>
      </c>
      <c r="L163" s="76">
        <v>0</v>
      </c>
      <c r="M163" s="82" t="s">
        <v>104</v>
      </c>
      <c r="N163" s="76">
        <v>0</v>
      </c>
      <c r="O163" s="16">
        <f t="shared" si="2"/>
        <v>0</v>
      </c>
      <c r="P163" s="16"/>
    </row>
    <row r="164" s="70" customFormat="1" ht="15" hidden="1" customHeight="1" spans="1:16">
      <c r="A164" s="77" t="s">
        <v>99</v>
      </c>
      <c r="B164" s="52" t="s">
        <v>100</v>
      </c>
      <c r="C164" s="77" t="s">
        <v>97</v>
      </c>
      <c r="D164" s="52" t="s">
        <v>49</v>
      </c>
      <c r="E164" s="77" t="s">
        <v>97</v>
      </c>
      <c r="F164" s="77" t="s">
        <v>98</v>
      </c>
      <c r="G164" s="77" t="s">
        <v>102</v>
      </c>
      <c r="H164" s="78">
        <v>70343.56</v>
      </c>
      <c r="I164" s="78">
        <v>0</v>
      </c>
      <c r="J164" s="78">
        <v>-44329</v>
      </c>
      <c r="K164" s="78">
        <v>221507.6</v>
      </c>
      <c r="L164" s="78">
        <v>39054.25</v>
      </c>
      <c r="M164" s="83" t="s">
        <v>102</v>
      </c>
      <c r="N164" s="78">
        <v>26014.56</v>
      </c>
      <c r="O164" s="16">
        <f t="shared" si="2"/>
        <v>26014.56</v>
      </c>
      <c r="P164" s="16" t="str">
        <f>_xlfn.XLOOKUP(D164,'7.30日应付账款余额'!A:A,'7.30日应付账款余额'!A:A)</f>
        <v>醴陵广仁环保科技有限公司</v>
      </c>
    </row>
    <row r="165" s="70" customFormat="1" ht="15" hidden="1" customHeight="1" spans="1:16">
      <c r="A165" s="74" t="s">
        <v>99</v>
      </c>
      <c r="B165" s="75" t="s">
        <v>100</v>
      </c>
      <c r="C165" s="74" t="s">
        <v>97</v>
      </c>
      <c r="D165" s="75" t="s">
        <v>50</v>
      </c>
      <c r="E165" s="74" t="s">
        <v>97</v>
      </c>
      <c r="F165" s="74" t="s">
        <v>98</v>
      </c>
      <c r="G165" s="74" t="s">
        <v>107</v>
      </c>
      <c r="H165" s="76">
        <v>10623.91</v>
      </c>
      <c r="I165" s="76">
        <v>0</v>
      </c>
      <c r="J165" s="76">
        <v>0</v>
      </c>
      <c r="K165" s="76">
        <v>0</v>
      </c>
      <c r="L165" s="76">
        <v>0</v>
      </c>
      <c r="M165" s="82" t="s">
        <v>107</v>
      </c>
      <c r="N165" s="76">
        <v>10623.91</v>
      </c>
      <c r="O165" s="16">
        <f t="shared" si="2"/>
        <v>-10623.91</v>
      </c>
      <c r="P165" s="16" t="str">
        <f>_xlfn.XLOOKUP(D165,'7.30日应付账款余额'!A:A,'7.30日应付账款余额'!A:A)</f>
        <v>长沙真旺钢铁贸易有限公司</v>
      </c>
    </row>
    <row r="166" s="16" customFormat="1" ht="15" hidden="1" customHeight="1" spans="1:15">
      <c r="A166" s="19" t="s">
        <v>99</v>
      </c>
      <c r="B166" s="20" t="s">
        <v>100</v>
      </c>
      <c r="C166" s="19" t="s">
        <v>97</v>
      </c>
      <c r="D166" s="20" t="s">
        <v>226</v>
      </c>
      <c r="E166" s="19" t="s">
        <v>97</v>
      </c>
      <c r="F166" s="19" t="s">
        <v>98</v>
      </c>
      <c r="G166" s="19" t="s">
        <v>104</v>
      </c>
      <c r="H166" s="41">
        <v>0</v>
      </c>
      <c r="I166" s="41">
        <v>0</v>
      </c>
      <c r="J166" s="41">
        <v>0</v>
      </c>
      <c r="K166" s="41">
        <v>0</v>
      </c>
      <c r="L166" s="41">
        <v>0</v>
      </c>
      <c r="M166" s="80" t="s">
        <v>104</v>
      </c>
      <c r="N166" s="41">
        <v>0</v>
      </c>
      <c r="O166" s="16">
        <f t="shared" si="2"/>
        <v>0</v>
      </c>
    </row>
    <row r="167" s="16" customFormat="1" ht="15" hidden="1" customHeight="1" spans="1:16">
      <c r="A167" s="10" t="s">
        <v>99</v>
      </c>
      <c r="B167" s="13" t="s">
        <v>100</v>
      </c>
      <c r="C167" s="10" t="s">
        <v>97</v>
      </c>
      <c r="D167" s="13" t="s">
        <v>51</v>
      </c>
      <c r="E167" s="10" t="s">
        <v>97</v>
      </c>
      <c r="F167" s="10" t="s">
        <v>98</v>
      </c>
      <c r="G167" s="10" t="s">
        <v>102</v>
      </c>
      <c r="H167" s="42">
        <v>24660.82</v>
      </c>
      <c r="I167" s="42">
        <v>14418</v>
      </c>
      <c r="J167" s="42">
        <v>3368.26</v>
      </c>
      <c r="K167" s="42">
        <v>45418</v>
      </c>
      <c r="L167" s="42">
        <v>29189.01</v>
      </c>
      <c r="M167" s="81" t="s">
        <v>102</v>
      </c>
      <c r="N167" s="42">
        <v>13611.08</v>
      </c>
      <c r="O167" s="16">
        <f t="shared" si="2"/>
        <v>13611.08</v>
      </c>
      <c r="P167" s="16" t="str">
        <f>_xlfn.XLOOKUP(D167,'7.30日应付账款余额'!A:A,'7.30日应付账款余额'!A:A)</f>
        <v>深州市晶立泰机械配件有限公司</v>
      </c>
    </row>
    <row r="168" s="70" customFormat="1" ht="15" hidden="1" customHeight="1" spans="1:16">
      <c r="A168" s="77" t="s">
        <v>99</v>
      </c>
      <c r="B168" s="52" t="s">
        <v>100</v>
      </c>
      <c r="C168" s="77" t="s">
        <v>97</v>
      </c>
      <c r="D168" s="52" t="s">
        <v>52</v>
      </c>
      <c r="E168" s="77" t="s">
        <v>97</v>
      </c>
      <c r="F168" s="77" t="s">
        <v>98</v>
      </c>
      <c r="G168" s="77" t="s">
        <v>102</v>
      </c>
      <c r="H168" s="78">
        <v>22774.59</v>
      </c>
      <c r="I168" s="78">
        <v>0</v>
      </c>
      <c r="J168" s="78">
        <v>0</v>
      </c>
      <c r="K168" s="78">
        <v>300000</v>
      </c>
      <c r="L168" s="78">
        <v>0</v>
      </c>
      <c r="M168" s="83" t="s">
        <v>102</v>
      </c>
      <c r="N168" s="78">
        <v>22774.59</v>
      </c>
      <c r="O168" s="16">
        <f t="shared" si="2"/>
        <v>22774.59</v>
      </c>
      <c r="P168" s="16" t="str">
        <f>_xlfn.XLOOKUP(D168,'7.30日应付账款余额'!A:A,'7.30日应付账款余额'!A:A)</f>
        <v>山东鼎信新材料科技有限公司</v>
      </c>
    </row>
    <row r="169" s="16" customFormat="1" ht="15" hidden="1" customHeight="1" spans="1:16">
      <c r="A169" s="10" t="s">
        <v>99</v>
      </c>
      <c r="B169" s="13" t="s">
        <v>100</v>
      </c>
      <c r="C169" s="10" t="s">
        <v>97</v>
      </c>
      <c r="D169" s="13" t="s">
        <v>53</v>
      </c>
      <c r="E169" s="10" t="s">
        <v>97</v>
      </c>
      <c r="F169" s="10" t="s">
        <v>98</v>
      </c>
      <c r="G169" s="10" t="s">
        <v>102</v>
      </c>
      <c r="H169" s="42">
        <v>319204.99</v>
      </c>
      <c r="I169" s="42">
        <v>150000</v>
      </c>
      <c r="J169" s="42">
        <v>119506.15</v>
      </c>
      <c r="K169" s="42">
        <v>650000</v>
      </c>
      <c r="L169" s="42">
        <v>628774.69</v>
      </c>
      <c r="M169" s="81" t="s">
        <v>102</v>
      </c>
      <c r="N169" s="42">
        <v>288711.14</v>
      </c>
      <c r="O169" s="16">
        <f t="shared" si="2"/>
        <v>288711.14</v>
      </c>
      <c r="P169" s="16" t="str">
        <f>_xlfn.XLOOKUP(D169,'7.30日应付账款余额'!A:A,'7.30日应付账款余额'!A:A)</f>
        <v>湖南诺亿科技有限公司</v>
      </c>
    </row>
    <row r="170" s="16" customFormat="1" ht="15" hidden="1" customHeight="1" spans="1:15">
      <c r="A170" s="19" t="s">
        <v>99</v>
      </c>
      <c r="B170" s="20" t="s">
        <v>100</v>
      </c>
      <c r="C170" s="19" t="s">
        <v>97</v>
      </c>
      <c r="D170" s="20" t="s">
        <v>227</v>
      </c>
      <c r="E170" s="19" t="s">
        <v>97</v>
      </c>
      <c r="F170" s="19" t="s">
        <v>98</v>
      </c>
      <c r="G170" s="19" t="s">
        <v>104</v>
      </c>
      <c r="H170" s="41">
        <v>0</v>
      </c>
      <c r="I170" s="41">
        <v>0</v>
      </c>
      <c r="J170" s="41">
        <v>0</v>
      </c>
      <c r="K170" s="41">
        <v>0</v>
      </c>
      <c r="L170" s="41">
        <v>0</v>
      </c>
      <c r="M170" s="80" t="s">
        <v>104</v>
      </c>
      <c r="N170" s="41">
        <v>0</v>
      </c>
      <c r="O170" s="16">
        <f t="shared" si="2"/>
        <v>0</v>
      </c>
    </row>
    <row r="171" s="16" customFormat="1" ht="15" hidden="1" customHeight="1" spans="1:15">
      <c r="A171" s="10" t="s">
        <v>99</v>
      </c>
      <c r="B171" s="13" t="s">
        <v>100</v>
      </c>
      <c r="C171" s="10" t="s">
        <v>97</v>
      </c>
      <c r="D171" s="13" t="s">
        <v>228</v>
      </c>
      <c r="E171" s="10" t="s">
        <v>97</v>
      </c>
      <c r="F171" s="10" t="s">
        <v>98</v>
      </c>
      <c r="G171" s="10" t="s">
        <v>104</v>
      </c>
      <c r="H171" s="42">
        <v>0</v>
      </c>
      <c r="I171" s="42">
        <v>0</v>
      </c>
      <c r="J171" s="42">
        <v>0</v>
      </c>
      <c r="K171" s="42">
        <v>241313.52</v>
      </c>
      <c r="L171" s="42">
        <v>0</v>
      </c>
      <c r="M171" s="81" t="s">
        <v>104</v>
      </c>
      <c r="N171" s="42">
        <v>0</v>
      </c>
      <c r="O171" s="16">
        <f t="shared" si="2"/>
        <v>0</v>
      </c>
    </row>
    <row r="172" s="70" customFormat="1" ht="15" hidden="1" customHeight="1" spans="1:16">
      <c r="A172" s="77" t="s">
        <v>99</v>
      </c>
      <c r="B172" s="52" t="s">
        <v>100</v>
      </c>
      <c r="C172" s="77" t="s">
        <v>97</v>
      </c>
      <c r="D172" s="52" t="s">
        <v>54</v>
      </c>
      <c r="E172" s="77" t="s">
        <v>97</v>
      </c>
      <c r="F172" s="77" t="s">
        <v>98</v>
      </c>
      <c r="G172" s="77" t="s">
        <v>102</v>
      </c>
      <c r="H172" s="78">
        <v>117057.63</v>
      </c>
      <c r="I172" s="78">
        <v>50000</v>
      </c>
      <c r="J172" s="78">
        <v>0</v>
      </c>
      <c r="K172" s="78">
        <v>200000</v>
      </c>
      <c r="L172" s="78">
        <v>98449.13</v>
      </c>
      <c r="M172" s="83" t="s">
        <v>102</v>
      </c>
      <c r="N172" s="78">
        <v>67057.63</v>
      </c>
      <c r="O172" s="16">
        <f t="shared" si="2"/>
        <v>67057.63</v>
      </c>
      <c r="P172" s="16" t="str">
        <f>_xlfn.XLOOKUP(D172,'7.30日应付账款余额'!A:A,'7.30日应付账款余额'!A:A)</f>
        <v>长春超力内饰件有限公司</v>
      </c>
    </row>
    <row r="173" s="70" customFormat="1" ht="15" hidden="1" customHeight="1" spans="1:16">
      <c r="A173" s="74" t="s">
        <v>99</v>
      </c>
      <c r="B173" s="75" t="s">
        <v>100</v>
      </c>
      <c r="C173" s="74" t="s">
        <v>97</v>
      </c>
      <c r="D173" s="75" t="s">
        <v>229</v>
      </c>
      <c r="E173" s="74" t="s">
        <v>97</v>
      </c>
      <c r="F173" s="74" t="s">
        <v>98</v>
      </c>
      <c r="G173" s="74" t="s">
        <v>102</v>
      </c>
      <c r="H173" s="76">
        <v>46348.17</v>
      </c>
      <c r="I173" s="76">
        <v>0</v>
      </c>
      <c r="J173" s="76">
        <v>0</v>
      </c>
      <c r="K173" s="76">
        <v>250000</v>
      </c>
      <c r="L173" s="76">
        <v>1600.08</v>
      </c>
      <c r="M173" s="82" t="s">
        <v>102</v>
      </c>
      <c r="N173" s="76">
        <v>46348.17</v>
      </c>
      <c r="O173" s="16">
        <f t="shared" si="2"/>
        <v>46348.17</v>
      </c>
      <c r="P173" s="16" t="str">
        <f>_xlfn.XLOOKUP(D173,'7.30日应付账款余额'!A:A,'7.30日应付账款余额'!A:A)</f>
        <v>重庆乐康汽车配件有限公司</v>
      </c>
    </row>
    <row r="174" s="16" customFormat="1" ht="15" hidden="1" customHeight="1" spans="1:16">
      <c r="A174" s="19" t="s">
        <v>99</v>
      </c>
      <c r="B174" s="20" t="s">
        <v>100</v>
      </c>
      <c r="C174" s="19" t="s">
        <v>97</v>
      </c>
      <c r="D174" s="20" t="s">
        <v>55</v>
      </c>
      <c r="E174" s="19" t="s">
        <v>97</v>
      </c>
      <c r="F174" s="19" t="s">
        <v>98</v>
      </c>
      <c r="G174" s="19" t="s">
        <v>102</v>
      </c>
      <c r="H174" s="41">
        <v>762901.3</v>
      </c>
      <c r="I174" s="41">
        <v>100000</v>
      </c>
      <c r="J174" s="41">
        <v>0</v>
      </c>
      <c r="K174" s="41">
        <v>1000000</v>
      </c>
      <c r="L174" s="41">
        <v>592572</v>
      </c>
      <c r="M174" s="80" t="s">
        <v>102</v>
      </c>
      <c r="N174" s="41">
        <v>662901.3</v>
      </c>
      <c r="O174" s="16">
        <f t="shared" si="2"/>
        <v>662901.3</v>
      </c>
      <c r="P174" s="16" t="str">
        <f>_xlfn.XLOOKUP(D174,'7.30日应付账款余额'!A:A,'7.30日应付账款余额'!A:A)</f>
        <v>重庆市宏立摩托车制造有限公司</v>
      </c>
    </row>
    <row r="175" s="16" customFormat="1" ht="15" hidden="1" customHeight="1" spans="1:16">
      <c r="A175" s="10" t="s">
        <v>99</v>
      </c>
      <c r="B175" s="13" t="s">
        <v>100</v>
      </c>
      <c r="C175" s="10" t="s">
        <v>97</v>
      </c>
      <c r="D175" s="13" t="s">
        <v>230</v>
      </c>
      <c r="E175" s="10" t="s">
        <v>97</v>
      </c>
      <c r="F175" s="10" t="s">
        <v>98</v>
      </c>
      <c r="G175" s="10" t="s">
        <v>102</v>
      </c>
      <c r="H175" s="42">
        <v>74217.27</v>
      </c>
      <c r="I175" s="42">
        <v>0</v>
      </c>
      <c r="J175" s="42">
        <v>0</v>
      </c>
      <c r="K175" s="42">
        <v>0</v>
      </c>
      <c r="L175" s="42">
        <v>0</v>
      </c>
      <c r="M175" s="81" t="s">
        <v>102</v>
      </c>
      <c r="N175" s="42">
        <v>74217.27</v>
      </c>
      <c r="O175" s="16">
        <f t="shared" si="2"/>
        <v>74217.27</v>
      </c>
      <c r="P175" s="16" t="str">
        <f>_xlfn.XLOOKUP(D175,'7.30日应付账款余额'!A:A,'7.30日应付账款余额'!A:A)</f>
        <v>麦格纳宏立汽车系统集团有限公</v>
      </c>
    </row>
    <row r="176" s="16" customFormat="1" ht="15" hidden="1" customHeight="1" spans="1:15">
      <c r="A176" s="19" t="s">
        <v>99</v>
      </c>
      <c r="B176" s="20" t="s">
        <v>100</v>
      </c>
      <c r="C176" s="19" t="s">
        <v>97</v>
      </c>
      <c r="D176" s="20" t="s">
        <v>231</v>
      </c>
      <c r="E176" s="19" t="s">
        <v>97</v>
      </c>
      <c r="F176" s="19" t="s">
        <v>98</v>
      </c>
      <c r="G176" s="19" t="s">
        <v>104</v>
      </c>
      <c r="H176" s="41">
        <v>0</v>
      </c>
      <c r="I176" s="41">
        <v>0</v>
      </c>
      <c r="J176" s="41">
        <v>0</v>
      </c>
      <c r="K176" s="41">
        <v>0</v>
      </c>
      <c r="L176" s="41">
        <v>0</v>
      </c>
      <c r="M176" s="80" t="s">
        <v>104</v>
      </c>
      <c r="N176" s="41">
        <v>0</v>
      </c>
      <c r="O176" s="16">
        <f t="shared" si="2"/>
        <v>0</v>
      </c>
    </row>
    <row r="177" s="16" customFormat="1" ht="15" hidden="1" customHeight="1" spans="1:16">
      <c r="A177" s="10" t="s">
        <v>99</v>
      </c>
      <c r="B177" s="13" t="s">
        <v>100</v>
      </c>
      <c r="C177" s="10" t="s">
        <v>97</v>
      </c>
      <c r="D177" s="13" t="s">
        <v>60</v>
      </c>
      <c r="E177" s="10" t="s">
        <v>97</v>
      </c>
      <c r="F177" s="10" t="s">
        <v>98</v>
      </c>
      <c r="G177" s="10" t="s">
        <v>102</v>
      </c>
      <c r="H177" s="42">
        <v>2607382.5</v>
      </c>
      <c r="I177" s="42">
        <v>1400000</v>
      </c>
      <c r="J177" s="42">
        <v>396720</v>
      </c>
      <c r="K177" s="42">
        <v>6490000</v>
      </c>
      <c r="L177" s="42">
        <v>5149043</v>
      </c>
      <c r="M177" s="81" t="s">
        <v>102</v>
      </c>
      <c r="N177" s="42">
        <v>1604102.5</v>
      </c>
      <c r="O177" s="16">
        <f t="shared" si="2"/>
        <v>1604102.5</v>
      </c>
      <c r="P177" s="16" t="str">
        <f>_xlfn.XLOOKUP(D177,'7.30日应付账款余额'!A:A,'7.30日应付账款余额'!A:A)</f>
        <v>湖北欣辰达商贸有限公司</v>
      </c>
    </row>
    <row r="178" s="70" customFormat="1" ht="15" hidden="1" customHeight="1" spans="1:16">
      <c r="A178" s="77" t="s">
        <v>99</v>
      </c>
      <c r="B178" s="52" t="s">
        <v>100</v>
      </c>
      <c r="C178" s="77" t="s">
        <v>97</v>
      </c>
      <c r="D178" s="52" t="s">
        <v>56</v>
      </c>
      <c r="E178" s="77" t="s">
        <v>97</v>
      </c>
      <c r="F178" s="77" t="s">
        <v>98</v>
      </c>
      <c r="G178" s="77" t="s">
        <v>102</v>
      </c>
      <c r="H178" s="78">
        <v>758145.26</v>
      </c>
      <c r="I178" s="78">
        <v>200000</v>
      </c>
      <c r="J178" s="78">
        <v>47052.33</v>
      </c>
      <c r="K178" s="78">
        <v>1250000</v>
      </c>
      <c r="L178" s="78">
        <v>690639.16</v>
      </c>
      <c r="M178" s="83" t="s">
        <v>102</v>
      </c>
      <c r="N178" s="78">
        <v>605197.59</v>
      </c>
      <c r="O178" s="16">
        <f t="shared" si="2"/>
        <v>605197.59</v>
      </c>
      <c r="P178" s="16" t="str">
        <f>_xlfn.XLOOKUP(D178,'7.30日应付账款余额'!A:A,'7.30日应付账款余额'!A:A)</f>
        <v>湖南裕腾兴汽车配件有限公司</v>
      </c>
    </row>
    <row r="179" s="16" customFormat="1" ht="15" hidden="1" customHeight="1" spans="1:16">
      <c r="A179" s="10" t="s">
        <v>99</v>
      </c>
      <c r="B179" s="13" t="s">
        <v>100</v>
      </c>
      <c r="C179" s="10" t="s">
        <v>97</v>
      </c>
      <c r="D179" s="13" t="s">
        <v>232</v>
      </c>
      <c r="E179" s="10" t="s">
        <v>97</v>
      </c>
      <c r="F179" s="10" t="s">
        <v>98</v>
      </c>
      <c r="G179" s="10" t="s">
        <v>107</v>
      </c>
      <c r="H179" s="42">
        <v>27216</v>
      </c>
      <c r="I179" s="42">
        <v>0</v>
      </c>
      <c r="J179" s="42">
        <v>0</v>
      </c>
      <c r="K179" s="42">
        <v>9700</v>
      </c>
      <c r="L179" s="42">
        <v>9700</v>
      </c>
      <c r="M179" s="81" t="s">
        <v>107</v>
      </c>
      <c r="N179" s="42">
        <v>27216</v>
      </c>
      <c r="O179" s="16">
        <f t="shared" si="2"/>
        <v>-27216</v>
      </c>
      <c r="P179" s="16" t="str">
        <f>_xlfn.XLOOKUP(D179,'7.30日应付账款余额'!A:A,'7.30日应付账款余额'!A:A)</f>
        <v>广东佰匠模具科技有限公司</v>
      </c>
    </row>
    <row r="180" s="16" customFormat="1" ht="15" hidden="1" customHeight="1" spans="1:15">
      <c r="A180" s="19" t="s">
        <v>99</v>
      </c>
      <c r="B180" s="20" t="s">
        <v>100</v>
      </c>
      <c r="C180" s="19" t="s">
        <v>97</v>
      </c>
      <c r="D180" s="20" t="s">
        <v>233</v>
      </c>
      <c r="E180" s="19" t="s">
        <v>97</v>
      </c>
      <c r="F180" s="19" t="s">
        <v>98</v>
      </c>
      <c r="G180" s="19" t="s">
        <v>104</v>
      </c>
      <c r="H180" s="41">
        <v>0</v>
      </c>
      <c r="I180" s="41">
        <v>0</v>
      </c>
      <c r="J180" s="41">
        <v>0</v>
      </c>
      <c r="K180" s="41">
        <v>0</v>
      </c>
      <c r="L180" s="41">
        <v>0</v>
      </c>
      <c r="M180" s="80" t="s">
        <v>104</v>
      </c>
      <c r="N180" s="41">
        <v>0</v>
      </c>
      <c r="O180" s="16">
        <f t="shared" si="2"/>
        <v>0</v>
      </c>
    </row>
    <row r="181" s="16" customFormat="1" ht="15" hidden="1" customHeight="1" spans="1:16">
      <c r="A181" s="10" t="s">
        <v>99</v>
      </c>
      <c r="B181" s="13" t="s">
        <v>100</v>
      </c>
      <c r="C181" s="10" t="s">
        <v>97</v>
      </c>
      <c r="D181" s="13" t="s">
        <v>70</v>
      </c>
      <c r="E181" s="10" t="s">
        <v>97</v>
      </c>
      <c r="F181" s="10" t="s">
        <v>98</v>
      </c>
      <c r="G181" s="10" t="s">
        <v>102</v>
      </c>
      <c r="H181" s="42">
        <v>0.5</v>
      </c>
      <c r="I181" s="42">
        <v>0</v>
      </c>
      <c r="J181" s="42">
        <v>-22781.3</v>
      </c>
      <c r="K181" s="42">
        <v>0</v>
      </c>
      <c r="L181" s="42">
        <v>-22780.8</v>
      </c>
      <c r="M181" s="81" t="s">
        <v>107</v>
      </c>
      <c r="N181" s="42">
        <v>22780.8</v>
      </c>
      <c r="O181" s="16">
        <f t="shared" si="2"/>
        <v>-22780.8</v>
      </c>
      <c r="P181" s="16" t="str">
        <f>_xlfn.XLOOKUP(D181,'7.30日应付账款余额'!A:A,'7.30日应付账款余额'!A:A)</f>
        <v>胜华波汽车电器（滁州）有限公</v>
      </c>
    </row>
    <row r="182" s="70" customFormat="1" ht="15" hidden="1" customHeight="1" spans="1:16">
      <c r="A182" s="77" t="s">
        <v>99</v>
      </c>
      <c r="B182" s="52" t="s">
        <v>100</v>
      </c>
      <c r="C182" s="77" t="s">
        <v>97</v>
      </c>
      <c r="D182" s="52" t="s">
        <v>57</v>
      </c>
      <c r="E182" s="77" t="s">
        <v>97</v>
      </c>
      <c r="F182" s="77" t="s">
        <v>98</v>
      </c>
      <c r="G182" s="77" t="s">
        <v>102</v>
      </c>
      <c r="H182" s="78">
        <v>57465.75</v>
      </c>
      <c r="I182" s="78">
        <v>20000</v>
      </c>
      <c r="J182" s="78">
        <v>0</v>
      </c>
      <c r="K182" s="78">
        <v>47579.72</v>
      </c>
      <c r="L182" s="78">
        <v>45553.33</v>
      </c>
      <c r="M182" s="83" t="s">
        <v>102</v>
      </c>
      <c r="N182" s="78">
        <v>37465.75</v>
      </c>
      <c r="O182" s="16">
        <f t="shared" si="2"/>
        <v>37465.75</v>
      </c>
      <c r="P182" s="16" t="str">
        <f>_xlfn.XLOOKUP(D182,'7.30日应付账款余额'!A:A,'7.30日应付账款余额'!A:A)</f>
        <v>株洲诚康实业有限责任公司</v>
      </c>
    </row>
    <row r="183" s="70" customFormat="1" ht="15" hidden="1" customHeight="1" spans="1:16">
      <c r="A183" s="74" t="s">
        <v>99</v>
      </c>
      <c r="B183" s="75" t="s">
        <v>100</v>
      </c>
      <c r="C183" s="74" t="s">
        <v>97</v>
      </c>
      <c r="D183" s="75" t="s">
        <v>76</v>
      </c>
      <c r="E183" s="74" t="s">
        <v>97</v>
      </c>
      <c r="F183" s="74" t="s">
        <v>98</v>
      </c>
      <c r="G183" s="74" t="s">
        <v>104</v>
      </c>
      <c r="H183" s="76">
        <v>0</v>
      </c>
      <c r="I183" s="76">
        <v>9576</v>
      </c>
      <c r="J183" s="76">
        <v>9576</v>
      </c>
      <c r="K183" s="76">
        <v>68208</v>
      </c>
      <c r="L183" s="76">
        <v>44136</v>
      </c>
      <c r="M183" s="82" t="s">
        <v>104</v>
      </c>
      <c r="N183" s="76">
        <v>0</v>
      </c>
      <c r="O183" s="16">
        <f t="shared" si="2"/>
        <v>0</v>
      </c>
      <c r="P183" s="16"/>
    </row>
    <row r="184" s="16" customFormat="1" ht="15" hidden="1" customHeight="1" spans="1:15">
      <c r="A184" s="19" t="s">
        <v>99</v>
      </c>
      <c r="B184" s="20" t="s">
        <v>100</v>
      </c>
      <c r="C184" s="19" t="s">
        <v>97</v>
      </c>
      <c r="D184" s="20" t="s">
        <v>234</v>
      </c>
      <c r="E184" s="19" t="s">
        <v>97</v>
      </c>
      <c r="F184" s="19" t="s">
        <v>98</v>
      </c>
      <c r="G184" s="19" t="s">
        <v>104</v>
      </c>
      <c r="H184" s="41">
        <v>0</v>
      </c>
      <c r="I184" s="41">
        <v>0</v>
      </c>
      <c r="J184" s="41">
        <v>0</v>
      </c>
      <c r="K184" s="41">
        <v>0</v>
      </c>
      <c r="L184" s="41">
        <v>0</v>
      </c>
      <c r="M184" s="80" t="s">
        <v>104</v>
      </c>
      <c r="N184" s="41">
        <v>0</v>
      </c>
      <c r="O184" s="16">
        <f t="shared" si="2"/>
        <v>0</v>
      </c>
    </row>
    <row r="185" s="70" customFormat="1" ht="15" hidden="1" customHeight="1" spans="1:16">
      <c r="A185" s="74" t="s">
        <v>99</v>
      </c>
      <c r="B185" s="75" t="s">
        <v>100</v>
      </c>
      <c r="C185" s="74" t="s">
        <v>97</v>
      </c>
      <c r="D185" s="75" t="s">
        <v>235</v>
      </c>
      <c r="E185" s="74" t="s">
        <v>97</v>
      </c>
      <c r="F185" s="74" t="s">
        <v>98</v>
      </c>
      <c r="G185" s="74" t="s">
        <v>104</v>
      </c>
      <c r="H185" s="76">
        <v>0</v>
      </c>
      <c r="I185" s="76">
        <v>0</v>
      </c>
      <c r="J185" s="76">
        <v>0</v>
      </c>
      <c r="K185" s="76">
        <v>0</v>
      </c>
      <c r="L185" s="76">
        <v>0</v>
      </c>
      <c r="M185" s="82" t="s">
        <v>104</v>
      </c>
      <c r="N185" s="76">
        <v>0</v>
      </c>
      <c r="O185" s="16">
        <f t="shared" si="2"/>
        <v>0</v>
      </c>
      <c r="P185" s="16"/>
    </row>
    <row r="186" s="70" customFormat="1" ht="15" hidden="1" customHeight="1" spans="1:16">
      <c r="A186" s="77" t="s">
        <v>99</v>
      </c>
      <c r="B186" s="52" t="s">
        <v>100</v>
      </c>
      <c r="C186" s="77" t="s">
        <v>97</v>
      </c>
      <c r="D186" s="52" t="s">
        <v>58</v>
      </c>
      <c r="E186" s="77" t="s">
        <v>97</v>
      </c>
      <c r="F186" s="77" t="s">
        <v>98</v>
      </c>
      <c r="G186" s="77" t="s">
        <v>102</v>
      </c>
      <c r="H186" s="78">
        <v>344278.43</v>
      </c>
      <c r="I186" s="78">
        <v>100000</v>
      </c>
      <c r="J186" s="78">
        <v>0</v>
      </c>
      <c r="K186" s="78">
        <v>400000</v>
      </c>
      <c r="L186" s="78">
        <v>303125.37</v>
      </c>
      <c r="M186" s="83" t="s">
        <v>102</v>
      </c>
      <c r="N186" s="78">
        <v>244278.43</v>
      </c>
      <c r="O186" s="16">
        <f t="shared" si="2"/>
        <v>244278.43</v>
      </c>
      <c r="P186" s="16" t="str">
        <f>_xlfn.XLOOKUP(D186,'7.30日应付账款余额'!A:A,'7.30日应付账款余额'!A:A)</f>
        <v>十堰市盈旭工贸有限公司</v>
      </c>
    </row>
    <row r="187" s="70" customFormat="1" ht="15" hidden="1" customHeight="1" spans="1:16">
      <c r="A187" s="74" t="s">
        <v>99</v>
      </c>
      <c r="B187" s="75" t="s">
        <v>100</v>
      </c>
      <c r="C187" s="74" t="s">
        <v>97</v>
      </c>
      <c r="D187" s="75" t="s">
        <v>236</v>
      </c>
      <c r="E187" s="74" t="s">
        <v>97</v>
      </c>
      <c r="F187" s="74" t="s">
        <v>98</v>
      </c>
      <c r="G187" s="74" t="s">
        <v>104</v>
      </c>
      <c r="H187" s="76">
        <v>0</v>
      </c>
      <c r="I187" s="76">
        <v>0</v>
      </c>
      <c r="J187" s="76">
        <v>0</v>
      </c>
      <c r="K187" s="76">
        <v>77001.34</v>
      </c>
      <c r="L187" s="76">
        <v>77001.34</v>
      </c>
      <c r="M187" s="82" t="s">
        <v>104</v>
      </c>
      <c r="N187" s="76">
        <v>0</v>
      </c>
      <c r="O187" s="16">
        <f t="shared" si="2"/>
        <v>0</v>
      </c>
      <c r="P187" s="16"/>
    </row>
    <row r="188" s="16" customFormat="1" ht="15" hidden="1" customHeight="1" spans="1:15">
      <c r="A188" s="19" t="s">
        <v>99</v>
      </c>
      <c r="B188" s="20" t="s">
        <v>100</v>
      </c>
      <c r="C188" s="19" t="s">
        <v>97</v>
      </c>
      <c r="D188" s="20" t="s">
        <v>237</v>
      </c>
      <c r="E188" s="19" t="s">
        <v>97</v>
      </c>
      <c r="F188" s="19" t="s">
        <v>98</v>
      </c>
      <c r="G188" s="19" t="s">
        <v>104</v>
      </c>
      <c r="H188" s="41">
        <v>0</v>
      </c>
      <c r="I188" s="41">
        <v>0</v>
      </c>
      <c r="J188" s="41">
        <v>0</v>
      </c>
      <c r="K188" s="41">
        <v>0</v>
      </c>
      <c r="L188" s="41">
        <v>0</v>
      </c>
      <c r="M188" s="80" t="s">
        <v>104</v>
      </c>
      <c r="N188" s="41">
        <v>0</v>
      </c>
      <c r="O188" s="16">
        <f t="shared" si="2"/>
        <v>0</v>
      </c>
    </row>
    <row r="189" s="70" customFormat="1" ht="15" hidden="1" customHeight="1" spans="1:16">
      <c r="A189" s="74" t="s">
        <v>99</v>
      </c>
      <c r="B189" s="75" t="s">
        <v>100</v>
      </c>
      <c r="C189" s="74" t="s">
        <v>97</v>
      </c>
      <c r="D189" s="75" t="s">
        <v>238</v>
      </c>
      <c r="E189" s="74" t="s">
        <v>97</v>
      </c>
      <c r="F189" s="74" t="s">
        <v>98</v>
      </c>
      <c r="G189" s="74" t="s">
        <v>102</v>
      </c>
      <c r="H189" s="76">
        <v>20</v>
      </c>
      <c r="I189" s="76">
        <v>0</v>
      </c>
      <c r="J189" s="76">
        <v>0</v>
      </c>
      <c r="K189" s="76">
        <v>17300</v>
      </c>
      <c r="L189" s="76">
        <v>0</v>
      </c>
      <c r="M189" s="82" t="s">
        <v>102</v>
      </c>
      <c r="N189" s="76">
        <v>20</v>
      </c>
      <c r="O189" s="16">
        <f t="shared" si="2"/>
        <v>20</v>
      </c>
      <c r="P189" s="16" t="e">
        <f>_xlfn.XLOOKUP(D189,'7.30日应付账款余额'!A:A,'7.30日应付账款余额'!A:A)</f>
        <v>#N/A</v>
      </c>
    </row>
    <row r="190" s="70" customFormat="1" ht="15" hidden="1" customHeight="1" spans="1:16">
      <c r="A190" s="77" t="s">
        <v>99</v>
      </c>
      <c r="B190" s="52" t="s">
        <v>100</v>
      </c>
      <c r="C190" s="77" t="s">
        <v>97</v>
      </c>
      <c r="D190" s="52" t="s">
        <v>59</v>
      </c>
      <c r="E190" s="77" t="s">
        <v>97</v>
      </c>
      <c r="F190" s="77" t="s">
        <v>98</v>
      </c>
      <c r="G190" s="77" t="s">
        <v>102</v>
      </c>
      <c r="H190" s="78">
        <v>88188.24</v>
      </c>
      <c r="I190" s="78">
        <v>20000</v>
      </c>
      <c r="J190" s="78">
        <v>0</v>
      </c>
      <c r="K190" s="78">
        <v>170000</v>
      </c>
      <c r="L190" s="78">
        <v>0</v>
      </c>
      <c r="M190" s="83" t="s">
        <v>102</v>
      </c>
      <c r="N190" s="78">
        <v>68188.24</v>
      </c>
      <c r="O190" s="16">
        <f t="shared" si="2"/>
        <v>68188.24</v>
      </c>
      <c r="P190" s="16" t="str">
        <f>_xlfn.XLOOKUP(D190,'7.30日应付账款余额'!A:A,'7.30日应付账款余额'!A:A)</f>
        <v>山东鼎昌智能科技有限公司</v>
      </c>
    </row>
    <row r="191" s="70" customFormat="1" ht="15" hidden="1" customHeight="1" spans="1:16">
      <c r="A191" s="74" t="s">
        <v>99</v>
      </c>
      <c r="B191" s="75" t="s">
        <v>100</v>
      </c>
      <c r="C191" s="74" t="s">
        <v>97</v>
      </c>
      <c r="D191" s="75" t="s">
        <v>239</v>
      </c>
      <c r="E191" s="74" t="s">
        <v>97</v>
      </c>
      <c r="F191" s="74" t="s">
        <v>98</v>
      </c>
      <c r="G191" s="74" t="s">
        <v>104</v>
      </c>
      <c r="H191" s="76">
        <v>0</v>
      </c>
      <c r="I191" s="76">
        <v>0</v>
      </c>
      <c r="J191" s="76">
        <v>0</v>
      </c>
      <c r="K191" s="76">
        <v>0</v>
      </c>
      <c r="L191" s="76">
        <v>0</v>
      </c>
      <c r="M191" s="82" t="s">
        <v>104</v>
      </c>
      <c r="N191" s="76">
        <v>0</v>
      </c>
      <c r="O191" s="16">
        <f t="shared" si="2"/>
        <v>0</v>
      </c>
      <c r="P191" s="16"/>
    </row>
    <row r="192" s="16" customFormat="1" ht="15" hidden="1" customHeight="1" spans="1:15">
      <c r="A192" s="19" t="s">
        <v>99</v>
      </c>
      <c r="B192" s="20" t="s">
        <v>100</v>
      </c>
      <c r="C192" s="19" t="s">
        <v>97</v>
      </c>
      <c r="D192" s="20" t="s">
        <v>240</v>
      </c>
      <c r="E192" s="19" t="s">
        <v>97</v>
      </c>
      <c r="F192" s="19" t="s">
        <v>98</v>
      </c>
      <c r="G192" s="19" t="s">
        <v>104</v>
      </c>
      <c r="H192" s="41">
        <v>0</v>
      </c>
      <c r="I192" s="41">
        <v>0</v>
      </c>
      <c r="J192" s="41">
        <v>0</v>
      </c>
      <c r="K192" s="41">
        <v>0</v>
      </c>
      <c r="L192" s="41">
        <v>0</v>
      </c>
      <c r="M192" s="80" t="s">
        <v>104</v>
      </c>
      <c r="N192" s="41">
        <v>0</v>
      </c>
      <c r="O192" s="16">
        <f t="shared" si="2"/>
        <v>0</v>
      </c>
    </row>
    <row r="193" s="70" customFormat="1" ht="15" hidden="1" customHeight="1" spans="1:16">
      <c r="A193" s="74" t="s">
        <v>99</v>
      </c>
      <c r="B193" s="75" t="s">
        <v>100</v>
      </c>
      <c r="C193" s="74" t="s">
        <v>97</v>
      </c>
      <c r="D193" s="75" t="s">
        <v>241</v>
      </c>
      <c r="E193" s="74" t="s">
        <v>97</v>
      </c>
      <c r="F193" s="74" t="s">
        <v>98</v>
      </c>
      <c r="G193" s="74" t="s">
        <v>104</v>
      </c>
      <c r="H193" s="76">
        <v>0</v>
      </c>
      <c r="I193" s="76">
        <v>0</v>
      </c>
      <c r="J193" s="76">
        <v>0</v>
      </c>
      <c r="K193" s="76">
        <v>0</v>
      </c>
      <c r="L193" s="76">
        <v>0</v>
      </c>
      <c r="M193" s="82" t="s">
        <v>104</v>
      </c>
      <c r="N193" s="76">
        <v>0</v>
      </c>
      <c r="O193" s="16">
        <f t="shared" si="2"/>
        <v>0</v>
      </c>
      <c r="P193" s="16"/>
    </row>
    <row r="194" s="70" customFormat="1" ht="15" hidden="1" customHeight="1" spans="1:16">
      <c r="A194" s="77" t="s">
        <v>99</v>
      </c>
      <c r="B194" s="52" t="s">
        <v>100</v>
      </c>
      <c r="C194" s="77" t="s">
        <v>97</v>
      </c>
      <c r="D194" s="52" t="s">
        <v>242</v>
      </c>
      <c r="E194" s="77" t="s">
        <v>97</v>
      </c>
      <c r="F194" s="77" t="s">
        <v>98</v>
      </c>
      <c r="G194" s="77" t="s">
        <v>104</v>
      </c>
      <c r="H194" s="78">
        <v>0</v>
      </c>
      <c r="I194" s="78">
        <v>0</v>
      </c>
      <c r="J194" s="78">
        <v>0</v>
      </c>
      <c r="K194" s="78">
        <v>0</v>
      </c>
      <c r="L194" s="78">
        <v>0</v>
      </c>
      <c r="M194" s="83" t="s">
        <v>104</v>
      </c>
      <c r="N194" s="78">
        <v>0</v>
      </c>
      <c r="O194" s="16">
        <f t="shared" si="2"/>
        <v>0</v>
      </c>
      <c r="P194" s="16"/>
    </row>
    <row r="195" s="70" customFormat="1" ht="15" hidden="1" customHeight="1" spans="1:16">
      <c r="A195" s="74" t="s">
        <v>99</v>
      </c>
      <c r="B195" s="75" t="s">
        <v>100</v>
      </c>
      <c r="C195" s="74" t="s">
        <v>97</v>
      </c>
      <c r="D195" s="75" t="s">
        <v>243</v>
      </c>
      <c r="E195" s="74" t="s">
        <v>97</v>
      </c>
      <c r="F195" s="74" t="s">
        <v>98</v>
      </c>
      <c r="G195" s="74" t="s">
        <v>102</v>
      </c>
      <c r="H195" s="76">
        <v>36639.41</v>
      </c>
      <c r="I195" s="76">
        <v>0</v>
      </c>
      <c r="J195" s="76">
        <v>0</v>
      </c>
      <c r="K195" s="76">
        <v>46000</v>
      </c>
      <c r="L195" s="76">
        <v>14309.22</v>
      </c>
      <c r="M195" s="82" t="s">
        <v>102</v>
      </c>
      <c r="N195" s="76">
        <v>36639.41</v>
      </c>
      <c r="O195" s="16">
        <f t="shared" si="2"/>
        <v>36639.41</v>
      </c>
      <c r="P195" s="16" t="str">
        <f>_xlfn.XLOOKUP(D195,'7.30日应付账款余额'!A:A,'7.30日应付账款余额'!A:A)</f>
        <v>株洲市华龙特种气体有限公司</v>
      </c>
    </row>
    <row r="196" s="70" customFormat="1" ht="15" hidden="1" customHeight="1" spans="1:16">
      <c r="A196" s="77" t="s">
        <v>99</v>
      </c>
      <c r="B196" s="52" t="s">
        <v>100</v>
      </c>
      <c r="C196" s="77" t="s">
        <v>97</v>
      </c>
      <c r="D196" s="52" t="s">
        <v>244</v>
      </c>
      <c r="E196" s="77" t="s">
        <v>97</v>
      </c>
      <c r="F196" s="77" t="s">
        <v>98</v>
      </c>
      <c r="G196" s="77" t="s">
        <v>104</v>
      </c>
      <c r="H196" s="78">
        <v>0</v>
      </c>
      <c r="I196" s="78">
        <v>0</v>
      </c>
      <c r="J196" s="78">
        <v>0</v>
      </c>
      <c r="K196" s="78">
        <v>0</v>
      </c>
      <c r="L196" s="78">
        <v>0</v>
      </c>
      <c r="M196" s="83" t="s">
        <v>104</v>
      </c>
      <c r="N196" s="78">
        <v>0</v>
      </c>
      <c r="O196" s="16">
        <f t="shared" si="2"/>
        <v>0</v>
      </c>
      <c r="P196" s="16"/>
    </row>
    <row r="197" s="16" customFormat="1" ht="15" hidden="1" customHeight="1" spans="1:16">
      <c r="A197" s="10" t="s">
        <v>99</v>
      </c>
      <c r="B197" s="13" t="s">
        <v>100</v>
      </c>
      <c r="C197" s="10" t="s">
        <v>97</v>
      </c>
      <c r="D197" s="13" t="s">
        <v>61</v>
      </c>
      <c r="E197" s="10" t="s">
        <v>97</v>
      </c>
      <c r="F197" s="10" t="s">
        <v>98</v>
      </c>
      <c r="G197" s="10" t="s">
        <v>102</v>
      </c>
      <c r="H197" s="42">
        <v>2707063.9</v>
      </c>
      <c r="I197" s="42">
        <v>1200000</v>
      </c>
      <c r="J197" s="42">
        <v>477500</v>
      </c>
      <c r="K197" s="42">
        <v>6773753.31</v>
      </c>
      <c r="L197" s="42">
        <v>5680794.66</v>
      </c>
      <c r="M197" s="81" t="s">
        <v>102</v>
      </c>
      <c r="N197" s="42">
        <v>1984563.9</v>
      </c>
      <c r="O197" s="16">
        <f t="shared" ref="O197:O219" si="3">IF(M197="贷",N197,-N197)</f>
        <v>1984563.9</v>
      </c>
      <c r="P197" s="16" t="str">
        <f>_xlfn.XLOOKUP(D197,'7.30日应付账款余额'!A:A,'7.30日应付账款余额'!A:A)</f>
        <v>汇阅（上海）新材料科技有限公</v>
      </c>
    </row>
    <row r="198" s="70" customFormat="1" ht="15" hidden="1" customHeight="1" spans="1:16">
      <c r="A198" s="77" t="s">
        <v>99</v>
      </c>
      <c r="B198" s="52" t="s">
        <v>100</v>
      </c>
      <c r="C198" s="77" t="s">
        <v>97</v>
      </c>
      <c r="D198" s="52" t="s">
        <v>245</v>
      </c>
      <c r="E198" s="77" t="s">
        <v>97</v>
      </c>
      <c r="F198" s="77" t="s">
        <v>98</v>
      </c>
      <c r="G198" s="77" t="s">
        <v>104</v>
      </c>
      <c r="H198" s="78">
        <v>0</v>
      </c>
      <c r="I198" s="78">
        <v>0</v>
      </c>
      <c r="J198" s="78">
        <v>0</v>
      </c>
      <c r="K198" s="78">
        <v>0</v>
      </c>
      <c r="L198" s="78">
        <v>0</v>
      </c>
      <c r="M198" s="83" t="s">
        <v>104</v>
      </c>
      <c r="N198" s="78">
        <v>0</v>
      </c>
      <c r="O198" s="16">
        <f t="shared" si="3"/>
        <v>0</v>
      </c>
      <c r="P198" s="16"/>
    </row>
    <row r="199" s="16" customFormat="1" ht="15" hidden="1" customHeight="1" spans="1:15">
      <c r="A199" s="10" t="s">
        <v>99</v>
      </c>
      <c r="B199" s="13" t="s">
        <v>100</v>
      </c>
      <c r="C199" s="10" t="s">
        <v>97</v>
      </c>
      <c r="D199" s="13" t="s">
        <v>246</v>
      </c>
      <c r="E199" s="10" t="s">
        <v>97</v>
      </c>
      <c r="F199" s="10" t="s">
        <v>98</v>
      </c>
      <c r="G199" s="10" t="s">
        <v>104</v>
      </c>
      <c r="H199" s="42">
        <v>0</v>
      </c>
      <c r="I199" s="42">
        <v>0</v>
      </c>
      <c r="J199" s="42">
        <v>0</v>
      </c>
      <c r="K199" s="42">
        <v>0</v>
      </c>
      <c r="L199" s="42">
        <v>0</v>
      </c>
      <c r="M199" s="81" t="s">
        <v>104</v>
      </c>
      <c r="N199" s="42">
        <v>0</v>
      </c>
      <c r="O199" s="16">
        <f t="shared" si="3"/>
        <v>0</v>
      </c>
    </row>
    <row r="200" s="70" customFormat="1" ht="15" hidden="1" customHeight="1" spans="1:16">
      <c r="A200" s="77" t="s">
        <v>99</v>
      </c>
      <c r="B200" s="52" t="s">
        <v>100</v>
      </c>
      <c r="C200" s="77" t="s">
        <v>97</v>
      </c>
      <c r="D200" s="52" t="s">
        <v>247</v>
      </c>
      <c r="E200" s="77" t="s">
        <v>97</v>
      </c>
      <c r="F200" s="77" t="s">
        <v>98</v>
      </c>
      <c r="G200" s="77" t="s">
        <v>104</v>
      </c>
      <c r="H200" s="78">
        <v>0</v>
      </c>
      <c r="I200" s="78">
        <v>0</v>
      </c>
      <c r="J200" s="78">
        <v>0</v>
      </c>
      <c r="K200" s="78">
        <v>0</v>
      </c>
      <c r="L200" s="78">
        <v>0</v>
      </c>
      <c r="M200" s="83" t="s">
        <v>104</v>
      </c>
      <c r="N200" s="78">
        <v>0</v>
      </c>
      <c r="O200" s="16">
        <f t="shared" si="3"/>
        <v>0</v>
      </c>
      <c r="P200" s="16"/>
    </row>
    <row r="201" s="70" customFormat="1" ht="15" hidden="1" customHeight="1" spans="1:16">
      <c r="A201" s="74" t="s">
        <v>99</v>
      </c>
      <c r="B201" s="75" t="s">
        <v>100</v>
      </c>
      <c r="C201" s="74" t="s">
        <v>97</v>
      </c>
      <c r="D201" s="75" t="s">
        <v>248</v>
      </c>
      <c r="E201" s="74" t="s">
        <v>97</v>
      </c>
      <c r="F201" s="74" t="s">
        <v>98</v>
      </c>
      <c r="G201" s="74" t="s">
        <v>104</v>
      </c>
      <c r="H201" s="76">
        <v>0</v>
      </c>
      <c r="I201" s="76">
        <v>0</v>
      </c>
      <c r="J201" s="76">
        <v>0</v>
      </c>
      <c r="K201" s="76">
        <v>1259388</v>
      </c>
      <c r="L201" s="76">
        <v>0</v>
      </c>
      <c r="M201" s="82" t="s">
        <v>104</v>
      </c>
      <c r="N201" s="76">
        <v>0</v>
      </c>
      <c r="O201" s="16">
        <f t="shared" si="3"/>
        <v>0</v>
      </c>
      <c r="P201" s="16" t="str">
        <f>_xlfn.XLOOKUP(D201,'7.30日应付账款余额'!A:A,'7.30日应付账款余额'!A:A)</f>
        <v>上海凯密克新材料有限公司</v>
      </c>
    </row>
    <row r="202" s="70" customFormat="1" ht="15" hidden="1" customHeight="1" spans="1:16">
      <c r="A202" s="77" t="s">
        <v>99</v>
      </c>
      <c r="B202" s="52" t="s">
        <v>100</v>
      </c>
      <c r="C202" s="77" t="s">
        <v>97</v>
      </c>
      <c r="D202" s="52" t="s">
        <v>62</v>
      </c>
      <c r="E202" s="77" t="s">
        <v>97</v>
      </c>
      <c r="F202" s="77" t="s">
        <v>98</v>
      </c>
      <c r="G202" s="77" t="s">
        <v>102</v>
      </c>
      <c r="H202" s="78">
        <v>68173.3</v>
      </c>
      <c r="I202" s="78">
        <v>68172.9</v>
      </c>
      <c r="J202" s="78">
        <v>0</v>
      </c>
      <c r="K202" s="78">
        <v>379949.9</v>
      </c>
      <c r="L202" s="78">
        <v>279963.38</v>
      </c>
      <c r="M202" s="83" t="s">
        <v>102</v>
      </c>
      <c r="N202" s="78">
        <v>0.4</v>
      </c>
      <c r="O202" s="16">
        <f t="shared" si="3"/>
        <v>0.4</v>
      </c>
      <c r="P202" s="16" t="str">
        <f>_xlfn.XLOOKUP(D202,'7.30日应付账款余额'!A:A,'7.30日应付账款余额'!A:A)</f>
        <v>常州立天汽车零部件有限公司</v>
      </c>
    </row>
    <row r="203" s="16" customFormat="1" ht="15" hidden="1" customHeight="1" spans="1:16">
      <c r="A203" s="10" t="s">
        <v>99</v>
      </c>
      <c r="B203" s="13" t="s">
        <v>100</v>
      </c>
      <c r="C203" s="10" t="s">
        <v>97</v>
      </c>
      <c r="D203" s="13" t="s">
        <v>249</v>
      </c>
      <c r="E203" s="10" t="s">
        <v>97</v>
      </c>
      <c r="F203" s="10" t="s">
        <v>98</v>
      </c>
      <c r="G203" s="10" t="s">
        <v>102</v>
      </c>
      <c r="H203" s="42">
        <v>42000</v>
      </c>
      <c r="I203" s="42">
        <v>39073</v>
      </c>
      <c r="J203" s="42">
        <v>0</v>
      </c>
      <c r="K203" s="42">
        <v>39073</v>
      </c>
      <c r="L203" s="42">
        <v>-213000</v>
      </c>
      <c r="M203" s="81" t="s">
        <v>102</v>
      </c>
      <c r="N203" s="42">
        <v>2927</v>
      </c>
      <c r="O203" s="16">
        <f t="shared" si="3"/>
        <v>2927</v>
      </c>
      <c r="P203" s="16" t="str">
        <f>_xlfn.XLOOKUP(D203,'7.30日应付账款余额'!A:A,'7.30日应付账款余额'!A:A)</f>
        <v>台州市黄岩增益模塑有限公司</v>
      </c>
    </row>
    <row r="204" s="16" customFormat="1" ht="15" hidden="1" customHeight="1" spans="1:16">
      <c r="A204" s="19" t="s">
        <v>99</v>
      </c>
      <c r="B204" s="20" t="s">
        <v>100</v>
      </c>
      <c r="C204" s="19" t="s">
        <v>97</v>
      </c>
      <c r="D204" s="20" t="s">
        <v>250</v>
      </c>
      <c r="E204" s="19" t="s">
        <v>97</v>
      </c>
      <c r="F204" s="19" t="s">
        <v>98</v>
      </c>
      <c r="G204" s="19" t="s">
        <v>102</v>
      </c>
      <c r="H204" s="41">
        <v>110193.95</v>
      </c>
      <c r="I204" s="41">
        <v>50000</v>
      </c>
      <c r="J204" s="41">
        <v>3539.16</v>
      </c>
      <c r="K204" s="41">
        <v>230000</v>
      </c>
      <c r="L204" s="41">
        <v>230940.82</v>
      </c>
      <c r="M204" s="80" t="s">
        <v>102</v>
      </c>
      <c r="N204" s="41">
        <v>63733.11</v>
      </c>
      <c r="O204" s="16">
        <f t="shared" si="3"/>
        <v>63733.11</v>
      </c>
      <c r="P204" s="16" t="str">
        <f>_xlfn.XLOOKUP(D204,'7.30日应付账款余额'!A:A,'7.30日应付账款余额'!A:A)</f>
        <v>河北莫特美橡塑科技有限公司</v>
      </c>
    </row>
    <row r="205" s="16" customFormat="1" ht="15" hidden="1" customHeight="1" spans="1:15">
      <c r="A205" s="10" t="s">
        <v>99</v>
      </c>
      <c r="B205" s="13" t="s">
        <v>100</v>
      </c>
      <c r="C205" s="10" t="s">
        <v>97</v>
      </c>
      <c r="D205" s="13" t="s">
        <v>251</v>
      </c>
      <c r="E205" s="10" t="s">
        <v>97</v>
      </c>
      <c r="F205" s="10" t="s">
        <v>98</v>
      </c>
      <c r="G205" s="10" t="s">
        <v>104</v>
      </c>
      <c r="H205" s="42">
        <v>0</v>
      </c>
      <c r="I205" s="42">
        <v>0</v>
      </c>
      <c r="J205" s="42">
        <v>0</v>
      </c>
      <c r="K205" s="42">
        <v>64918.5</v>
      </c>
      <c r="L205" s="42">
        <v>0</v>
      </c>
      <c r="M205" s="81" t="s">
        <v>104</v>
      </c>
      <c r="N205" s="42">
        <v>0</v>
      </c>
      <c r="O205" s="16">
        <f t="shared" si="3"/>
        <v>0</v>
      </c>
    </row>
    <row r="206" s="16" customFormat="1" ht="15" hidden="1" customHeight="1" spans="1:16">
      <c r="A206" s="19" t="s">
        <v>99</v>
      </c>
      <c r="B206" s="20" t="s">
        <v>100</v>
      </c>
      <c r="C206" s="19" t="s">
        <v>97</v>
      </c>
      <c r="D206" s="20" t="s">
        <v>252</v>
      </c>
      <c r="E206" s="19" t="s">
        <v>97</v>
      </c>
      <c r="F206" s="19" t="s">
        <v>98</v>
      </c>
      <c r="G206" s="19" t="s">
        <v>102</v>
      </c>
      <c r="H206" s="41">
        <v>211893.56</v>
      </c>
      <c r="I206" s="41">
        <v>100000</v>
      </c>
      <c r="J206" s="41">
        <v>0</v>
      </c>
      <c r="K206" s="41">
        <v>200000</v>
      </c>
      <c r="L206" s="41">
        <v>196114.89</v>
      </c>
      <c r="M206" s="80" t="s">
        <v>102</v>
      </c>
      <c r="N206" s="41">
        <v>111893.56</v>
      </c>
      <c r="O206" s="16">
        <f t="shared" si="3"/>
        <v>111893.56</v>
      </c>
      <c r="P206" s="16" t="str">
        <f>_xlfn.XLOOKUP(D206,'7.30日应付账款余额'!A:A,'7.30日应付账款余额'!A:A)</f>
        <v>北京美好生活家居用品有限公司</v>
      </c>
    </row>
    <row r="207" s="70" customFormat="1" ht="15" hidden="1" customHeight="1" spans="1:16">
      <c r="A207" s="74" t="s">
        <v>99</v>
      </c>
      <c r="B207" s="75" t="s">
        <v>100</v>
      </c>
      <c r="C207" s="74" t="s">
        <v>97</v>
      </c>
      <c r="D207" s="75" t="s">
        <v>73</v>
      </c>
      <c r="E207" s="74" t="s">
        <v>97</v>
      </c>
      <c r="F207" s="74" t="s">
        <v>98</v>
      </c>
      <c r="G207" s="74" t="s">
        <v>102</v>
      </c>
      <c r="H207" s="76">
        <v>994.39</v>
      </c>
      <c r="I207" s="76">
        <v>994.39</v>
      </c>
      <c r="J207" s="76">
        <v>0</v>
      </c>
      <c r="K207" s="76">
        <v>994.39</v>
      </c>
      <c r="L207" s="76">
        <v>994.4</v>
      </c>
      <c r="M207" s="82" t="s">
        <v>104</v>
      </c>
      <c r="N207" s="76">
        <v>0</v>
      </c>
      <c r="O207" s="16">
        <f t="shared" si="3"/>
        <v>0</v>
      </c>
      <c r="P207" s="16" t="str">
        <f>_xlfn.XLOOKUP(D207,'7.30日应付账款余额'!A:A,'7.30日应付账款余额'!A:A)</f>
        <v>沧州宇诺五金制造有限公司</v>
      </c>
    </row>
    <row r="208" s="16" customFormat="1" ht="15" hidden="1" customHeight="1" spans="1:16">
      <c r="A208" s="19" t="s">
        <v>99</v>
      </c>
      <c r="B208" s="20" t="s">
        <v>100</v>
      </c>
      <c r="C208" s="19" t="s">
        <v>97</v>
      </c>
      <c r="D208" s="20" t="s">
        <v>63</v>
      </c>
      <c r="E208" s="19" t="s">
        <v>97</v>
      </c>
      <c r="F208" s="19" t="s">
        <v>98</v>
      </c>
      <c r="G208" s="19" t="s">
        <v>102</v>
      </c>
      <c r="H208" s="41">
        <v>204</v>
      </c>
      <c r="I208" s="41">
        <v>0</v>
      </c>
      <c r="J208" s="41">
        <v>0</v>
      </c>
      <c r="K208" s="41">
        <v>12000</v>
      </c>
      <c r="L208" s="41">
        <v>12204</v>
      </c>
      <c r="M208" s="80" t="s">
        <v>102</v>
      </c>
      <c r="N208" s="41">
        <v>204</v>
      </c>
      <c r="O208" s="16">
        <f t="shared" si="3"/>
        <v>204</v>
      </c>
      <c r="P208" s="16" t="str">
        <f>_xlfn.XLOOKUP(D208,'7.30日应付账款余额'!A:A,'7.30日应付账款余额'!A:A)</f>
        <v>霸州市政锦五金制品有限公司</v>
      </c>
    </row>
    <row r="209" s="70" customFormat="1" ht="15" hidden="1" customHeight="1" spans="1:16">
      <c r="A209" s="74" t="s">
        <v>99</v>
      </c>
      <c r="B209" s="75" t="s">
        <v>100</v>
      </c>
      <c r="C209" s="74" t="s">
        <v>97</v>
      </c>
      <c r="D209" s="75" t="s">
        <v>64</v>
      </c>
      <c r="E209" s="74" t="s">
        <v>97</v>
      </c>
      <c r="F209" s="74" t="s">
        <v>98</v>
      </c>
      <c r="G209" s="74" t="s">
        <v>102</v>
      </c>
      <c r="H209" s="76">
        <v>224590.72</v>
      </c>
      <c r="I209" s="76">
        <v>50000</v>
      </c>
      <c r="J209" s="76">
        <v>0</v>
      </c>
      <c r="K209" s="76">
        <v>200000</v>
      </c>
      <c r="L209" s="76">
        <v>0</v>
      </c>
      <c r="M209" s="82" t="s">
        <v>102</v>
      </c>
      <c r="N209" s="76">
        <v>174590.72</v>
      </c>
      <c r="O209" s="16">
        <f t="shared" si="3"/>
        <v>174590.72</v>
      </c>
      <c r="P209" s="16" t="str">
        <f>_xlfn.XLOOKUP(D209,'7.30日应付账款余额'!A:A,'7.30日应付账款余额'!A:A)</f>
        <v>河北方基恒达汽车部件有限公司</v>
      </c>
    </row>
    <row r="210" s="16" customFormat="1" ht="15" hidden="1" customHeight="1" spans="1:16">
      <c r="A210" s="19" t="s">
        <v>99</v>
      </c>
      <c r="B210" s="20" t="s">
        <v>100</v>
      </c>
      <c r="C210" s="19" t="s">
        <v>97</v>
      </c>
      <c r="D210" s="20" t="s">
        <v>74</v>
      </c>
      <c r="E210" s="19" t="s">
        <v>97</v>
      </c>
      <c r="F210" s="19" t="s">
        <v>98</v>
      </c>
      <c r="G210" s="19" t="s">
        <v>102</v>
      </c>
      <c r="H210" s="41">
        <v>36114.54</v>
      </c>
      <c r="I210" s="41">
        <v>14000</v>
      </c>
      <c r="J210" s="41">
        <v>0</v>
      </c>
      <c r="K210" s="41">
        <v>62559.07</v>
      </c>
      <c r="L210" s="41">
        <v>44058.7</v>
      </c>
      <c r="M210" s="80" t="s">
        <v>102</v>
      </c>
      <c r="N210" s="41">
        <v>22114.54</v>
      </c>
      <c r="O210" s="16">
        <f t="shared" si="3"/>
        <v>22114.54</v>
      </c>
      <c r="P210" s="16" t="str">
        <f>_xlfn.XLOOKUP(D210,'7.30日应付账款余额'!A:A,'7.30日应付账款余额'!A:A)</f>
        <v>清河县沁园汽车零部件有限公司</v>
      </c>
    </row>
    <row r="211" s="16" customFormat="1" ht="15" hidden="1" customHeight="1" spans="1:16">
      <c r="A211" s="10" t="s">
        <v>99</v>
      </c>
      <c r="B211" s="13" t="s">
        <v>100</v>
      </c>
      <c r="C211" s="10" t="s">
        <v>97</v>
      </c>
      <c r="D211" s="13" t="s">
        <v>75</v>
      </c>
      <c r="E211" s="10" t="s">
        <v>97</v>
      </c>
      <c r="F211" s="10" t="s">
        <v>98</v>
      </c>
      <c r="G211" s="10" t="s">
        <v>102</v>
      </c>
      <c r="H211" s="42">
        <v>1622.68</v>
      </c>
      <c r="I211" s="42">
        <v>1622.68</v>
      </c>
      <c r="J211" s="42">
        <v>0</v>
      </c>
      <c r="K211" s="42">
        <v>3297.34</v>
      </c>
      <c r="L211" s="42">
        <v>3297.34</v>
      </c>
      <c r="M211" s="81" t="s">
        <v>104</v>
      </c>
      <c r="N211" s="42">
        <v>0</v>
      </c>
      <c r="O211" s="16">
        <f t="shared" si="3"/>
        <v>0</v>
      </c>
      <c r="P211" s="16" t="str">
        <f>_xlfn.XLOOKUP(D211,'7.30日应付账款余额'!A:A,'7.30日应付账款余额'!A:A)</f>
        <v>新梦顶（上海）贸易有限公司</v>
      </c>
    </row>
    <row r="212" s="16" customFormat="1" ht="15" hidden="1" customHeight="1" spans="1:16">
      <c r="A212" s="19" t="s">
        <v>99</v>
      </c>
      <c r="B212" s="20" t="s">
        <v>100</v>
      </c>
      <c r="C212" s="19" t="s">
        <v>97</v>
      </c>
      <c r="D212" s="20" t="s">
        <v>255</v>
      </c>
      <c r="E212" s="19" t="s">
        <v>97</v>
      </c>
      <c r="F212" s="19" t="s">
        <v>98</v>
      </c>
      <c r="G212" s="19" t="s">
        <v>104</v>
      </c>
      <c r="H212" s="41">
        <v>0</v>
      </c>
      <c r="I212" s="41">
        <v>0</v>
      </c>
      <c r="J212" s="41">
        <v>0</v>
      </c>
      <c r="K212" s="41">
        <v>7107.7</v>
      </c>
      <c r="L212" s="41">
        <v>0</v>
      </c>
      <c r="M212" s="80" t="s">
        <v>104</v>
      </c>
      <c r="N212" s="41">
        <v>0</v>
      </c>
      <c r="O212" s="16">
        <f t="shared" si="3"/>
        <v>0</v>
      </c>
      <c r="P212" s="16" t="str">
        <f>_xlfn.XLOOKUP(D212,'7.30日应付账款余额'!A:A,'7.30日应付账款余额'!A:A)</f>
        <v>上海绽奇汽车部件有限公司</v>
      </c>
    </row>
    <row r="213" s="16" customFormat="1" ht="15" hidden="1" customHeight="1" spans="1:16">
      <c r="A213" s="10" t="s">
        <v>99</v>
      </c>
      <c r="B213" s="13" t="s">
        <v>100</v>
      </c>
      <c r="C213" s="10" t="s">
        <v>97</v>
      </c>
      <c r="D213" s="13" t="s">
        <v>256</v>
      </c>
      <c r="E213" s="10" t="s">
        <v>97</v>
      </c>
      <c r="F213" s="10" t="s">
        <v>98</v>
      </c>
      <c r="G213" s="10" t="s">
        <v>102</v>
      </c>
      <c r="H213" s="42">
        <v>8859.2</v>
      </c>
      <c r="I213" s="42">
        <v>8859</v>
      </c>
      <c r="J213" s="42">
        <v>0</v>
      </c>
      <c r="K213" s="42">
        <v>8859</v>
      </c>
      <c r="L213" s="42">
        <v>8859.2</v>
      </c>
      <c r="M213" s="81" t="s">
        <v>102</v>
      </c>
      <c r="N213" s="42">
        <v>0.2</v>
      </c>
      <c r="O213" s="16">
        <f t="shared" si="3"/>
        <v>0.2</v>
      </c>
      <c r="P213" s="16" t="str">
        <f>_xlfn.XLOOKUP(D213,'7.30日应付账款余额'!A:A,'7.30日应付账款余额'!A:A)</f>
        <v>江苏万金汽车零部件制造有限公</v>
      </c>
    </row>
    <row r="214" s="16" customFormat="1" ht="15" hidden="1" customHeight="1" spans="1:15">
      <c r="A214" s="19" t="s">
        <v>99</v>
      </c>
      <c r="B214" s="20" t="s">
        <v>100</v>
      </c>
      <c r="C214" s="19" t="s">
        <v>97</v>
      </c>
      <c r="D214" s="20" t="s">
        <v>257</v>
      </c>
      <c r="E214" s="19" t="s">
        <v>97</v>
      </c>
      <c r="F214" s="19" t="s">
        <v>98</v>
      </c>
      <c r="G214" s="19" t="s">
        <v>104</v>
      </c>
      <c r="H214" s="41">
        <v>0</v>
      </c>
      <c r="I214" s="41">
        <v>0</v>
      </c>
      <c r="J214" s="41">
        <v>0</v>
      </c>
      <c r="K214" s="41">
        <v>0</v>
      </c>
      <c r="L214" s="41">
        <v>3600</v>
      </c>
      <c r="M214" s="80" t="s">
        <v>104</v>
      </c>
      <c r="N214" s="41">
        <v>0</v>
      </c>
      <c r="O214" s="16">
        <f t="shared" si="3"/>
        <v>0</v>
      </c>
    </row>
    <row r="215" s="16" customFormat="1" ht="15" hidden="1" customHeight="1" spans="1:16">
      <c r="A215" s="10" t="s">
        <v>99</v>
      </c>
      <c r="B215" s="13" t="s">
        <v>100</v>
      </c>
      <c r="C215" s="10" t="s">
        <v>97</v>
      </c>
      <c r="D215" s="13" t="s">
        <v>65</v>
      </c>
      <c r="E215" s="10" t="s">
        <v>97</v>
      </c>
      <c r="F215" s="10" t="s">
        <v>98</v>
      </c>
      <c r="G215" s="10" t="s">
        <v>102</v>
      </c>
      <c r="H215" s="42">
        <v>294880</v>
      </c>
      <c r="I215" s="42">
        <v>50000</v>
      </c>
      <c r="J215" s="42">
        <v>0</v>
      </c>
      <c r="K215" s="42">
        <v>130000</v>
      </c>
      <c r="L215" s="42">
        <v>280420.8</v>
      </c>
      <c r="M215" s="81" t="s">
        <v>102</v>
      </c>
      <c r="N215" s="42">
        <v>244880</v>
      </c>
      <c r="O215" s="16">
        <f t="shared" si="3"/>
        <v>244880</v>
      </c>
      <c r="P215" s="16" t="str">
        <f>_xlfn.XLOOKUP(D215,'7.30日应付账款余额'!A:A,'7.30日应付账款余额'!A:A)</f>
        <v>慈溪市维克多自控元件有限公司</v>
      </c>
    </row>
    <row r="216" s="70" customFormat="1" ht="15" hidden="1" customHeight="1" spans="1:16">
      <c r="A216" s="77" t="s">
        <v>99</v>
      </c>
      <c r="B216" s="52" t="s">
        <v>100</v>
      </c>
      <c r="C216" s="77" t="s">
        <v>97</v>
      </c>
      <c r="D216" s="52" t="s">
        <v>258</v>
      </c>
      <c r="E216" s="77" t="s">
        <v>97</v>
      </c>
      <c r="F216" s="77" t="s">
        <v>98</v>
      </c>
      <c r="G216" s="77" t="s">
        <v>104</v>
      </c>
      <c r="H216" s="78">
        <v>0</v>
      </c>
      <c r="I216" s="78">
        <v>0</v>
      </c>
      <c r="J216" s="78">
        <v>-2079.2</v>
      </c>
      <c r="K216" s="78">
        <v>0</v>
      </c>
      <c r="L216" s="78">
        <v>-2079.2</v>
      </c>
      <c r="M216" s="83" t="s">
        <v>107</v>
      </c>
      <c r="N216" s="78">
        <v>2079.2</v>
      </c>
      <c r="O216" s="16">
        <f t="shared" si="3"/>
        <v>-2079.2</v>
      </c>
      <c r="P216" s="16" t="e">
        <f>_xlfn.XLOOKUP(D216,'7.30日应付账款余额'!A:A,'7.30日应付账款余额'!A:A)</f>
        <v>#N/A</v>
      </c>
    </row>
    <row r="217" s="16" customFormat="1" ht="15" hidden="1" customHeight="1" spans="1:15">
      <c r="A217" s="10" t="s">
        <v>99</v>
      </c>
      <c r="B217" s="13" t="s">
        <v>100</v>
      </c>
      <c r="C217" s="10" t="s">
        <v>97</v>
      </c>
      <c r="D217" s="13" t="s">
        <v>259</v>
      </c>
      <c r="E217" s="10" t="s">
        <v>97</v>
      </c>
      <c r="F217" s="10" t="s">
        <v>98</v>
      </c>
      <c r="G217" s="10" t="s">
        <v>104</v>
      </c>
      <c r="H217" s="42">
        <v>0</v>
      </c>
      <c r="I217" s="42">
        <v>0</v>
      </c>
      <c r="J217" s="42">
        <v>0</v>
      </c>
      <c r="K217" s="42">
        <v>0</v>
      </c>
      <c r="L217" s="42">
        <v>0</v>
      </c>
      <c r="M217" s="81" t="s">
        <v>104</v>
      </c>
      <c r="N217" s="42">
        <v>0</v>
      </c>
      <c r="O217" s="16">
        <f t="shared" si="3"/>
        <v>0</v>
      </c>
    </row>
    <row r="218" s="70" customFormat="1" ht="15" hidden="1" customHeight="1" spans="1:16">
      <c r="A218" s="77" t="s">
        <v>99</v>
      </c>
      <c r="B218" s="52" t="s">
        <v>100</v>
      </c>
      <c r="C218" s="77" t="s">
        <v>97</v>
      </c>
      <c r="D218" s="52" t="s">
        <v>66</v>
      </c>
      <c r="E218" s="77" t="s">
        <v>97</v>
      </c>
      <c r="F218" s="77" t="s">
        <v>98</v>
      </c>
      <c r="G218" s="77" t="s">
        <v>102</v>
      </c>
      <c r="H218" s="78">
        <v>349034.81</v>
      </c>
      <c r="I218" s="78">
        <v>150000</v>
      </c>
      <c r="J218" s="78">
        <v>0</v>
      </c>
      <c r="K218" s="78">
        <v>600000</v>
      </c>
      <c r="L218" s="78">
        <v>539.17</v>
      </c>
      <c r="M218" s="83" t="s">
        <v>102</v>
      </c>
      <c r="N218" s="78">
        <v>199034.81</v>
      </c>
      <c r="O218" s="16">
        <f t="shared" si="3"/>
        <v>199034.81</v>
      </c>
      <c r="P218" s="16" t="str">
        <f>_xlfn.XLOOKUP(D218,'7.30日应付账款余额'!A:A,'7.30日应付账款余额'!A:A)</f>
        <v>山东金达汽车部件制造股份有限</v>
      </c>
    </row>
    <row r="219" s="70" customFormat="1" ht="15" hidden="1" customHeight="1" spans="1:16">
      <c r="A219" s="74" t="s">
        <v>99</v>
      </c>
      <c r="B219" s="75" t="s">
        <v>100</v>
      </c>
      <c r="C219" s="74" t="s">
        <v>97</v>
      </c>
      <c r="D219" s="75" t="s">
        <v>15</v>
      </c>
      <c r="E219" s="74" t="s">
        <v>97</v>
      </c>
      <c r="F219" s="74" t="s">
        <v>98</v>
      </c>
      <c r="G219" s="74" t="s">
        <v>102</v>
      </c>
      <c r="H219" s="76">
        <v>428194.27</v>
      </c>
      <c r="I219" s="76">
        <v>200000</v>
      </c>
      <c r="J219" s="76">
        <v>0</v>
      </c>
      <c r="K219" s="76">
        <v>290000</v>
      </c>
      <c r="L219" s="76">
        <v>346627.5</v>
      </c>
      <c r="M219" s="82" t="s">
        <v>102</v>
      </c>
      <c r="N219" s="76">
        <v>228194.27</v>
      </c>
      <c r="O219" s="16">
        <f t="shared" si="3"/>
        <v>228194.27</v>
      </c>
      <c r="P219" s="16" t="str">
        <f>_xlfn.XLOOKUP(D219,'7.30日应付账款余额'!A:A,'7.30日应付账款余额'!A:A)</f>
        <v>重庆厚元汽车配件有限公司</v>
      </c>
    </row>
    <row r="220" hidden="1"/>
    <row r="221" hidden="1"/>
    <row r="222" hidden="1"/>
    <row r="223" hidden="1"/>
    <row r="224" hidden="1"/>
  </sheetData>
  <autoFilter xmlns:etc="http://www.wps.cn/officeDocument/2017/etCustomData" ref="A1:Q224" etc:filterBottomFollowUsedRange="0">
    <filterColumn colId="3">
      <customFilters>
        <customFilter operator="equal" val="浙江华悦汽车零部件股份有限公"/>
      </customFilters>
    </filterColumn>
    <filterColumn colId="15">
      <filters blank="1">
        <filter val="黄骅市成卓汽车部件厂"/>
        <filter val="江苏力乐汽车部件股份有限公司"/>
        <filter val="湖北欣辰达商贸有限公司"/>
        <filter val="湖南驷马机械有限公司"/>
        <filter val="合肥都维自动给料设备有限公司"/>
        <filter val="广州市信征汽车零件有限公司"/>
        <filter val="北京德实汽车饰件有限公司"/>
        <filter val="十堰市盈旭工贸有限公司"/>
        <filter val="吉林省方舟电子科技有限公司"/>
        <filter val="湖北伟士通汽车零件有限公司"/>
        <filter val="台州市黄岩增益模塑有限公司"/>
        <filter val="河北方基恒达汽车部件有限公司"/>
        <filter val="浙江华悦汽车零部件股份有限公"/>
        <filter val="安徽汉升工业部件股份有限公司"/>
        <filter val="长春超力内饰件有限公司"/>
        <filter val="醴陵广仁环保科技有限公司"/>
        <filter val="湖南裕腾兴汽车配件有限公司"/>
        <filter val="山东鼎昌智能科技有限公司"/>
        <filter val="沧州宇诺五金制造有限公司"/>
        <filter val="广州吉中汽车内饰系统有限公司"/>
        <filter val="株洲恒博工贸有限公司"/>
        <filter val="黄骅市雍丰塑料制品有限公司"/>
        <filter val="江阴长青工艺品有限公司"/>
        <filter val="厦门凯平化工有限公司"/>
        <filter val="黄骅市建昌塑料制品有限公司"/>
        <filter val="武汉德锐隆科技有限公司"/>
        <filter val="河北莫特美橡塑科技有限公司"/>
        <filter val="重庆光大产业有限公司"/>
        <filter val="湘乡简美工贸有限公司"/>
        <filter val="霸州市自强汽车零部件厂"/>
        <filter val="江苏全盛座舱技术股份有限公司"/>
        <filter val="霸州市政锦五金制品有限公司"/>
        <filter val="吉林省德邦汽车电子有限公司"/>
        <filter val="江阴市诚信模具有限公司"/>
        <filter val="麦格纳宏立汽车系统集团有限公"/>
        <filter val="浙江松原汽车安全系统股份有限"/>
        <filter val="新梦顶（上海）贸易有限公司"/>
        <filter val="上海绽奇汽车部件有限公司"/>
        <filter val="广东佰匠模具科技有限公司"/>
        <filter val="景德镇市凯达汽车配件有限公司"/>
        <filter val="深州市晶立泰机械配件有限公司"/>
        <filter val="太航常青汽车安全系统(苏州)股"/>
        <filter val="江苏忠明祥和精工股份有限公司"/>
        <filter val="重庆厚元汽车配件有限公司"/>
        <filter val="重庆乐康汽车配件有限公司"/>
        <filter val="上海明芳汽车零件有限公司"/>
        <filter val="重庆市宏立摩托车制造有限公司"/>
        <filter val="常州立天汽车零部件有限公司"/>
        <filter val="天津琪安科技有限公司"/>
        <filter val="慈溪市维克多自控元件有限公司"/>
        <filter val="株洲诚康实业有限责任公司"/>
        <filter val="上海凯密克新材料有限公司"/>
        <filter val="海兴中盛弹簧有限公司"/>
        <filter val="湖南凌天汽车零部件有限公司"/>
        <filter val="佛吉亚（无锡）座椅部件有限公"/>
        <filter val="江苏万金汽车零部件制造有限公"/>
        <filter val="山东金达汽车部件制造股份有限"/>
        <filter val="沧州临港明康汽车配件有限公司"/>
        <filter val="廊坊市烁鑫汽车配件有限公司"/>
        <filter val="景德镇市乾立运输有限公司"/>
        <filter val="湖南中道机械设备有限公司"/>
        <filter val="广州松兴电气股份有限公司"/>
        <filter val="重庆渝融兴汽车配件有限公司"/>
        <filter val="北京美好生活家居用品有限公司"/>
        <filter val="湘潭市忠强气体有限公司"/>
        <filter val="湖南诺亿科技有限公司"/>
        <filter val="长沙真旺钢铁贸易有限公司"/>
        <filter val="山东鼎信新材料科技有限公司"/>
        <filter val="汇阅（上海）新材料科技有限公"/>
        <filter val="湘潭湘和汽车零部件制造有限公"/>
        <filter val="株洲市华龙特种气体有限公司"/>
        <filter val="溧阳鑫岩汽车零部件有限公司"/>
        <filter val="衡阳县标准件厂株洲销售处"/>
        <filter val="长春富维安道拓汽车金属零部件"/>
        <filter val="黄骅市广亿汽车部件有限公司"/>
        <filter val="清河县沁园汽车零部件有限公司"/>
        <filter val="黄骅市汇铭汽车部件有限公司"/>
      </filters>
    </filterColumn>
    <extLst/>
  </autoFilter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R221"/>
  <sheetViews>
    <sheetView topLeftCell="C1" workbookViewId="0">
      <selection activeCell="I31" sqref="I31"/>
    </sheetView>
  </sheetViews>
  <sheetFormatPr defaultColWidth="9.14285714285714" defaultRowHeight="12.75"/>
  <cols>
    <col min="1" max="1" width="8.85714285714286" style="16" customWidth="1"/>
    <col min="2" max="2" width="18" style="16" customWidth="1"/>
    <col min="3" max="3" width="10.7142857142857" style="16" customWidth="1"/>
    <col min="4" max="4" width="26.4285714285714" style="16" customWidth="1"/>
    <col min="5" max="6" width="8.85714285714286" style="16" customWidth="1"/>
    <col min="7" max="7" width="9.28571428571429" style="16" customWidth="1"/>
    <col min="8" max="8" width="12.2857142857143" style="16" customWidth="1"/>
    <col min="9" max="10" width="14.1428571428571" style="16" customWidth="1"/>
    <col min="11" max="12" width="12.4285714285714" style="16" customWidth="1"/>
    <col min="13" max="13" width="9.28571428571429" style="16" customWidth="1"/>
    <col min="14" max="14" width="12.2857142857143" style="16" customWidth="1"/>
    <col min="15" max="15" width="14" style="16"/>
    <col min="16" max="16" width="29.2857142857143" style="16" customWidth="1"/>
    <col min="17" max="17" width="28.5714285714286" style="16" customWidth="1"/>
    <col min="18" max="18" width="19" style="16" customWidth="1"/>
    <col min="19" max="16384" width="9.14285714285714" style="16"/>
  </cols>
  <sheetData>
    <row r="1" s="16" customFormat="1" spans="1:14">
      <c r="A1" s="17" t="s">
        <v>84</v>
      </c>
      <c r="B1" s="17" t="s">
        <v>85</v>
      </c>
      <c r="C1" s="17" t="s">
        <v>86</v>
      </c>
      <c r="D1" s="17" t="s">
        <v>87</v>
      </c>
      <c r="E1" s="17" t="s">
        <v>88</v>
      </c>
      <c r="F1" s="17" t="s">
        <v>89</v>
      </c>
      <c r="G1" s="17" t="s">
        <v>90</v>
      </c>
      <c r="H1" s="18" t="s">
        <v>91</v>
      </c>
      <c r="I1" s="18" t="s">
        <v>92</v>
      </c>
      <c r="J1" s="18" t="s">
        <v>93</v>
      </c>
      <c r="K1" s="18" t="s">
        <v>94</v>
      </c>
      <c r="L1" s="18" t="s">
        <v>95</v>
      </c>
      <c r="M1" s="17" t="s">
        <v>90</v>
      </c>
      <c r="N1" s="18" t="s">
        <v>96</v>
      </c>
    </row>
    <row r="2" s="16" customFormat="1" ht="15" hidden="1" customHeight="1" spans="1:14">
      <c r="A2" s="19" t="s">
        <v>97</v>
      </c>
      <c r="B2" s="20" t="s">
        <v>97</v>
      </c>
      <c r="C2" s="19" t="s">
        <v>97</v>
      </c>
      <c r="D2" s="20" t="s">
        <v>97</v>
      </c>
      <c r="E2" s="19" t="s">
        <v>97</v>
      </c>
      <c r="F2" s="19" t="s">
        <v>98</v>
      </c>
      <c r="G2" s="19" t="s">
        <v>97</v>
      </c>
      <c r="H2" s="41">
        <v>-31734518.58</v>
      </c>
      <c r="I2" s="41">
        <v>9945099.93</v>
      </c>
      <c r="J2" s="41">
        <v>8258493.66</v>
      </c>
      <c r="K2" s="41">
        <v>56683137.95</v>
      </c>
      <c r="L2" s="41">
        <v>58150961.31</v>
      </c>
      <c r="M2" s="19" t="s">
        <v>97</v>
      </c>
      <c r="N2" s="41">
        <v>-30047912.31</v>
      </c>
    </row>
    <row r="3" s="16" customFormat="1" ht="15" hidden="1" customHeight="1" spans="1:14">
      <c r="A3" s="10" t="s">
        <v>99</v>
      </c>
      <c r="B3" s="13" t="s">
        <v>100</v>
      </c>
      <c r="C3" s="10" t="s">
        <v>97</v>
      </c>
      <c r="D3" s="13" t="s">
        <v>97</v>
      </c>
      <c r="E3" s="10" t="s">
        <v>101</v>
      </c>
      <c r="F3" s="10" t="s">
        <v>98</v>
      </c>
      <c r="G3" s="10" t="s">
        <v>102</v>
      </c>
      <c r="H3" s="42">
        <v>0</v>
      </c>
      <c r="I3" s="42">
        <v>559878.06</v>
      </c>
      <c r="J3" s="42">
        <v>559878.06</v>
      </c>
      <c r="K3" s="42">
        <v>3777162.58</v>
      </c>
      <c r="L3" s="42">
        <v>3777162.58</v>
      </c>
      <c r="M3" s="10" t="s">
        <v>102</v>
      </c>
      <c r="N3" s="42">
        <v>0</v>
      </c>
    </row>
    <row r="4" s="16" customFormat="1" ht="15" hidden="1" customHeight="1" spans="1:16">
      <c r="A4" s="19" t="s">
        <v>99</v>
      </c>
      <c r="B4" s="20" t="s">
        <v>100</v>
      </c>
      <c r="C4" s="19" t="s">
        <v>97</v>
      </c>
      <c r="D4" s="20" t="s">
        <v>15</v>
      </c>
      <c r="E4" s="19" t="s">
        <v>97</v>
      </c>
      <c r="F4" s="19" t="s">
        <v>98</v>
      </c>
      <c r="G4" s="19" t="s">
        <v>102</v>
      </c>
      <c r="H4" s="41">
        <v>381626.97</v>
      </c>
      <c r="I4" s="41">
        <v>0</v>
      </c>
      <c r="J4" s="41">
        <v>46567.3</v>
      </c>
      <c r="K4" s="41">
        <v>90000</v>
      </c>
      <c r="L4" s="41">
        <v>346627.5</v>
      </c>
      <c r="M4" s="19" t="s">
        <v>102</v>
      </c>
      <c r="N4" s="41">
        <v>428194.27</v>
      </c>
      <c r="O4" s="16">
        <f>IF(M4="贷",N4,-N4)</f>
        <v>428194.27</v>
      </c>
      <c r="P4" s="16" t="str">
        <f t="array" ref="P4:P221">_xlfn.UNIQUE(D:D)</f>
        <v>单位/个人</v>
      </c>
    </row>
    <row r="5" s="16" customFormat="1" ht="15" hidden="1" customHeight="1" spans="1:16">
      <c r="A5" s="10" t="s">
        <v>99</v>
      </c>
      <c r="B5" s="13" t="s">
        <v>100</v>
      </c>
      <c r="C5" s="10" t="s">
        <v>97</v>
      </c>
      <c r="D5" s="13" t="s">
        <v>105</v>
      </c>
      <c r="E5" s="10" t="s">
        <v>97</v>
      </c>
      <c r="F5" s="10" t="s">
        <v>98</v>
      </c>
      <c r="G5" s="10" t="s">
        <v>102</v>
      </c>
      <c r="H5" s="42">
        <v>5383908.38</v>
      </c>
      <c r="I5" s="42">
        <v>0</v>
      </c>
      <c r="J5" s="42">
        <v>0</v>
      </c>
      <c r="K5" s="42">
        <v>0</v>
      </c>
      <c r="L5" s="42">
        <v>0</v>
      </c>
      <c r="M5" s="10" t="s">
        <v>102</v>
      </c>
      <c r="N5" s="42">
        <v>5383908.38</v>
      </c>
      <c r="O5" s="16">
        <f t="shared" ref="O5:O68" si="0">IF(M5="贷",N5,-N5)</f>
        <v>5383908.38</v>
      </c>
      <c r="P5" s="16" t="str">
        <v/>
      </c>
    </row>
    <row r="6" s="16" customFormat="1" ht="15" hidden="1" customHeight="1" spans="1:17">
      <c r="A6" s="19" t="s">
        <v>99</v>
      </c>
      <c r="B6" s="20" t="s">
        <v>100</v>
      </c>
      <c r="C6" s="19" t="s">
        <v>97</v>
      </c>
      <c r="D6" s="20" t="s">
        <v>108</v>
      </c>
      <c r="E6" s="19" t="s">
        <v>97</v>
      </c>
      <c r="F6" s="19" t="s">
        <v>98</v>
      </c>
      <c r="G6" s="19" t="s">
        <v>102</v>
      </c>
      <c r="H6" s="41">
        <v>80.3</v>
      </c>
      <c r="I6" s="41">
        <v>0</v>
      </c>
      <c r="J6" s="41">
        <v>0</v>
      </c>
      <c r="K6" s="41">
        <v>0</v>
      </c>
      <c r="L6" s="41">
        <v>0</v>
      </c>
      <c r="M6" s="19" t="s">
        <v>102</v>
      </c>
      <c r="N6" s="41">
        <v>80.3</v>
      </c>
      <c r="O6" s="16">
        <f t="shared" si="0"/>
        <v>80.3</v>
      </c>
      <c r="P6" s="16" t="str">
        <v>重庆厚元汽车配件有限公司</v>
      </c>
      <c r="Q6" s="16" t="str">
        <f>_xlfn.XLOOKUP(P6,'6月应付账款余额'!A:A,'6月应付账款余额'!A:A)</f>
        <v>重庆厚元汽车配件有限公司</v>
      </c>
    </row>
    <row r="7" s="16" customFormat="1" ht="15" customHeight="1" spans="1:18">
      <c r="A7" s="10" t="s">
        <v>99</v>
      </c>
      <c r="B7" s="13" t="s">
        <v>100</v>
      </c>
      <c r="C7" s="10" t="s">
        <v>97</v>
      </c>
      <c r="D7" s="13" t="s">
        <v>109</v>
      </c>
      <c r="E7" s="10" t="s">
        <v>97</v>
      </c>
      <c r="F7" s="10" t="s">
        <v>98</v>
      </c>
      <c r="G7" s="10" t="s">
        <v>102</v>
      </c>
      <c r="H7" s="42">
        <v>5200.09</v>
      </c>
      <c r="I7" s="42">
        <v>0</v>
      </c>
      <c r="J7" s="42">
        <v>0</v>
      </c>
      <c r="K7" s="42">
        <v>0</v>
      </c>
      <c r="L7" s="42">
        <v>0</v>
      </c>
      <c r="M7" s="10" t="s">
        <v>102</v>
      </c>
      <c r="N7" s="42">
        <v>5200.09</v>
      </c>
      <c r="O7" s="16">
        <f t="shared" si="0"/>
        <v>5200.09</v>
      </c>
      <c r="P7" s="16" t="str">
        <v>北京光华荣昌汽车部件有限公司</v>
      </c>
      <c r="Q7" s="16" t="e">
        <f>_xlfn.XLOOKUP(P7,'6月应付账款余额'!A:A,'6月应付账款余额'!A:A)</f>
        <v>#N/A</v>
      </c>
      <c r="R7" s="16">
        <f>_xlfn.XLOOKUP(P7,D:D,O:O)</f>
        <v>5383908.38</v>
      </c>
    </row>
    <row r="8" s="16" customFormat="1" ht="15" customHeight="1" spans="1:18">
      <c r="A8" s="19" t="s">
        <v>99</v>
      </c>
      <c r="B8" s="20" t="s">
        <v>100</v>
      </c>
      <c r="C8" s="19" t="s">
        <v>97</v>
      </c>
      <c r="D8" s="20" t="s">
        <v>110</v>
      </c>
      <c r="E8" s="19" t="s">
        <v>97</v>
      </c>
      <c r="F8" s="19" t="s">
        <v>98</v>
      </c>
      <c r="G8" s="19" t="s">
        <v>104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19" t="s">
        <v>104</v>
      </c>
      <c r="N8" s="41">
        <v>0</v>
      </c>
      <c r="O8" s="16">
        <f t="shared" si="0"/>
        <v>0</v>
      </c>
      <c r="P8" s="16" t="str">
        <v>北京市橡塑减震器材厂</v>
      </c>
      <c r="Q8" s="16" t="e">
        <f>_xlfn.XLOOKUP(P8,'6月应付账款余额'!A:A,'6月应付账款余额'!A:A)</f>
        <v>#N/A</v>
      </c>
      <c r="R8" s="16">
        <f>_xlfn.XLOOKUP(P8,D:D,O:O)</f>
        <v>80.3</v>
      </c>
    </row>
    <row r="9" s="16" customFormat="1" ht="15" customHeight="1" spans="1:18">
      <c r="A9" s="10" t="s">
        <v>99</v>
      </c>
      <c r="B9" s="13" t="s">
        <v>100</v>
      </c>
      <c r="C9" s="10" t="s">
        <v>97</v>
      </c>
      <c r="D9" s="13" t="s">
        <v>111</v>
      </c>
      <c r="E9" s="10" t="s">
        <v>97</v>
      </c>
      <c r="F9" s="10" t="s">
        <v>98</v>
      </c>
      <c r="G9" s="10" t="s">
        <v>102</v>
      </c>
      <c r="H9" s="42">
        <v>23367.17</v>
      </c>
      <c r="I9" s="42">
        <v>0</v>
      </c>
      <c r="J9" s="42">
        <v>0</v>
      </c>
      <c r="K9" s="42">
        <v>0</v>
      </c>
      <c r="L9" s="42">
        <v>0</v>
      </c>
      <c r="M9" s="10" t="s">
        <v>102</v>
      </c>
      <c r="N9" s="42">
        <v>23367.17</v>
      </c>
      <c r="O9" s="16">
        <f t="shared" si="0"/>
        <v>23367.17</v>
      </c>
      <c r="P9" s="16" t="str">
        <v>北京瑞隆祥模具有限公司</v>
      </c>
      <c r="Q9" s="16" t="e">
        <f>_xlfn.XLOOKUP(P9,'6月应付账款余额'!A:A,'6月应付账款余额'!A:A)</f>
        <v>#N/A</v>
      </c>
      <c r="R9" s="16">
        <f>_xlfn.XLOOKUP(P9,D:D,O:O)</f>
        <v>5200.09</v>
      </c>
    </row>
    <row r="10" s="16" customFormat="1" ht="15" customHeight="1" spans="1:18">
      <c r="A10" s="19" t="s">
        <v>99</v>
      </c>
      <c r="B10" s="20" t="s">
        <v>100</v>
      </c>
      <c r="C10" s="19" t="s">
        <v>97</v>
      </c>
      <c r="D10" s="20" t="s">
        <v>112</v>
      </c>
      <c r="E10" s="19" t="s">
        <v>97</v>
      </c>
      <c r="F10" s="19" t="s">
        <v>98</v>
      </c>
      <c r="G10" s="19" t="s">
        <v>102</v>
      </c>
      <c r="H10" s="41">
        <v>9685.4</v>
      </c>
      <c r="I10" s="41">
        <v>0</v>
      </c>
      <c r="J10" s="41">
        <v>0</v>
      </c>
      <c r="K10" s="41">
        <v>0</v>
      </c>
      <c r="L10" s="41">
        <v>0</v>
      </c>
      <c r="M10" s="19" t="s">
        <v>102</v>
      </c>
      <c r="N10" s="41">
        <v>9685.4</v>
      </c>
      <c r="O10" s="16">
        <f t="shared" si="0"/>
        <v>9685.4</v>
      </c>
      <c r="P10" s="16" t="str">
        <v>北京盛奥金华包装有限公司</v>
      </c>
      <c r="Q10" s="16" t="e">
        <f>_xlfn.XLOOKUP(P10,'6月应付账款余额'!A:A,'6月应付账款余额'!A:A)</f>
        <v>#N/A</v>
      </c>
      <c r="R10" s="16">
        <f>_xlfn.XLOOKUP(P10,D:D,O:O)</f>
        <v>0</v>
      </c>
    </row>
    <row r="11" s="16" customFormat="1" ht="15" hidden="1" customHeight="1" spans="1:17">
      <c r="A11" s="10" t="s">
        <v>99</v>
      </c>
      <c r="B11" s="13" t="s">
        <v>100</v>
      </c>
      <c r="C11" s="10" t="s">
        <v>97</v>
      </c>
      <c r="D11" s="13" t="s">
        <v>16</v>
      </c>
      <c r="E11" s="10" t="s">
        <v>97</v>
      </c>
      <c r="F11" s="10" t="s">
        <v>98</v>
      </c>
      <c r="G11" s="10" t="s">
        <v>102</v>
      </c>
      <c r="H11" s="42">
        <v>374880.18</v>
      </c>
      <c r="I11" s="42">
        <v>100000</v>
      </c>
      <c r="J11" s="42">
        <v>29681.34</v>
      </c>
      <c r="K11" s="42">
        <v>400000</v>
      </c>
      <c r="L11" s="42">
        <v>270096.93</v>
      </c>
      <c r="M11" s="10" t="s">
        <v>102</v>
      </c>
      <c r="N11" s="42">
        <v>304561.52</v>
      </c>
      <c r="O11" s="16">
        <f t="shared" si="0"/>
        <v>304561.52</v>
      </c>
      <c r="P11" s="16" t="str">
        <v>湖南松柏模具有限公司</v>
      </c>
      <c r="Q11" s="16" t="e">
        <f>_xlfn.XLOOKUP(P11,'6月应付账款余额'!A:A,'6月应付账款余额'!A:A)</f>
        <v>#N/A</v>
      </c>
    </row>
    <row r="12" s="16" customFormat="1" ht="15" hidden="1" customHeight="1" spans="1:17">
      <c r="A12" s="19" t="s">
        <v>99</v>
      </c>
      <c r="B12" s="20" t="s">
        <v>100</v>
      </c>
      <c r="C12" s="19" t="s">
        <v>97</v>
      </c>
      <c r="D12" s="20" t="s">
        <v>17</v>
      </c>
      <c r="E12" s="19" t="s">
        <v>97</v>
      </c>
      <c r="F12" s="19" t="s">
        <v>98</v>
      </c>
      <c r="G12" s="19" t="s">
        <v>102</v>
      </c>
      <c r="H12" s="41">
        <v>108636.03</v>
      </c>
      <c r="I12" s="41">
        <v>40000</v>
      </c>
      <c r="J12" s="41">
        <v>26865.15</v>
      </c>
      <c r="K12" s="41">
        <v>170000</v>
      </c>
      <c r="L12" s="41">
        <v>137430.83</v>
      </c>
      <c r="M12" s="19" t="s">
        <v>102</v>
      </c>
      <c r="N12" s="41">
        <v>95501.18</v>
      </c>
      <c r="O12" s="16">
        <f t="shared" si="0"/>
        <v>95501.18</v>
      </c>
      <c r="P12" s="16" t="str">
        <v>北京德实汽车饰件有限公司</v>
      </c>
      <c r="Q12" s="16" t="str">
        <f>_xlfn.XLOOKUP(P12,'6月应付账款余额'!A:A,'6月应付账款余额'!A:A)</f>
        <v>北京德实汽车饰件有限公司</v>
      </c>
    </row>
    <row r="13" s="16" customFormat="1" ht="15" hidden="1" customHeight="1" spans="1:17">
      <c r="A13" s="10" t="s">
        <v>99</v>
      </c>
      <c r="B13" s="13" t="s">
        <v>100</v>
      </c>
      <c r="C13" s="10" t="s">
        <v>97</v>
      </c>
      <c r="D13" s="13" t="s">
        <v>113</v>
      </c>
      <c r="E13" s="10" t="s">
        <v>97</v>
      </c>
      <c r="F13" s="10" t="s">
        <v>98</v>
      </c>
      <c r="G13" s="10" t="s">
        <v>104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10" t="s">
        <v>104</v>
      </c>
      <c r="N13" s="42">
        <v>0</v>
      </c>
      <c r="O13" s="16">
        <f t="shared" si="0"/>
        <v>0</v>
      </c>
      <c r="P13" s="16" t="str">
        <v>天津琪安科技有限公司</v>
      </c>
      <c r="Q13" s="16" t="str">
        <f>_xlfn.XLOOKUP(P13,'6月应付账款余额'!A:A,'6月应付账款余额'!A:A)</f>
        <v>天津琪安科技有限公司</v>
      </c>
    </row>
    <row r="14" s="16" customFormat="1" ht="15" hidden="1" customHeight="1" spans="1:17">
      <c r="A14" s="19" t="s">
        <v>99</v>
      </c>
      <c r="B14" s="20" t="s">
        <v>100</v>
      </c>
      <c r="C14" s="19" t="s">
        <v>97</v>
      </c>
      <c r="D14" s="20" t="s">
        <v>18</v>
      </c>
      <c r="E14" s="19" t="s">
        <v>97</v>
      </c>
      <c r="F14" s="19" t="s">
        <v>98</v>
      </c>
      <c r="G14" s="19" t="s">
        <v>102</v>
      </c>
      <c r="H14" s="41">
        <v>76170.09</v>
      </c>
      <c r="I14" s="41">
        <v>50000</v>
      </c>
      <c r="J14" s="41">
        <v>28724.55</v>
      </c>
      <c r="K14" s="41">
        <v>110666.71</v>
      </c>
      <c r="L14" s="41">
        <v>104894.64</v>
      </c>
      <c r="M14" s="19" t="s">
        <v>102</v>
      </c>
      <c r="N14" s="41">
        <v>54894.64</v>
      </c>
      <c r="O14" s="16">
        <f t="shared" si="0"/>
        <v>54894.64</v>
      </c>
      <c r="P14" s="16" t="str">
        <v>黄骅市广亿汽车部件有限公司</v>
      </c>
      <c r="Q14" s="16" t="str">
        <f>_xlfn.XLOOKUP(P14,'6月应付账款余额'!A:A,'6月应付账款余额'!A:A)</f>
        <v>黄骅市广亿汽车部件有限公司</v>
      </c>
    </row>
    <row r="15" s="16" customFormat="1" ht="15" customHeight="1" spans="1:18">
      <c r="A15" s="10" t="s">
        <v>99</v>
      </c>
      <c r="B15" s="13" t="s">
        <v>100</v>
      </c>
      <c r="C15" s="10" t="s">
        <v>97</v>
      </c>
      <c r="D15" s="13" t="s">
        <v>19</v>
      </c>
      <c r="E15" s="10" t="s">
        <v>97</v>
      </c>
      <c r="F15" s="10" t="s">
        <v>98</v>
      </c>
      <c r="G15" s="10" t="s">
        <v>102</v>
      </c>
      <c r="H15" s="42">
        <v>111972.12</v>
      </c>
      <c r="I15" s="42">
        <v>0</v>
      </c>
      <c r="J15" s="42">
        <v>0</v>
      </c>
      <c r="K15" s="42">
        <v>100000</v>
      </c>
      <c r="L15" s="42">
        <v>0</v>
      </c>
      <c r="M15" s="10" t="s">
        <v>102</v>
      </c>
      <c r="N15" s="42">
        <v>111972.12</v>
      </c>
      <c r="O15" s="16">
        <f t="shared" si="0"/>
        <v>111972.12</v>
      </c>
      <c r="P15" s="16" t="str">
        <v>河北安闻汽车零部件有限公司</v>
      </c>
      <c r="Q15" s="16" t="e">
        <f>_xlfn.XLOOKUP(P15,'6月应付账款余额'!A:A,'6月应付账款余额'!A:A)</f>
        <v>#N/A</v>
      </c>
      <c r="R15" s="16">
        <f>_xlfn.XLOOKUP(P15,D:D,O:O)</f>
        <v>0</v>
      </c>
    </row>
    <row r="16" s="16" customFormat="1" ht="15" hidden="1" customHeight="1" spans="1:17">
      <c r="A16" s="19" t="s">
        <v>99</v>
      </c>
      <c r="B16" s="20" t="s">
        <v>100</v>
      </c>
      <c r="C16" s="19" t="s">
        <v>97</v>
      </c>
      <c r="D16" s="20" t="s">
        <v>114</v>
      </c>
      <c r="E16" s="19" t="s">
        <v>97</v>
      </c>
      <c r="F16" s="19" t="s">
        <v>98</v>
      </c>
      <c r="G16" s="19" t="s">
        <v>104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19" t="s">
        <v>104</v>
      </c>
      <c r="N16" s="41">
        <v>0</v>
      </c>
      <c r="O16" s="16">
        <f t="shared" si="0"/>
        <v>0</v>
      </c>
      <c r="P16" s="16" t="str">
        <v>霸州市自强汽车零部件厂</v>
      </c>
      <c r="Q16" s="16" t="str">
        <f>_xlfn.XLOOKUP(P16,'6月应付账款余额'!A:A,'6月应付账款余额'!A:A)</f>
        <v>霸州市自强汽车零部件厂</v>
      </c>
    </row>
    <row r="17" s="16" customFormat="1" ht="15" hidden="1" customHeight="1" spans="1:17">
      <c r="A17" s="10" t="s">
        <v>99</v>
      </c>
      <c r="B17" s="13" t="s">
        <v>100</v>
      </c>
      <c r="C17" s="10" t="s">
        <v>97</v>
      </c>
      <c r="D17" s="13" t="s">
        <v>115</v>
      </c>
      <c r="E17" s="10" t="s">
        <v>97</v>
      </c>
      <c r="F17" s="10" t="s">
        <v>98</v>
      </c>
      <c r="G17" s="10" t="s">
        <v>104</v>
      </c>
      <c r="H17" s="42">
        <v>0</v>
      </c>
      <c r="I17" s="42">
        <v>0</v>
      </c>
      <c r="J17" s="42">
        <v>0</v>
      </c>
      <c r="K17" s="42">
        <v>0</v>
      </c>
      <c r="L17" s="42">
        <v>0</v>
      </c>
      <c r="M17" s="10" t="s">
        <v>104</v>
      </c>
      <c r="N17" s="42">
        <v>0</v>
      </c>
      <c r="O17" s="16">
        <f t="shared" si="0"/>
        <v>0</v>
      </c>
      <c r="P17" s="16" t="str">
        <v>海兴中盛弹簧有限公司</v>
      </c>
      <c r="Q17" s="16" t="str">
        <f>_xlfn.XLOOKUP(P17,'6月应付账款余额'!A:A,'6月应付账款余额'!A:A)</f>
        <v>海兴中盛弹簧有限公司</v>
      </c>
    </row>
    <row r="18" s="16" customFormat="1" ht="15" customHeight="1" spans="1:18">
      <c r="A18" s="19" t="s">
        <v>99</v>
      </c>
      <c r="B18" s="20" t="s">
        <v>100</v>
      </c>
      <c r="C18" s="19" t="s">
        <v>97</v>
      </c>
      <c r="D18" s="20" t="s">
        <v>116</v>
      </c>
      <c r="E18" s="19" t="s">
        <v>97</v>
      </c>
      <c r="F18" s="19" t="s">
        <v>98</v>
      </c>
      <c r="G18" s="19" t="s">
        <v>102</v>
      </c>
      <c r="H18" s="41">
        <v>25581268.62</v>
      </c>
      <c r="I18" s="41">
        <v>0</v>
      </c>
      <c r="J18" s="41">
        <v>721724.89</v>
      </c>
      <c r="K18" s="41">
        <v>3100000</v>
      </c>
      <c r="L18" s="41">
        <v>8329372.52</v>
      </c>
      <c r="M18" s="19" t="s">
        <v>102</v>
      </c>
      <c r="N18" s="41">
        <v>26302993.51</v>
      </c>
      <c r="O18" s="16">
        <f t="shared" si="0"/>
        <v>26302993.51</v>
      </c>
      <c r="P18" s="16" t="str">
        <v>河北新强力机械制造有限公司</v>
      </c>
      <c r="Q18" s="16" t="e">
        <f>_xlfn.XLOOKUP(P18,'6月应付账款余额'!A:A,'6月应付账款余额'!A:A)</f>
        <v>#N/A</v>
      </c>
      <c r="R18" s="16">
        <f>_xlfn.XLOOKUP(P18,D:D,O:O)</f>
        <v>0</v>
      </c>
    </row>
    <row r="19" s="16" customFormat="1" ht="15" customHeight="1" spans="1:18">
      <c r="A19" s="10" t="s">
        <v>99</v>
      </c>
      <c r="B19" s="13" t="s">
        <v>100</v>
      </c>
      <c r="C19" s="10" t="s">
        <v>97</v>
      </c>
      <c r="D19" s="13" t="s">
        <v>117</v>
      </c>
      <c r="E19" s="10" t="s">
        <v>97</v>
      </c>
      <c r="F19" s="10" t="s">
        <v>98</v>
      </c>
      <c r="G19" s="10" t="s">
        <v>104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10" t="s">
        <v>104</v>
      </c>
      <c r="N19" s="42">
        <v>0</v>
      </c>
      <c r="O19" s="16">
        <f t="shared" si="0"/>
        <v>0</v>
      </c>
      <c r="P19" s="16" t="str">
        <v>黄骅市鑫昌五金制品厂</v>
      </c>
      <c r="Q19" s="16" t="e">
        <f>_xlfn.XLOOKUP(P19,'6月应付账款余额'!A:A,'6月应付账款余额'!A:A)</f>
        <v>#N/A</v>
      </c>
      <c r="R19" s="16">
        <f>_xlfn.XLOOKUP(P19,D:D,O:O)</f>
        <v>0</v>
      </c>
    </row>
    <row r="20" s="16" customFormat="1" ht="15" customHeight="1" spans="1:18">
      <c r="A20" s="19" t="s">
        <v>99</v>
      </c>
      <c r="B20" s="20" t="s">
        <v>100</v>
      </c>
      <c r="C20" s="19" t="s">
        <v>97</v>
      </c>
      <c r="D20" s="20" t="s">
        <v>118</v>
      </c>
      <c r="E20" s="19" t="s">
        <v>97</v>
      </c>
      <c r="F20" s="19" t="s">
        <v>98</v>
      </c>
      <c r="G20" s="19" t="s">
        <v>104</v>
      </c>
      <c r="H20" s="41">
        <v>0</v>
      </c>
      <c r="I20" s="41">
        <v>0</v>
      </c>
      <c r="J20" s="41">
        <v>0</v>
      </c>
      <c r="K20" s="41">
        <v>0</v>
      </c>
      <c r="L20" s="41">
        <v>0</v>
      </c>
      <c r="M20" s="19" t="s">
        <v>104</v>
      </c>
      <c r="N20" s="41">
        <v>0</v>
      </c>
      <c r="O20" s="16">
        <f t="shared" si="0"/>
        <v>0</v>
      </c>
      <c r="P20" s="16" t="str">
        <v>河北光华荣昌汽车部件有限公司</v>
      </c>
      <c r="Q20" s="16" t="e">
        <f>_xlfn.XLOOKUP(P20,'6月应付账款余额'!A:A,'6月应付账款余额'!A:A)</f>
        <v>#N/A</v>
      </c>
      <c r="R20" s="16">
        <f>_xlfn.XLOOKUP(P20,D:D,O:O)</f>
        <v>26302993.51</v>
      </c>
    </row>
    <row r="21" s="16" customFormat="1" ht="15" customHeight="1" spans="1:18">
      <c r="A21" s="10" t="s">
        <v>99</v>
      </c>
      <c r="B21" s="13" t="s">
        <v>100</v>
      </c>
      <c r="C21" s="10" t="s">
        <v>97</v>
      </c>
      <c r="D21" s="13" t="s">
        <v>20</v>
      </c>
      <c r="E21" s="10" t="s">
        <v>97</v>
      </c>
      <c r="F21" s="10" t="s">
        <v>98</v>
      </c>
      <c r="G21" s="10" t="s">
        <v>102</v>
      </c>
      <c r="H21" s="42">
        <v>443835.77</v>
      </c>
      <c r="I21" s="42">
        <v>0</v>
      </c>
      <c r="J21" s="42">
        <v>26901.91</v>
      </c>
      <c r="K21" s="42">
        <v>650096.04</v>
      </c>
      <c r="L21" s="42">
        <v>316089.93</v>
      </c>
      <c r="M21" s="10" t="s">
        <v>102</v>
      </c>
      <c r="N21" s="42">
        <v>470737.68</v>
      </c>
      <c r="O21" s="16">
        <f t="shared" si="0"/>
        <v>470737.68</v>
      </c>
      <c r="P21" s="16" t="str">
        <v>潍坊光华荣昌汽车技术有限公司</v>
      </c>
      <c r="Q21" s="16" t="e">
        <f>_xlfn.XLOOKUP(P21,'6月应付账款余额'!A:A,'6月应付账款余额'!A:A)</f>
        <v>#N/A</v>
      </c>
      <c r="R21" s="16">
        <f>_xlfn.XLOOKUP(P21,D:D,O:O)</f>
        <v>0</v>
      </c>
    </row>
    <row r="22" s="16" customFormat="1" ht="15" customHeight="1" spans="1:18">
      <c r="A22" s="19" t="s">
        <v>99</v>
      </c>
      <c r="B22" s="20" t="s">
        <v>100</v>
      </c>
      <c r="C22" s="19" t="s">
        <v>97</v>
      </c>
      <c r="D22" s="20" t="s">
        <v>21</v>
      </c>
      <c r="E22" s="19" t="s">
        <v>97</v>
      </c>
      <c r="F22" s="19" t="s">
        <v>98</v>
      </c>
      <c r="G22" s="19" t="s">
        <v>102</v>
      </c>
      <c r="H22" s="41">
        <v>270681.37</v>
      </c>
      <c r="I22" s="41">
        <v>0</v>
      </c>
      <c r="J22" s="41">
        <v>30919.15</v>
      </c>
      <c r="K22" s="41">
        <v>250000</v>
      </c>
      <c r="L22" s="41">
        <v>261855.25</v>
      </c>
      <c r="M22" s="19" t="s">
        <v>102</v>
      </c>
      <c r="N22" s="41">
        <v>301600.52</v>
      </c>
      <c r="O22" s="16">
        <f t="shared" si="0"/>
        <v>301600.52</v>
      </c>
      <c r="P22" s="16" t="str">
        <v>河北岳钢数控设备有限公司</v>
      </c>
      <c r="Q22" s="16" t="e">
        <f>_xlfn.XLOOKUP(P22,'6月应付账款余额'!A:A,'6月应付账款余额'!A:A)</f>
        <v>#N/A</v>
      </c>
      <c r="R22" s="16">
        <f>_xlfn.XLOOKUP(P22,D:D,O:O)</f>
        <v>0</v>
      </c>
    </row>
    <row r="23" s="16" customFormat="1" ht="15" hidden="1" customHeight="1" spans="1:17">
      <c r="A23" s="10" t="s">
        <v>99</v>
      </c>
      <c r="B23" s="13" t="s">
        <v>100</v>
      </c>
      <c r="C23" s="10" t="s">
        <v>97</v>
      </c>
      <c r="D23" s="13" t="s">
        <v>80</v>
      </c>
      <c r="E23" s="10" t="s">
        <v>97</v>
      </c>
      <c r="F23" s="10" t="s">
        <v>98</v>
      </c>
      <c r="G23" s="10" t="s">
        <v>102</v>
      </c>
      <c r="H23" s="42">
        <v>32846.76</v>
      </c>
      <c r="I23" s="42">
        <v>0</v>
      </c>
      <c r="J23" s="42">
        <v>0</v>
      </c>
      <c r="K23" s="42">
        <v>30000</v>
      </c>
      <c r="L23" s="42">
        <v>31150.26</v>
      </c>
      <c r="M23" s="10" t="s">
        <v>102</v>
      </c>
      <c r="N23" s="42">
        <v>32846.76</v>
      </c>
      <c r="O23" s="16">
        <f t="shared" si="0"/>
        <v>32846.76</v>
      </c>
      <c r="P23" s="16" t="str">
        <v>沧州临港明康汽车配件有限公司</v>
      </c>
      <c r="Q23" s="16" t="str">
        <f>_xlfn.XLOOKUP(P23,'6月应付账款余额'!A:A,'6月应付账款余额'!A:A)</f>
        <v>沧州临港明康汽车配件有限公司</v>
      </c>
    </row>
    <row r="24" s="16" customFormat="1" ht="15" hidden="1" customHeight="1" spans="1:17">
      <c r="A24" s="19" t="s">
        <v>99</v>
      </c>
      <c r="B24" s="20" t="s">
        <v>100</v>
      </c>
      <c r="C24" s="19" t="s">
        <v>97</v>
      </c>
      <c r="D24" s="20" t="s">
        <v>119</v>
      </c>
      <c r="E24" s="19" t="s">
        <v>97</v>
      </c>
      <c r="F24" s="19" t="s">
        <v>98</v>
      </c>
      <c r="G24" s="19" t="s">
        <v>104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19" t="s">
        <v>104</v>
      </c>
      <c r="N24" s="41">
        <v>0</v>
      </c>
      <c r="O24" s="16">
        <f t="shared" si="0"/>
        <v>0</v>
      </c>
      <c r="P24" s="16" t="str">
        <v>黄骅市建昌塑料制品有限公司</v>
      </c>
      <c r="Q24" s="16" t="str">
        <f>_xlfn.XLOOKUP(P24,'6月应付账款余额'!A:A,'6月应付账款余额'!A:A)</f>
        <v>黄骅市建昌塑料制品有限公司</v>
      </c>
    </row>
    <row r="25" s="16" customFormat="1" ht="15" hidden="1" customHeight="1" spans="1:17">
      <c r="A25" s="10" t="s">
        <v>99</v>
      </c>
      <c r="B25" s="13" t="s">
        <v>100</v>
      </c>
      <c r="C25" s="10" t="s">
        <v>97</v>
      </c>
      <c r="D25" s="13" t="s">
        <v>120</v>
      </c>
      <c r="E25" s="10" t="s">
        <v>97</v>
      </c>
      <c r="F25" s="10" t="s">
        <v>98</v>
      </c>
      <c r="G25" s="10" t="s">
        <v>104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10" t="s">
        <v>104</v>
      </c>
      <c r="N25" s="42">
        <v>0</v>
      </c>
      <c r="O25" s="16">
        <f t="shared" si="0"/>
        <v>0</v>
      </c>
      <c r="P25" s="16" t="str">
        <v>黄骅市成卓汽车部件厂</v>
      </c>
      <c r="Q25" s="16" t="str">
        <f>_xlfn.XLOOKUP(P25,'6月应付账款余额'!A:A,'6月应付账款余额'!A:A)</f>
        <v>黄骅市成卓汽车部件厂</v>
      </c>
    </row>
    <row r="26" s="16" customFormat="1" ht="15" customHeight="1" spans="1:18">
      <c r="A26" s="19" t="s">
        <v>99</v>
      </c>
      <c r="B26" s="20" t="s">
        <v>100</v>
      </c>
      <c r="C26" s="19" t="s">
        <v>97</v>
      </c>
      <c r="D26" s="20" t="s">
        <v>81</v>
      </c>
      <c r="E26" s="19" t="s">
        <v>97</v>
      </c>
      <c r="F26" s="19" t="s">
        <v>98</v>
      </c>
      <c r="G26" s="19" t="s">
        <v>104</v>
      </c>
      <c r="H26" s="41">
        <v>0</v>
      </c>
      <c r="I26" s="41">
        <v>0</v>
      </c>
      <c r="J26" s="41">
        <v>0</v>
      </c>
      <c r="K26" s="41">
        <v>32470.55</v>
      </c>
      <c r="L26" s="41">
        <v>32470.55</v>
      </c>
      <c r="M26" s="19" t="s">
        <v>104</v>
      </c>
      <c r="N26" s="41">
        <v>0</v>
      </c>
      <c r="O26" s="16">
        <f t="shared" si="0"/>
        <v>0</v>
      </c>
      <c r="P26" s="16" t="str">
        <v>保定兆龙通用电器塑业有限公司</v>
      </c>
      <c r="Q26" s="16" t="e">
        <f>_xlfn.XLOOKUP(P26,'6月应付账款余额'!A:A,'6月应付账款余额'!A:A)</f>
        <v>#N/A</v>
      </c>
      <c r="R26" s="16">
        <f>_xlfn.XLOOKUP(P26,D:D,O:O)</f>
        <v>0</v>
      </c>
    </row>
    <row r="27" s="16" customFormat="1" ht="15" customHeight="1" spans="1:18">
      <c r="A27" s="10" t="s">
        <v>99</v>
      </c>
      <c r="B27" s="13" t="s">
        <v>100</v>
      </c>
      <c r="C27" s="10" t="s">
        <v>97</v>
      </c>
      <c r="D27" s="13" t="s">
        <v>122</v>
      </c>
      <c r="E27" s="10" t="s">
        <v>97</v>
      </c>
      <c r="F27" s="10" t="s">
        <v>98</v>
      </c>
      <c r="G27" s="10" t="s">
        <v>104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10" t="s">
        <v>104</v>
      </c>
      <c r="N27" s="42">
        <v>0</v>
      </c>
      <c r="O27" s="16">
        <f t="shared" si="0"/>
        <v>0</v>
      </c>
      <c r="P27" s="16" t="str">
        <v>德州志鹏海绵制品有限公司</v>
      </c>
      <c r="Q27" s="16" t="e">
        <f>_xlfn.XLOOKUP(P27,'6月应付账款余额'!A:A,'6月应付账款余额'!A:A)</f>
        <v>#N/A</v>
      </c>
      <c r="R27" s="16">
        <f>_xlfn.XLOOKUP(P27,D:D,O:O)</f>
        <v>0</v>
      </c>
    </row>
    <row r="28" s="16" customFormat="1" ht="15" customHeight="1" spans="1:18">
      <c r="A28" s="19" t="s">
        <v>99</v>
      </c>
      <c r="B28" s="20" t="s">
        <v>100</v>
      </c>
      <c r="C28" s="19" t="s">
        <v>97</v>
      </c>
      <c r="D28" s="20" t="s">
        <v>72</v>
      </c>
      <c r="E28" s="19" t="s">
        <v>97</v>
      </c>
      <c r="F28" s="19" t="s">
        <v>98</v>
      </c>
      <c r="G28" s="19" t="s">
        <v>102</v>
      </c>
      <c r="H28" s="41">
        <v>64358.48</v>
      </c>
      <c r="I28" s="41">
        <v>64358</v>
      </c>
      <c r="J28" s="41">
        <v>0</v>
      </c>
      <c r="K28" s="41">
        <v>64358</v>
      </c>
      <c r="L28" s="41">
        <v>28500.19</v>
      </c>
      <c r="M28" s="19" t="s">
        <v>102</v>
      </c>
      <c r="N28" s="41">
        <v>0.48</v>
      </c>
      <c r="O28" s="16">
        <f t="shared" si="0"/>
        <v>0.48</v>
      </c>
      <c r="P28" s="16" t="str">
        <v>沧州旭兴五金制品有限公司</v>
      </c>
      <c r="Q28" s="16" t="e">
        <f>_xlfn.XLOOKUP(P28,'6月应付账款余额'!A:A,'6月应付账款余额'!A:A)</f>
        <v>#N/A</v>
      </c>
      <c r="R28" s="16">
        <f>_xlfn.XLOOKUP(P28,D:D,O:O)</f>
        <v>0</v>
      </c>
    </row>
    <row r="29" s="16" customFormat="1" ht="15" customHeight="1" spans="1:18">
      <c r="A29" s="10" t="s">
        <v>99</v>
      </c>
      <c r="B29" s="13" t="s">
        <v>100</v>
      </c>
      <c r="C29" s="10" t="s">
        <v>97</v>
      </c>
      <c r="D29" s="13" t="s">
        <v>123</v>
      </c>
      <c r="E29" s="10" t="s">
        <v>97</v>
      </c>
      <c r="F29" s="10" t="s">
        <v>98</v>
      </c>
      <c r="G29" s="10" t="s">
        <v>104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10" t="s">
        <v>104</v>
      </c>
      <c r="N29" s="42">
        <v>0</v>
      </c>
      <c r="O29" s="16">
        <f t="shared" si="0"/>
        <v>0</v>
      </c>
      <c r="P29" s="16" t="str">
        <v>黄骅市峰霞科技有限公司</v>
      </c>
      <c r="Q29" s="16" t="e">
        <f>_xlfn.XLOOKUP(P29,'6月应付账款余额'!A:A,'6月应付账款余额'!A:A)</f>
        <v>#N/A</v>
      </c>
      <c r="R29" s="16">
        <f>_xlfn.XLOOKUP(P29,D:D,O:O)</f>
        <v>0</v>
      </c>
    </row>
    <row r="30" s="16" customFormat="1" ht="15" hidden="1" customHeight="1" spans="1:17">
      <c r="A30" s="19" t="s">
        <v>99</v>
      </c>
      <c r="B30" s="20" t="s">
        <v>100</v>
      </c>
      <c r="C30" s="19" t="s">
        <v>97</v>
      </c>
      <c r="D30" s="20" t="s">
        <v>22</v>
      </c>
      <c r="E30" s="19" t="s">
        <v>97</v>
      </c>
      <c r="F30" s="19" t="s">
        <v>98</v>
      </c>
      <c r="G30" s="19" t="s">
        <v>102</v>
      </c>
      <c r="H30" s="41">
        <v>165284.12</v>
      </c>
      <c r="I30" s="41">
        <v>0</v>
      </c>
      <c r="J30" s="41">
        <v>28529.57</v>
      </c>
      <c r="K30" s="41">
        <v>90000</v>
      </c>
      <c r="L30" s="41">
        <v>176989.6</v>
      </c>
      <c r="M30" s="19" t="s">
        <v>102</v>
      </c>
      <c r="N30" s="41">
        <v>193813.69</v>
      </c>
      <c r="O30" s="16">
        <f t="shared" si="0"/>
        <v>193813.69</v>
      </c>
      <c r="P30" s="16" t="str">
        <v>文安县德实汽车配件有限公司</v>
      </c>
      <c r="Q30" s="16" t="e">
        <f>_xlfn.XLOOKUP(P30,'6月应付账款余额'!A:A,'6月应付账款余额'!A:A)</f>
        <v>#N/A</v>
      </c>
    </row>
    <row r="31" s="16" customFormat="1" ht="15" customHeight="1" spans="1:18">
      <c r="A31" s="10" t="s">
        <v>99</v>
      </c>
      <c r="B31" s="13" t="s">
        <v>100</v>
      </c>
      <c r="C31" s="10" t="s">
        <v>97</v>
      </c>
      <c r="D31" s="13" t="s">
        <v>124</v>
      </c>
      <c r="E31" s="10" t="s">
        <v>97</v>
      </c>
      <c r="F31" s="10" t="s">
        <v>98</v>
      </c>
      <c r="G31" s="10" t="s">
        <v>104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10" t="s">
        <v>104</v>
      </c>
      <c r="N31" s="42">
        <v>0</v>
      </c>
      <c r="O31" s="16">
        <f t="shared" si="0"/>
        <v>0</v>
      </c>
      <c r="P31" s="16" t="str">
        <v>黄骅市万昌五金制品有限公司</v>
      </c>
      <c r="Q31" s="16" t="e">
        <f>_xlfn.XLOOKUP(P31,'6月应付账款余额'!A:A,'6月应付账款余额'!A:A)</f>
        <v>#N/A</v>
      </c>
      <c r="R31" s="16">
        <f>_xlfn.XLOOKUP(P31,D:D,O:O)</f>
        <v>0</v>
      </c>
    </row>
    <row r="32" s="16" customFormat="1" ht="15" hidden="1" customHeight="1" spans="1:17">
      <c r="A32" s="19" t="s">
        <v>99</v>
      </c>
      <c r="B32" s="20" t="s">
        <v>100</v>
      </c>
      <c r="C32" s="19" t="s">
        <v>97</v>
      </c>
      <c r="D32" s="20" t="s">
        <v>125</v>
      </c>
      <c r="E32" s="19" t="s">
        <v>97</v>
      </c>
      <c r="F32" s="19" t="s">
        <v>98</v>
      </c>
      <c r="G32" s="19" t="s">
        <v>104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19" t="s">
        <v>104</v>
      </c>
      <c r="N32" s="41">
        <v>0</v>
      </c>
      <c r="O32" s="16">
        <f t="shared" si="0"/>
        <v>0</v>
      </c>
      <c r="P32" s="16" t="str">
        <v>廊坊市烁鑫汽车配件有限公司</v>
      </c>
      <c r="Q32" s="16" t="str">
        <f>_xlfn.XLOOKUP(P32,'6月应付账款余额'!A:A,'6月应付账款余额'!A:A)</f>
        <v>廊坊市烁鑫汽车配件有限公司</v>
      </c>
    </row>
    <row r="33" s="16" customFormat="1" ht="15" customHeight="1" spans="1:18">
      <c r="A33" s="10" t="s">
        <v>99</v>
      </c>
      <c r="B33" s="13" t="s">
        <v>100</v>
      </c>
      <c r="C33" s="10" t="s">
        <v>97</v>
      </c>
      <c r="D33" s="13" t="s">
        <v>126</v>
      </c>
      <c r="E33" s="10" t="s">
        <v>97</v>
      </c>
      <c r="F33" s="10" t="s">
        <v>98</v>
      </c>
      <c r="G33" s="10" t="s">
        <v>104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10" t="s">
        <v>104</v>
      </c>
      <c r="N33" s="42">
        <v>0</v>
      </c>
      <c r="O33" s="16">
        <f t="shared" si="0"/>
        <v>0</v>
      </c>
      <c r="P33" s="16" t="str">
        <v>沧州华联钢管有限公司</v>
      </c>
      <c r="Q33" s="16" t="e">
        <f>_xlfn.XLOOKUP(P33,'6月应付账款余额'!A:A,'6月应付账款余额'!A:A)</f>
        <v>#N/A</v>
      </c>
      <c r="R33" s="16">
        <f>_xlfn.XLOOKUP(P33,D:D,O:O)</f>
        <v>0</v>
      </c>
    </row>
    <row r="34" s="16" customFormat="1" ht="15" customHeight="1" spans="1:18">
      <c r="A34" s="19" t="s">
        <v>99</v>
      </c>
      <c r="B34" s="20" t="s">
        <v>100</v>
      </c>
      <c r="C34" s="19" t="s">
        <v>97</v>
      </c>
      <c r="D34" s="20" t="s">
        <v>127</v>
      </c>
      <c r="E34" s="19" t="s">
        <v>97</v>
      </c>
      <c r="F34" s="19" t="s">
        <v>98</v>
      </c>
      <c r="G34" s="19" t="s">
        <v>104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19" t="s">
        <v>104</v>
      </c>
      <c r="N34" s="41">
        <v>0</v>
      </c>
      <c r="O34" s="16">
        <f t="shared" si="0"/>
        <v>0</v>
      </c>
      <c r="P34" s="16" t="str">
        <v>深州市安广顺机械配件有限公司</v>
      </c>
      <c r="Q34" s="16" t="e">
        <f>_xlfn.XLOOKUP(P34,'6月应付账款余额'!A:A,'6月应付账款余额'!A:A)</f>
        <v>#N/A</v>
      </c>
      <c r="R34" s="16">
        <f>_xlfn.XLOOKUP(P34,D:D,O:O)</f>
        <v>0</v>
      </c>
    </row>
    <row r="35" s="16" customFormat="1" ht="15" customHeight="1" spans="1:18">
      <c r="A35" s="10" t="s">
        <v>99</v>
      </c>
      <c r="B35" s="13" t="s">
        <v>100</v>
      </c>
      <c r="C35" s="10" t="s">
        <v>97</v>
      </c>
      <c r="D35" s="13" t="s">
        <v>23</v>
      </c>
      <c r="E35" s="10" t="s">
        <v>97</v>
      </c>
      <c r="F35" s="10" t="s">
        <v>98</v>
      </c>
      <c r="G35" s="10" t="s">
        <v>102</v>
      </c>
      <c r="H35" s="42">
        <v>73108.03</v>
      </c>
      <c r="I35" s="42">
        <v>0</v>
      </c>
      <c r="J35" s="42">
        <v>0</v>
      </c>
      <c r="K35" s="42">
        <v>50000</v>
      </c>
      <c r="L35" s="42">
        <v>123108.38</v>
      </c>
      <c r="M35" s="10" t="s">
        <v>102</v>
      </c>
      <c r="N35" s="42">
        <v>73108.03</v>
      </c>
      <c r="O35" s="16">
        <f t="shared" si="0"/>
        <v>73108.03</v>
      </c>
      <c r="P35" s="16" t="str">
        <v>威县永盛汽车配件制造有限公司</v>
      </c>
      <c r="Q35" s="16" t="e">
        <f>_xlfn.XLOOKUP(P35,'6月应付账款余额'!A:A,'6月应付账款余额'!A:A)</f>
        <v>#N/A</v>
      </c>
      <c r="R35" s="16">
        <f>_xlfn.XLOOKUP(P35,D:D,O:O)</f>
        <v>0</v>
      </c>
    </row>
    <row r="36" s="16" customFormat="1" ht="15" customHeight="1" spans="1:18">
      <c r="A36" s="19" t="s">
        <v>99</v>
      </c>
      <c r="B36" s="20" t="s">
        <v>100</v>
      </c>
      <c r="C36" s="19" t="s">
        <v>97</v>
      </c>
      <c r="D36" s="20" t="s">
        <v>128</v>
      </c>
      <c r="E36" s="19" t="s">
        <v>97</v>
      </c>
      <c r="F36" s="19" t="s">
        <v>98</v>
      </c>
      <c r="G36" s="19" t="s">
        <v>104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19" t="s">
        <v>104</v>
      </c>
      <c r="N36" s="41">
        <v>0</v>
      </c>
      <c r="O36" s="16">
        <f t="shared" si="0"/>
        <v>0</v>
      </c>
      <c r="P36" s="16" t="str">
        <v>南皮县泰航五金制造有限公司</v>
      </c>
      <c r="Q36" s="16" t="e">
        <f>_xlfn.XLOOKUP(P36,'6月应付账款余额'!A:A,'6月应付账款余额'!A:A)</f>
        <v>#N/A</v>
      </c>
      <c r="R36" s="16">
        <f>_xlfn.XLOOKUP(P36,D:D,O:O)</f>
        <v>0</v>
      </c>
    </row>
    <row r="37" s="16" customFormat="1" ht="15" hidden="1" customHeight="1" spans="1:17">
      <c r="A37" s="10" t="s">
        <v>99</v>
      </c>
      <c r="B37" s="13" t="s">
        <v>100</v>
      </c>
      <c r="C37" s="10" t="s">
        <v>97</v>
      </c>
      <c r="D37" s="13" t="s">
        <v>129</v>
      </c>
      <c r="E37" s="10" t="s">
        <v>97</v>
      </c>
      <c r="F37" s="10" t="s">
        <v>98</v>
      </c>
      <c r="G37" s="10" t="s">
        <v>104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10" t="s">
        <v>104</v>
      </c>
      <c r="N37" s="42">
        <v>0</v>
      </c>
      <c r="O37" s="16">
        <f t="shared" si="0"/>
        <v>0</v>
      </c>
      <c r="P37" s="16" t="str">
        <v>黄骅市汇铭汽车部件有限公司</v>
      </c>
      <c r="Q37" s="16" t="str">
        <f>_xlfn.XLOOKUP(P37,'6月应付账款余额'!A:A,'6月应付账款余额'!A:A)</f>
        <v>黄骅市汇铭汽车部件有限公司</v>
      </c>
    </row>
    <row r="38" s="16" customFormat="1" ht="15" customHeight="1" spans="1:18">
      <c r="A38" s="19" t="s">
        <v>99</v>
      </c>
      <c r="B38" s="20" t="s">
        <v>100</v>
      </c>
      <c r="C38" s="19" t="s">
        <v>97</v>
      </c>
      <c r="D38" s="20" t="s">
        <v>24</v>
      </c>
      <c r="E38" s="19" t="s">
        <v>97</v>
      </c>
      <c r="F38" s="19" t="s">
        <v>98</v>
      </c>
      <c r="G38" s="19" t="s">
        <v>102</v>
      </c>
      <c r="H38" s="41">
        <v>434566.38</v>
      </c>
      <c r="I38" s="41">
        <v>0</v>
      </c>
      <c r="J38" s="41">
        <v>234060.52</v>
      </c>
      <c r="K38" s="41">
        <v>500000</v>
      </c>
      <c r="L38" s="41">
        <v>598154.68</v>
      </c>
      <c r="M38" s="19" t="s">
        <v>102</v>
      </c>
      <c r="N38" s="41">
        <v>668626.9</v>
      </c>
      <c r="O38" s="16">
        <f t="shared" si="0"/>
        <v>668626.9</v>
      </c>
      <c r="P38" s="16" t="str">
        <v>新发展（长春）汽车自控系统有</v>
      </c>
      <c r="Q38" s="16" t="e">
        <f>_xlfn.XLOOKUP(P38,'6月应付账款余额'!A:A,'6月应付账款余额'!A:A)</f>
        <v>#N/A</v>
      </c>
      <c r="R38" s="16">
        <f>_xlfn.XLOOKUP(P38,D:D,O:O)</f>
        <v>0</v>
      </c>
    </row>
    <row r="39" s="16" customFormat="1" ht="15" customHeight="1" spans="1:18">
      <c r="A39" s="10" t="s">
        <v>99</v>
      </c>
      <c r="B39" s="13" t="s">
        <v>100</v>
      </c>
      <c r="C39" s="10" t="s">
        <v>97</v>
      </c>
      <c r="D39" s="13" t="s">
        <v>130</v>
      </c>
      <c r="E39" s="10" t="s">
        <v>97</v>
      </c>
      <c r="F39" s="10" t="s">
        <v>98</v>
      </c>
      <c r="G39" s="10" t="s">
        <v>104</v>
      </c>
      <c r="H39" s="42">
        <v>0</v>
      </c>
      <c r="I39" s="42">
        <v>0</v>
      </c>
      <c r="J39" s="42">
        <v>0</v>
      </c>
      <c r="K39" s="42">
        <v>0</v>
      </c>
      <c r="L39" s="42">
        <v>0</v>
      </c>
      <c r="M39" s="10" t="s">
        <v>104</v>
      </c>
      <c r="N39" s="42">
        <v>0</v>
      </c>
      <c r="O39" s="16">
        <f t="shared" si="0"/>
        <v>0</v>
      </c>
      <c r="P39" s="16" t="str">
        <v>上海怀德机电有限公司</v>
      </c>
      <c r="Q39" s="16" t="e">
        <f>_xlfn.XLOOKUP(P39,'6月应付账款余额'!A:A,'6月应付账款余额'!A:A)</f>
        <v>#N/A</v>
      </c>
      <c r="R39" s="16">
        <f>_xlfn.XLOOKUP(P39,D:D,O:O)</f>
        <v>0</v>
      </c>
    </row>
    <row r="40" s="16" customFormat="1" ht="15" hidden="1" customHeight="1" spans="1:17">
      <c r="A40" s="19" t="s">
        <v>99</v>
      </c>
      <c r="B40" s="20" t="s">
        <v>100</v>
      </c>
      <c r="C40" s="19" t="s">
        <v>97</v>
      </c>
      <c r="D40" s="20" t="s">
        <v>71</v>
      </c>
      <c r="E40" s="19" t="s">
        <v>97</v>
      </c>
      <c r="F40" s="19" t="s">
        <v>98</v>
      </c>
      <c r="G40" s="19" t="s">
        <v>102</v>
      </c>
      <c r="H40" s="41">
        <v>13932.9</v>
      </c>
      <c r="I40" s="41">
        <v>0</v>
      </c>
      <c r="J40" s="41">
        <v>0</v>
      </c>
      <c r="K40" s="41">
        <v>0</v>
      </c>
      <c r="L40" s="41">
        <v>0</v>
      </c>
      <c r="M40" s="19" t="s">
        <v>102</v>
      </c>
      <c r="N40" s="41">
        <v>13932.9</v>
      </c>
      <c r="O40" s="16">
        <f t="shared" si="0"/>
        <v>13932.9</v>
      </c>
      <c r="P40" s="16" t="str">
        <v>上海明芳汽车零件有限公司</v>
      </c>
      <c r="Q40" s="16" t="str">
        <f>_xlfn.XLOOKUP(P40,'6月应付账款余额'!A:A,'6月应付账款余额'!A:A)</f>
        <v>上海明芳汽车零件有限公司</v>
      </c>
    </row>
    <row r="41" s="16" customFormat="1" ht="15" customHeight="1" spans="1:18">
      <c r="A41" s="10" t="s">
        <v>99</v>
      </c>
      <c r="B41" s="13" t="s">
        <v>100</v>
      </c>
      <c r="C41" s="10" t="s">
        <v>97</v>
      </c>
      <c r="D41" s="13" t="s">
        <v>131</v>
      </c>
      <c r="E41" s="10" t="s">
        <v>97</v>
      </c>
      <c r="F41" s="10" t="s">
        <v>98</v>
      </c>
      <c r="G41" s="10" t="s">
        <v>104</v>
      </c>
      <c r="H41" s="42">
        <v>0</v>
      </c>
      <c r="I41" s="42">
        <v>0</v>
      </c>
      <c r="J41" s="42">
        <v>0</v>
      </c>
      <c r="K41" s="42">
        <v>0</v>
      </c>
      <c r="L41" s="42">
        <v>0</v>
      </c>
      <c r="M41" s="10" t="s">
        <v>104</v>
      </c>
      <c r="N41" s="42">
        <v>0</v>
      </c>
      <c r="O41" s="16">
        <f t="shared" si="0"/>
        <v>0</v>
      </c>
      <c r="P41" s="16" t="str">
        <v>上海庆利机械设备有限公司</v>
      </c>
      <c r="Q41" s="16" t="e">
        <f>_xlfn.XLOOKUP(P41,'6月应付账款余额'!A:A,'6月应付账款余额'!A:A)</f>
        <v>#N/A</v>
      </c>
      <c r="R41" s="16">
        <f>_xlfn.XLOOKUP(P41,D:D,O:O)</f>
        <v>0</v>
      </c>
    </row>
    <row r="42" s="16" customFormat="1" ht="15" customHeight="1" spans="1:18">
      <c r="A42" s="19" t="s">
        <v>99</v>
      </c>
      <c r="B42" s="20" t="s">
        <v>100</v>
      </c>
      <c r="C42" s="19" t="s">
        <v>97</v>
      </c>
      <c r="D42" s="20" t="s">
        <v>25</v>
      </c>
      <c r="E42" s="19" t="s">
        <v>97</v>
      </c>
      <c r="F42" s="19" t="s">
        <v>98</v>
      </c>
      <c r="G42" s="19" t="s">
        <v>102</v>
      </c>
      <c r="H42" s="41">
        <v>1000594.85</v>
      </c>
      <c r="I42" s="41">
        <v>0</v>
      </c>
      <c r="J42" s="41">
        <v>106745.45</v>
      </c>
      <c r="K42" s="41">
        <v>561613.16</v>
      </c>
      <c r="L42" s="41">
        <v>1348035.06</v>
      </c>
      <c r="M42" s="19" t="s">
        <v>102</v>
      </c>
      <c r="N42" s="41">
        <v>1107340.3</v>
      </c>
      <c r="O42" s="16">
        <f t="shared" si="0"/>
        <v>1107340.3</v>
      </c>
      <c r="P42" s="16" t="str">
        <v>上海秉直精密机械有限公司</v>
      </c>
      <c r="Q42" s="16" t="e">
        <f>_xlfn.XLOOKUP(P42,'6月应付账款余额'!A:A,'6月应付账款余额'!A:A)</f>
        <v>#N/A</v>
      </c>
      <c r="R42" s="16">
        <f>_xlfn.XLOOKUP(P42,D:D,O:O)</f>
        <v>13932.9</v>
      </c>
    </row>
    <row r="43" s="16" customFormat="1" ht="15" customHeight="1" spans="1:18">
      <c r="A43" s="10" t="s">
        <v>99</v>
      </c>
      <c r="B43" s="13" t="s">
        <v>100</v>
      </c>
      <c r="C43" s="10" t="s">
        <v>97</v>
      </c>
      <c r="D43" s="13" t="s">
        <v>132</v>
      </c>
      <c r="E43" s="10" t="s">
        <v>97</v>
      </c>
      <c r="F43" s="10" t="s">
        <v>98</v>
      </c>
      <c r="G43" s="10" t="s">
        <v>102</v>
      </c>
      <c r="H43" s="42">
        <v>16134.6</v>
      </c>
      <c r="I43" s="42">
        <v>0</v>
      </c>
      <c r="J43" s="42">
        <v>0</v>
      </c>
      <c r="K43" s="42">
        <v>24201.88</v>
      </c>
      <c r="L43" s="42">
        <v>40336.48</v>
      </c>
      <c r="M43" s="10" t="s">
        <v>102</v>
      </c>
      <c r="N43" s="42">
        <v>16134.6</v>
      </c>
      <c r="O43" s="16">
        <f t="shared" si="0"/>
        <v>16134.6</v>
      </c>
      <c r="P43" s="16" t="str">
        <v>江阴市达尔安汽车内饰科技</v>
      </c>
      <c r="Q43" s="16" t="e">
        <f>_xlfn.XLOOKUP(P43,'6月应付账款余额'!A:A,'6月应付账款余额'!A:A)</f>
        <v>#N/A</v>
      </c>
      <c r="R43" s="16">
        <f>_xlfn.XLOOKUP(P43,D:D,O:O)</f>
        <v>0</v>
      </c>
    </row>
    <row r="44" s="16" customFormat="1" ht="15" hidden="1" customHeight="1" spans="1:17">
      <c r="A44" s="19" t="s">
        <v>99</v>
      </c>
      <c r="B44" s="20" t="s">
        <v>100</v>
      </c>
      <c r="C44" s="19" t="s">
        <v>97</v>
      </c>
      <c r="D44" s="20" t="s">
        <v>26</v>
      </c>
      <c r="E44" s="19" t="s">
        <v>97</v>
      </c>
      <c r="F44" s="19" t="s">
        <v>98</v>
      </c>
      <c r="G44" s="19" t="s">
        <v>102</v>
      </c>
      <c r="H44" s="41">
        <v>616732.69</v>
      </c>
      <c r="I44" s="41">
        <v>0</v>
      </c>
      <c r="J44" s="41">
        <v>131782.81</v>
      </c>
      <c r="K44" s="41">
        <v>1000000</v>
      </c>
      <c r="L44" s="41">
        <v>839102.7</v>
      </c>
      <c r="M44" s="19" t="s">
        <v>102</v>
      </c>
      <c r="N44" s="41">
        <v>748515.5</v>
      </c>
      <c r="O44" s="16">
        <f t="shared" si="0"/>
        <v>748515.5</v>
      </c>
      <c r="P44" s="16" t="str">
        <v>江苏力乐汽车部件股份有限公司</v>
      </c>
      <c r="Q44" s="16" t="str">
        <f>_xlfn.XLOOKUP(P44,'6月应付账款余额'!A:A,'6月应付账款余额'!A:A)</f>
        <v>江苏力乐汽车部件股份有限公司</v>
      </c>
    </row>
    <row r="45" s="16" customFormat="1" ht="15" hidden="1" customHeight="1" spans="1:17">
      <c r="A45" s="10" t="s">
        <v>99</v>
      </c>
      <c r="B45" s="13" t="s">
        <v>100</v>
      </c>
      <c r="C45" s="10" t="s">
        <v>97</v>
      </c>
      <c r="D45" s="13" t="s">
        <v>79</v>
      </c>
      <c r="E45" s="10" t="s">
        <v>97</v>
      </c>
      <c r="F45" s="10" t="s">
        <v>98</v>
      </c>
      <c r="G45" s="10" t="s">
        <v>102</v>
      </c>
      <c r="H45" s="42">
        <v>295559.1</v>
      </c>
      <c r="I45" s="42">
        <v>0</v>
      </c>
      <c r="J45" s="42">
        <v>0</v>
      </c>
      <c r="K45" s="42">
        <v>123834.8</v>
      </c>
      <c r="L45" s="42">
        <v>377476.5</v>
      </c>
      <c r="M45" s="10" t="s">
        <v>102</v>
      </c>
      <c r="N45" s="42">
        <v>295559.1</v>
      </c>
      <c r="O45" s="16">
        <f t="shared" si="0"/>
        <v>295559.1</v>
      </c>
      <c r="P45" s="16" t="str">
        <v>太航常青汽车安全系统(苏州)股</v>
      </c>
      <c r="Q45" s="16" t="str">
        <f>_xlfn.XLOOKUP(P45,'6月应付账款余额'!A:A,'6月应付账款余额'!A:A)</f>
        <v>太航常青汽车安全系统(苏州)股</v>
      </c>
    </row>
    <row r="46" s="16" customFormat="1" ht="15" hidden="1" customHeight="1" spans="1:17">
      <c r="A46" s="19" t="s">
        <v>99</v>
      </c>
      <c r="B46" s="20" t="s">
        <v>100</v>
      </c>
      <c r="C46" s="19" t="s">
        <v>97</v>
      </c>
      <c r="D46" s="20" t="s">
        <v>133</v>
      </c>
      <c r="E46" s="19" t="s">
        <v>97</v>
      </c>
      <c r="F46" s="19" t="s">
        <v>98</v>
      </c>
      <c r="G46" s="19" t="s">
        <v>104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19" t="s">
        <v>104</v>
      </c>
      <c r="N46" s="41">
        <v>0</v>
      </c>
      <c r="O46" s="16">
        <f t="shared" si="0"/>
        <v>0</v>
      </c>
      <c r="P46" s="16" t="str">
        <v>溧阳鑫岩汽车零部件有限公司</v>
      </c>
      <c r="Q46" s="16" t="str">
        <f>_xlfn.XLOOKUP(P46,'6月应付账款余额'!A:A,'6月应付账款余额'!A:A)</f>
        <v>溧阳鑫岩汽车零部件有限公司</v>
      </c>
    </row>
    <row r="47" s="16" customFormat="1" ht="15" hidden="1" customHeight="1" spans="1:17">
      <c r="A47" s="10" t="s">
        <v>99</v>
      </c>
      <c r="B47" s="13" t="s">
        <v>100</v>
      </c>
      <c r="C47" s="10" t="s">
        <v>97</v>
      </c>
      <c r="D47" s="13" t="s">
        <v>134</v>
      </c>
      <c r="E47" s="10" t="s">
        <v>97</v>
      </c>
      <c r="F47" s="10" t="s">
        <v>98</v>
      </c>
      <c r="G47" s="10" t="s">
        <v>104</v>
      </c>
      <c r="H47" s="42">
        <v>0</v>
      </c>
      <c r="I47" s="42">
        <v>0</v>
      </c>
      <c r="J47" s="42">
        <v>0</v>
      </c>
      <c r="K47" s="42">
        <v>0</v>
      </c>
      <c r="L47" s="42">
        <v>0</v>
      </c>
      <c r="M47" s="10" t="s">
        <v>104</v>
      </c>
      <c r="N47" s="42">
        <v>0</v>
      </c>
      <c r="O47" s="16">
        <f t="shared" si="0"/>
        <v>0</v>
      </c>
      <c r="P47" s="16" t="str">
        <v>江苏全盛座舱技术股份有限公司</v>
      </c>
      <c r="Q47" s="16" t="str">
        <f>_xlfn.XLOOKUP(P47,'6月应付账款余额'!A:A,'6月应付账款余额'!A:A)</f>
        <v>江苏全盛座舱技术股份有限公司</v>
      </c>
    </row>
    <row r="48" s="16" customFormat="1" ht="15" customHeight="1" spans="1:18">
      <c r="A48" s="19" t="s">
        <v>99</v>
      </c>
      <c r="B48" s="20" t="s">
        <v>100</v>
      </c>
      <c r="C48" s="19" t="s">
        <v>97</v>
      </c>
      <c r="D48" s="20" t="s">
        <v>78</v>
      </c>
      <c r="E48" s="19" t="s">
        <v>97</v>
      </c>
      <c r="F48" s="19" t="s">
        <v>98</v>
      </c>
      <c r="G48" s="19" t="s">
        <v>102</v>
      </c>
      <c r="H48" s="41">
        <v>138638.64</v>
      </c>
      <c r="I48" s="41">
        <v>0</v>
      </c>
      <c r="J48" s="41">
        <v>0</v>
      </c>
      <c r="K48" s="41">
        <v>78227.4</v>
      </c>
      <c r="L48" s="41">
        <v>124115.88</v>
      </c>
      <c r="M48" s="19" t="s">
        <v>102</v>
      </c>
      <c r="N48" s="41">
        <v>138638.64</v>
      </c>
      <c r="O48" s="16">
        <f t="shared" si="0"/>
        <v>138638.64</v>
      </c>
      <c r="P48" s="16" t="str">
        <v>江阴市达尔安汽车内饰科技有限</v>
      </c>
      <c r="Q48" s="16" t="e">
        <f>_xlfn.XLOOKUP(P48,'6月应付账款余额'!A:A,'6月应付账款余额'!A:A)</f>
        <v>#N/A</v>
      </c>
      <c r="R48" s="16">
        <f>_xlfn.XLOOKUP(P48,D:D,O:O)</f>
        <v>0</v>
      </c>
    </row>
    <row r="49" s="16" customFormat="1" ht="15" customHeight="1" spans="1:18">
      <c r="A49" s="10" t="s">
        <v>99</v>
      </c>
      <c r="B49" s="13" t="s">
        <v>100</v>
      </c>
      <c r="C49" s="10" t="s">
        <v>97</v>
      </c>
      <c r="D49" s="13" t="s">
        <v>27</v>
      </c>
      <c r="E49" s="10" t="s">
        <v>97</v>
      </c>
      <c r="F49" s="10" t="s">
        <v>98</v>
      </c>
      <c r="G49" s="10" t="s">
        <v>102</v>
      </c>
      <c r="H49" s="42">
        <v>117698.06</v>
      </c>
      <c r="I49" s="42">
        <v>90000</v>
      </c>
      <c r="J49" s="42">
        <v>39197.44</v>
      </c>
      <c r="K49" s="42">
        <v>430000</v>
      </c>
      <c r="L49" s="42">
        <v>173134.08</v>
      </c>
      <c r="M49" s="10" t="s">
        <v>102</v>
      </c>
      <c r="N49" s="42">
        <v>66895.5</v>
      </c>
      <c r="O49" s="16">
        <f t="shared" si="0"/>
        <v>66895.5</v>
      </c>
      <c r="P49" s="16" t="str">
        <v>浙江龙生汽车部件有限公司</v>
      </c>
      <c r="Q49" s="16" t="e">
        <f>_xlfn.XLOOKUP(P49,'6月应付账款余额'!A:A,'6月应付账款余额'!A:A)</f>
        <v>#N/A</v>
      </c>
      <c r="R49" s="16">
        <f>_xlfn.XLOOKUP(P49,D:D,O:O)</f>
        <v>0</v>
      </c>
    </row>
    <row r="50" s="16" customFormat="1" ht="15" hidden="1" customHeight="1" spans="1:17">
      <c r="A50" s="19" t="s">
        <v>99</v>
      </c>
      <c r="B50" s="20" t="s">
        <v>100</v>
      </c>
      <c r="C50" s="19" t="s">
        <v>97</v>
      </c>
      <c r="D50" s="20" t="s">
        <v>135</v>
      </c>
      <c r="E50" s="19" t="s">
        <v>97</v>
      </c>
      <c r="F50" s="19" t="s">
        <v>98</v>
      </c>
      <c r="G50" s="19" t="s">
        <v>104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19" t="s">
        <v>104</v>
      </c>
      <c r="N50" s="41">
        <v>0</v>
      </c>
      <c r="O50" s="16">
        <f t="shared" si="0"/>
        <v>0</v>
      </c>
      <c r="P50" s="16" t="str">
        <v>浙江松原汽车安全系统股份有限</v>
      </c>
      <c r="Q50" s="16" t="str">
        <f>_xlfn.XLOOKUP(P50,'6月应付账款余额'!A:A,'6月应付账款余额'!A:A)</f>
        <v>浙江松原汽车安全系统股份有限</v>
      </c>
    </row>
    <row r="51" s="16" customFormat="1" ht="15" hidden="1" customHeight="1" spans="1:17">
      <c r="A51" s="10" t="s">
        <v>99</v>
      </c>
      <c r="B51" s="13" t="s">
        <v>100</v>
      </c>
      <c r="C51" s="10" t="s">
        <v>97</v>
      </c>
      <c r="D51" s="13" t="s">
        <v>136</v>
      </c>
      <c r="E51" s="10" t="s">
        <v>97</v>
      </c>
      <c r="F51" s="10" t="s">
        <v>98</v>
      </c>
      <c r="G51" s="10" t="s">
        <v>104</v>
      </c>
      <c r="H51" s="42">
        <v>0</v>
      </c>
      <c r="I51" s="42">
        <v>0</v>
      </c>
      <c r="J51" s="42">
        <v>0</v>
      </c>
      <c r="K51" s="42">
        <v>0</v>
      </c>
      <c r="L51" s="42">
        <v>0</v>
      </c>
      <c r="M51" s="10" t="s">
        <v>104</v>
      </c>
      <c r="N51" s="42">
        <v>0</v>
      </c>
      <c r="O51" s="16">
        <f t="shared" si="0"/>
        <v>0</v>
      </c>
      <c r="P51" s="16" t="str">
        <v>浙江华悦汽车零部件股份有限公</v>
      </c>
      <c r="Q51" s="16" t="str">
        <f>_xlfn.XLOOKUP(P51,'6月应付账款余额'!A:A,'6月应付账款余额'!A:A)</f>
        <v>浙江华悦汽车零部件股份有限公</v>
      </c>
    </row>
    <row r="52" s="16" customFormat="1" ht="15" customHeight="1" spans="1:18">
      <c r="A52" s="19" t="s">
        <v>99</v>
      </c>
      <c r="B52" s="20" t="s">
        <v>100</v>
      </c>
      <c r="C52" s="19" t="s">
        <v>97</v>
      </c>
      <c r="D52" s="20" t="s">
        <v>137</v>
      </c>
      <c r="E52" s="19" t="s">
        <v>97</v>
      </c>
      <c r="F52" s="19" t="s">
        <v>98</v>
      </c>
      <c r="G52" s="19" t="s">
        <v>104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19" t="s">
        <v>104</v>
      </c>
      <c r="N52" s="41">
        <v>0</v>
      </c>
      <c r="O52" s="16">
        <f t="shared" si="0"/>
        <v>0</v>
      </c>
      <c r="P52" s="16" t="str">
        <v>德清三和塑胶有限公司</v>
      </c>
      <c r="Q52" s="16" t="e">
        <f>_xlfn.XLOOKUP(P52,'6月应付账款余额'!A:A,'6月应付账款余额'!A:A)</f>
        <v>#N/A</v>
      </c>
      <c r="R52" s="16">
        <f>_xlfn.XLOOKUP(P52,D:D,O:O)</f>
        <v>0</v>
      </c>
    </row>
    <row r="53" s="16" customFormat="1" ht="15" customHeight="1" spans="1:18">
      <c r="A53" s="10" t="s">
        <v>99</v>
      </c>
      <c r="B53" s="13" t="s">
        <v>100</v>
      </c>
      <c r="C53" s="10" t="s">
        <v>97</v>
      </c>
      <c r="D53" s="13" t="s">
        <v>138</v>
      </c>
      <c r="E53" s="10" t="s">
        <v>97</v>
      </c>
      <c r="F53" s="10" t="s">
        <v>98</v>
      </c>
      <c r="G53" s="10" t="s">
        <v>104</v>
      </c>
      <c r="H53" s="42">
        <v>0</v>
      </c>
      <c r="I53" s="42">
        <v>0</v>
      </c>
      <c r="J53" s="42">
        <v>0</v>
      </c>
      <c r="K53" s="42">
        <v>0</v>
      </c>
      <c r="L53" s="42">
        <v>0</v>
      </c>
      <c r="M53" s="10" t="s">
        <v>104</v>
      </c>
      <c r="N53" s="42">
        <v>0</v>
      </c>
      <c r="O53" s="16">
        <f t="shared" si="0"/>
        <v>0</v>
      </c>
      <c r="P53" s="16" t="str">
        <v>宁波威源软件有限公司</v>
      </c>
      <c r="Q53" s="16" t="e">
        <f>_xlfn.XLOOKUP(P53,'6月应付账款余额'!A:A,'6月应付账款余额'!A:A)</f>
        <v>#N/A</v>
      </c>
      <c r="R53" s="16">
        <f>_xlfn.XLOOKUP(P53,D:D,O:O)</f>
        <v>0</v>
      </c>
    </row>
    <row r="54" s="16" customFormat="1" ht="15" customHeight="1" spans="1:18">
      <c r="A54" s="19" t="s">
        <v>99</v>
      </c>
      <c r="B54" s="20" t="s">
        <v>100</v>
      </c>
      <c r="C54" s="19" t="s">
        <v>97</v>
      </c>
      <c r="D54" s="20" t="s">
        <v>28</v>
      </c>
      <c r="E54" s="19" t="s">
        <v>97</v>
      </c>
      <c r="F54" s="19" t="s">
        <v>98</v>
      </c>
      <c r="G54" s="19" t="s">
        <v>102</v>
      </c>
      <c r="H54" s="41">
        <v>615399.92</v>
      </c>
      <c r="I54" s="41">
        <v>150000</v>
      </c>
      <c r="J54" s="41">
        <v>330770.4</v>
      </c>
      <c r="K54" s="41">
        <v>650000</v>
      </c>
      <c r="L54" s="41">
        <v>965534.34</v>
      </c>
      <c r="M54" s="19" t="s">
        <v>102</v>
      </c>
      <c r="N54" s="41">
        <v>796170.32</v>
      </c>
      <c r="O54" s="16">
        <f t="shared" si="0"/>
        <v>796170.32</v>
      </c>
      <c r="P54" s="16" t="str">
        <v>浙江富昌泰汽车零部件有限公司</v>
      </c>
      <c r="Q54" s="16" t="e">
        <f>_xlfn.XLOOKUP(P54,'6月应付账款余额'!A:A,'6月应付账款余额'!A:A)</f>
        <v>#N/A</v>
      </c>
      <c r="R54" s="16">
        <f>_xlfn.XLOOKUP(P54,D:D,O:O)</f>
        <v>0</v>
      </c>
    </row>
    <row r="55" s="16" customFormat="1" ht="15" customHeight="1" spans="1:18">
      <c r="A55" s="10" t="s">
        <v>99</v>
      </c>
      <c r="B55" s="13" t="s">
        <v>100</v>
      </c>
      <c r="C55" s="10" t="s">
        <v>97</v>
      </c>
      <c r="D55" s="13" t="s">
        <v>139</v>
      </c>
      <c r="E55" s="10" t="s">
        <v>97</v>
      </c>
      <c r="F55" s="10" t="s">
        <v>98</v>
      </c>
      <c r="G55" s="10" t="s">
        <v>104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10" t="s">
        <v>104</v>
      </c>
      <c r="N55" s="42">
        <v>0</v>
      </c>
      <c r="O55" s="16">
        <f t="shared" si="0"/>
        <v>0</v>
      </c>
      <c r="P55" s="16" t="str">
        <v>芜湖金安世腾汽车安全系统有限</v>
      </c>
      <c r="Q55" s="16" t="e">
        <f>_xlfn.XLOOKUP(P55,'6月应付账款余额'!A:A,'6月应付账款余额'!A:A)</f>
        <v>#N/A</v>
      </c>
      <c r="R55" s="16">
        <f>_xlfn.XLOOKUP(P55,D:D,O:O)</f>
        <v>0</v>
      </c>
    </row>
    <row r="56" s="16" customFormat="1" ht="15" hidden="1" customHeight="1" spans="1:17">
      <c r="A56" s="19" t="s">
        <v>99</v>
      </c>
      <c r="B56" s="20" t="s">
        <v>100</v>
      </c>
      <c r="C56" s="19" t="s">
        <v>97</v>
      </c>
      <c r="D56" s="20" t="s">
        <v>140</v>
      </c>
      <c r="E56" s="19" t="s">
        <v>97</v>
      </c>
      <c r="F56" s="19" t="s">
        <v>98</v>
      </c>
      <c r="G56" s="19" t="s">
        <v>104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19" t="s">
        <v>104</v>
      </c>
      <c r="N56" s="41">
        <v>0</v>
      </c>
      <c r="O56" s="16">
        <f t="shared" si="0"/>
        <v>0</v>
      </c>
      <c r="P56" s="16" t="str">
        <v>厦门凯平化工有限公司</v>
      </c>
      <c r="Q56" s="16" t="str">
        <f>_xlfn.XLOOKUP(P56,'6月应付账款余额'!A:A,'6月应付账款余额'!A:A)</f>
        <v>厦门凯平化工有限公司</v>
      </c>
    </row>
    <row r="57" s="16" customFormat="1" ht="15" customHeight="1" spans="1:18">
      <c r="A57" s="10" t="s">
        <v>99</v>
      </c>
      <c r="B57" s="13" t="s">
        <v>100</v>
      </c>
      <c r="C57" s="10" t="s">
        <v>97</v>
      </c>
      <c r="D57" s="13" t="s">
        <v>141</v>
      </c>
      <c r="E57" s="10" t="s">
        <v>97</v>
      </c>
      <c r="F57" s="10" t="s">
        <v>98</v>
      </c>
      <c r="G57" s="10" t="s">
        <v>104</v>
      </c>
      <c r="H57" s="42">
        <v>0</v>
      </c>
      <c r="I57" s="42">
        <v>0</v>
      </c>
      <c r="J57" s="42">
        <v>0</v>
      </c>
      <c r="K57" s="42">
        <v>0</v>
      </c>
      <c r="L57" s="42">
        <v>0</v>
      </c>
      <c r="M57" s="10" t="s">
        <v>104</v>
      </c>
      <c r="N57" s="42">
        <v>0</v>
      </c>
      <c r="O57" s="16">
        <f t="shared" si="0"/>
        <v>0</v>
      </c>
      <c r="P57" s="16" t="str">
        <v>盐城默成汽车内饰科技有限公司</v>
      </c>
      <c r="Q57" s="16" t="e">
        <f>_xlfn.XLOOKUP(P57,'6月应付账款余额'!A:A,'6月应付账款余额'!A:A)</f>
        <v>#N/A</v>
      </c>
      <c r="R57" s="16">
        <f>_xlfn.XLOOKUP(P57,D:D,O:O)</f>
        <v>0</v>
      </c>
    </row>
    <row r="58" s="16" customFormat="1" ht="15" customHeight="1" spans="1:18">
      <c r="A58" s="19" t="s">
        <v>99</v>
      </c>
      <c r="B58" s="20" t="s">
        <v>100</v>
      </c>
      <c r="C58" s="19" t="s">
        <v>97</v>
      </c>
      <c r="D58" s="20" t="s">
        <v>29</v>
      </c>
      <c r="E58" s="19" t="s">
        <v>97</v>
      </c>
      <c r="F58" s="19" t="s">
        <v>98</v>
      </c>
      <c r="G58" s="19" t="s">
        <v>102</v>
      </c>
      <c r="H58" s="41">
        <v>636372.6</v>
      </c>
      <c r="I58" s="41">
        <v>150000</v>
      </c>
      <c r="J58" s="41">
        <v>0</v>
      </c>
      <c r="K58" s="41">
        <v>250000</v>
      </c>
      <c r="L58" s="41">
        <v>247824.9</v>
      </c>
      <c r="M58" s="19" t="s">
        <v>102</v>
      </c>
      <c r="N58" s="41">
        <v>486372.6</v>
      </c>
      <c r="O58" s="16">
        <f t="shared" si="0"/>
        <v>486372.6</v>
      </c>
      <c r="P58" s="16" t="str">
        <v>佳化化学（滨州）有限公司</v>
      </c>
      <c r="Q58" s="16" t="e">
        <f>_xlfn.XLOOKUP(P58,'6月应付账款余额'!A:A,'6月应付账款余额'!A:A)</f>
        <v>#N/A</v>
      </c>
      <c r="R58" s="16">
        <f>_xlfn.XLOOKUP(P58,D:D,O:O)</f>
        <v>0</v>
      </c>
    </row>
    <row r="59" s="16" customFormat="1" ht="15" customHeight="1" spans="1:18">
      <c r="A59" s="10" t="s">
        <v>99</v>
      </c>
      <c r="B59" s="13" t="s">
        <v>100</v>
      </c>
      <c r="C59" s="10" t="s">
        <v>97</v>
      </c>
      <c r="D59" s="13" t="s">
        <v>30</v>
      </c>
      <c r="E59" s="10" t="s">
        <v>97</v>
      </c>
      <c r="F59" s="10" t="s">
        <v>98</v>
      </c>
      <c r="G59" s="10" t="s">
        <v>102</v>
      </c>
      <c r="H59" s="42">
        <v>243420.44</v>
      </c>
      <c r="I59" s="42">
        <v>50000</v>
      </c>
      <c r="J59" s="42">
        <v>56695.85</v>
      </c>
      <c r="K59" s="42">
        <v>400000</v>
      </c>
      <c r="L59" s="42">
        <v>388355.27</v>
      </c>
      <c r="M59" s="10" t="s">
        <v>102</v>
      </c>
      <c r="N59" s="42">
        <v>250116.29</v>
      </c>
      <c r="O59" s="16">
        <f t="shared" si="0"/>
        <v>250116.29</v>
      </c>
      <c r="P59" s="16" t="str">
        <v>万华化学（烟台）销售有限公司</v>
      </c>
      <c r="Q59" s="16" t="e">
        <f>_xlfn.XLOOKUP(P59,'6月应付账款余额'!A:A,'6月应付账款余额'!A:A)</f>
        <v>#N/A</v>
      </c>
      <c r="R59" s="16">
        <f>_xlfn.XLOOKUP(P59,D:D,O:O)</f>
        <v>0</v>
      </c>
    </row>
    <row r="60" s="16" customFormat="1" ht="15" hidden="1" customHeight="1" spans="1:17">
      <c r="A60" s="19" t="s">
        <v>99</v>
      </c>
      <c r="B60" s="20" t="s">
        <v>100</v>
      </c>
      <c r="C60" s="19" t="s">
        <v>97</v>
      </c>
      <c r="D60" s="20" t="s">
        <v>31</v>
      </c>
      <c r="E60" s="19" t="s">
        <v>97</v>
      </c>
      <c r="F60" s="19" t="s">
        <v>98</v>
      </c>
      <c r="G60" s="19" t="s">
        <v>102</v>
      </c>
      <c r="H60" s="41">
        <v>1087761.47</v>
      </c>
      <c r="I60" s="41">
        <v>500000</v>
      </c>
      <c r="J60" s="41">
        <v>177586.57</v>
      </c>
      <c r="K60" s="41">
        <v>2569640</v>
      </c>
      <c r="L60" s="41">
        <v>2066303.71</v>
      </c>
      <c r="M60" s="19" t="s">
        <v>102</v>
      </c>
      <c r="N60" s="41">
        <v>765348.04</v>
      </c>
      <c r="O60" s="16">
        <f t="shared" si="0"/>
        <v>765348.04</v>
      </c>
      <c r="P60" s="16" t="str">
        <v>湖北伟士通汽车零件有限公司</v>
      </c>
      <c r="Q60" s="16" t="str">
        <f>_xlfn.XLOOKUP(P60,'6月应付账款余额'!A:A,'6月应付账款余额'!A:A)</f>
        <v>湖北伟士通汽车零件有限公司</v>
      </c>
    </row>
    <row r="61" s="16" customFormat="1" ht="15" hidden="1" customHeight="1" spans="1:17">
      <c r="A61" s="10" t="s">
        <v>99</v>
      </c>
      <c r="B61" s="13" t="s">
        <v>100</v>
      </c>
      <c r="C61" s="10" t="s">
        <v>97</v>
      </c>
      <c r="D61" s="13" t="s">
        <v>142</v>
      </c>
      <c r="E61" s="10" t="s">
        <v>97</v>
      </c>
      <c r="F61" s="10" t="s">
        <v>98</v>
      </c>
      <c r="G61" s="10" t="s">
        <v>104</v>
      </c>
      <c r="H61" s="42">
        <v>0</v>
      </c>
      <c r="I61" s="42">
        <v>0</v>
      </c>
      <c r="J61" s="42">
        <v>0</v>
      </c>
      <c r="K61" s="42">
        <v>0</v>
      </c>
      <c r="L61" s="42">
        <v>0</v>
      </c>
      <c r="M61" s="10" t="s">
        <v>104</v>
      </c>
      <c r="N61" s="42">
        <v>0</v>
      </c>
      <c r="O61" s="16">
        <f t="shared" si="0"/>
        <v>0</v>
      </c>
      <c r="P61" s="16" t="str">
        <v>衡阳县标准件厂株洲销售处</v>
      </c>
      <c r="Q61" s="16" t="str">
        <f>_xlfn.XLOOKUP(P61,'6月应付账款余额'!A:A,'6月应付账款余额'!A:A)</f>
        <v>衡阳县标准件厂株洲销售处</v>
      </c>
    </row>
    <row r="62" s="16" customFormat="1" ht="15" hidden="1" customHeight="1" spans="1:17">
      <c r="A62" s="19" t="s">
        <v>99</v>
      </c>
      <c r="B62" s="20" t="s">
        <v>100</v>
      </c>
      <c r="C62" s="19" t="s">
        <v>97</v>
      </c>
      <c r="D62" s="20" t="s">
        <v>143</v>
      </c>
      <c r="E62" s="19" t="s">
        <v>97</v>
      </c>
      <c r="F62" s="19" t="s">
        <v>98</v>
      </c>
      <c r="G62" s="19" t="s">
        <v>104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19" t="s">
        <v>104</v>
      </c>
      <c r="N62" s="41">
        <v>0</v>
      </c>
      <c r="O62" s="16">
        <f t="shared" si="0"/>
        <v>0</v>
      </c>
      <c r="P62" s="16" t="str">
        <v>湖南凌天汽车零部件有限公司</v>
      </c>
      <c r="Q62" s="16" t="str">
        <f>_xlfn.XLOOKUP(P62,'6月应付账款余额'!A:A,'6月应付账款余额'!A:A)</f>
        <v>湖南凌天汽车零部件有限公司</v>
      </c>
    </row>
    <row r="63" s="16" customFormat="1" ht="15" customHeight="1" spans="1:18">
      <c r="A63" s="10" t="s">
        <v>99</v>
      </c>
      <c r="B63" s="13" t="s">
        <v>100</v>
      </c>
      <c r="C63" s="10" t="s">
        <v>97</v>
      </c>
      <c r="D63" s="13" t="s">
        <v>144</v>
      </c>
      <c r="E63" s="10" t="s">
        <v>97</v>
      </c>
      <c r="F63" s="10" t="s">
        <v>98</v>
      </c>
      <c r="G63" s="10" t="s">
        <v>102</v>
      </c>
      <c r="H63" s="42">
        <v>0.5</v>
      </c>
      <c r="I63" s="42">
        <v>0</v>
      </c>
      <c r="J63" s="42">
        <v>0</v>
      </c>
      <c r="K63" s="42">
        <v>29678.32</v>
      </c>
      <c r="L63" s="42">
        <v>0</v>
      </c>
      <c r="M63" s="10" t="s">
        <v>102</v>
      </c>
      <c r="N63" s="42">
        <v>0.5</v>
      </c>
      <c r="O63" s="16">
        <f t="shared" si="0"/>
        <v>0.5</v>
      </c>
      <c r="P63" s="16" t="str">
        <v>永州巴佛莱特汽车饰品有限公司</v>
      </c>
      <c r="Q63" s="16" t="e">
        <f>_xlfn.XLOOKUP(P63,'6月应付账款余额'!A:A,'6月应付账款余额'!A:A)</f>
        <v>#N/A</v>
      </c>
      <c r="R63" s="16">
        <f t="shared" ref="R63:R75" si="1">_xlfn.XLOOKUP(P63,D:D,O:O)</f>
        <v>0</v>
      </c>
    </row>
    <row r="64" s="16" customFormat="1" ht="15" customHeight="1" spans="1:18">
      <c r="A64" s="19" t="s">
        <v>99</v>
      </c>
      <c r="B64" s="20" t="s">
        <v>100</v>
      </c>
      <c r="C64" s="19" t="s">
        <v>97</v>
      </c>
      <c r="D64" s="20" t="s">
        <v>145</v>
      </c>
      <c r="E64" s="19" t="s">
        <v>97</v>
      </c>
      <c r="F64" s="19" t="s">
        <v>98</v>
      </c>
      <c r="G64" s="19" t="s">
        <v>104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19" t="s">
        <v>104</v>
      </c>
      <c r="N64" s="41">
        <v>0</v>
      </c>
      <c r="O64" s="16">
        <f t="shared" si="0"/>
        <v>0</v>
      </c>
      <c r="P64" s="16" t="str">
        <v>永州市巴佛莱特车辆饰件有限公</v>
      </c>
      <c r="Q64" s="16" t="e">
        <f>_xlfn.XLOOKUP(P64,'6月应付账款余额'!A:A,'6月应付账款余额'!A:A)</f>
        <v>#N/A</v>
      </c>
      <c r="R64" s="16">
        <f t="shared" si="1"/>
        <v>0</v>
      </c>
    </row>
    <row r="65" s="16" customFormat="1" ht="15" customHeight="1" spans="1:18">
      <c r="A65" s="10" t="s">
        <v>99</v>
      </c>
      <c r="B65" s="13" t="s">
        <v>100</v>
      </c>
      <c r="C65" s="10" t="s">
        <v>97</v>
      </c>
      <c r="D65" s="13" t="s">
        <v>146</v>
      </c>
      <c r="E65" s="10" t="s">
        <v>97</v>
      </c>
      <c r="F65" s="10" t="s">
        <v>98</v>
      </c>
      <c r="G65" s="10" t="s">
        <v>104</v>
      </c>
      <c r="H65" s="42">
        <v>0</v>
      </c>
      <c r="I65" s="42">
        <v>0</v>
      </c>
      <c r="J65" s="42">
        <v>0</v>
      </c>
      <c r="K65" s="42">
        <v>0</v>
      </c>
      <c r="L65" s="42">
        <v>0</v>
      </c>
      <c r="M65" s="10" t="s">
        <v>104</v>
      </c>
      <c r="N65" s="42">
        <v>0</v>
      </c>
      <c r="O65" s="16">
        <f t="shared" si="0"/>
        <v>0</v>
      </c>
      <c r="P65" s="16" t="str">
        <v>株洲锐昌再生资源有限公司</v>
      </c>
      <c r="Q65" s="16" t="e">
        <f>_xlfn.XLOOKUP(P65,'6月应付账款余额'!A:A,'6月应付账款余额'!A:A)</f>
        <v>#N/A</v>
      </c>
      <c r="R65" s="16">
        <f t="shared" si="1"/>
        <v>0.5</v>
      </c>
    </row>
    <row r="66" s="16" customFormat="1" ht="15" customHeight="1" spans="1:18">
      <c r="A66" s="19" t="s">
        <v>99</v>
      </c>
      <c r="B66" s="20" t="s">
        <v>100</v>
      </c>
      <c r="C66" s="19" t="s">
        <v>97</v>
      </c>
      <c r="D66" s="20" t="s">
        <v>147</v>
      </c>
      <c r="E66" s="19" t="s">
        <v>97</v>
      </c>
      <c r="F66" s="19" t="s">
        <v>98</v>
      </c>
      <c r="G66" s="19" t="s">
        <v>104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19" t="s">
        <v>104</v>
      </c>
      <c r="N66" s="41">
        <v>0</v>
      </c>
      <c r="O66" s="16">
        <f t="shared" si="0"/>
        <v>0</v>
      </c>
      <c r="P66" s="16" t="str">
        <v>株洲诺亿模具制造有限公司</v>
      </c>
      <c r="Q66" s="16" t="e">
        <f>_xlfn.XLOOKUP(P66,'6月应付账款余额'!A:A,'6月应付账款余额'!A:A)</f>
        <v>#N/A</v>
      </c>
      <c r="R66" s="16">
        <f t="shared" si="1"/>
        <v>0</v>
      </c>
    </row>
    <row r="67" s="16" customFormat="1" ht="15" customHeight="1" spans="1:18">
      <c r="A67" s="10" t="s">
        <v>99</v>
      </c>
      <c r="B67" s="13" t="s">
        <v>100</v>
      </c>
      <c r="C67" s="10" t="s">
        <v>97</v>
      </c>
      <c r="D67" s="13" t="s">
        <v>148</v>
      </c>
      <c r="E67" s="10" t="s">
        <v>97</v>
      </c>
      <c r="F67" s="10" t="s">
        <v>98</v>
      </c>
      <c r="G67" s="10" t="s">
        <v>104</v>
      </c>
      <c r="H67" s="42">
        <v>0</v>
      </c>
      <c r="I67" s="42">
        <v>0</v>
      </c>
      <c r="J67" s="42">
        <v>0</v>
      </c>
      <c r="K67" s="42">
        <v>0</v>
      </c>
      <c r="L67" s="42">
        <v>0</v>
      </c>
      <c r="M67" s="10" t="s">
        <v>104</v>
      </c>
      <c r="N67" s="42">
        <v>0</v>
      </c>
      <c r="O67" s="16">
        <f t="shared" si="0"/>
        <v>0</v>
      </c>
      <c r="P67" s="16" t="str">
        <v>湖南益泰安环技术咨询有限公司</v>
      </c>
      <c r="Q67" s="16" t="e">
        <f>_xlfn.XLOOKUP(P67,'6月应付账款余额'!A:A,'6月应付账款余额'!A:A)</f>
        <v>#N/A</v>
      </c>
      <c r="R67" s="16">
        <f t="shared" si="1"/>
        <v>0</v>
      </c>
    </row>
    <row r="68" s="16" customFormat="1" ht="15" customHeight="1" spans="1:18">
      <c r="A68" s="19" t="s">
        <v>99</v>
      </c>
      <c r="B68" s="20" t="s">
        <v>100</v>
      </c>
      <c r="C68" s="19" t="s">
        <v>97</v>
      </c>
      <c r="D68" s="20" t="s">
        <v>149</v>
      </c>
      <c r="E68" s="19" t="s">
        <v>97</v>
      </c>
      <c r="F68" s="19" t="s">
        <v>98</v>
      </c>
      <c r="G68" s="19" t="s">
        <v>104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19" t="s">
        <v>104</v>
      </c>
      <c r="N68" s="41">
        <v>0</v>
      </c>
      <c r="O68" s="16">
        <f t="shared" si="0"/>
        <v>0</v>
      </c>
      <c r="P68" s="16" t="str">
        <v>株洲恺撒机电有限公司</v>
      </c>
      <c r="Q68" s="16" t="e">
        <f>_xlfn.XLOOKUP(P68,'6月应付账款余额'!A:A,'6月应付账款余额'!A:A)</f>
        <v>#N/A</v>
      </c>
      <c r="R68" s="16">
        <f t="shared" si="1"/>
        <v>0</v>
      </c>
    </row>
    <row r="69" s="16" customFormat="1" ht="15" customHeight="1" spans="1:18">
      <c r="A69" s="10" t="s">
        <v>99</v>
      </c>
      <c r="B69" s="13" t="s">
        <v>100</v>
      </c>
      <c r="C69" s="10" t="s">
        <v>97</v>
      </c>
      <c r="D69" s="13" t="s">
        <v>150</v>
      </c>
      <c r="E69" s="10" t="s">
        <v>97</v>
      </c>
      <c r="F69" s="10" t="s">
        <v>98</v>
      </c>
      <c r="G69" s="10" t="s">
        <v>104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10" t="s">
        <v>104</v>
      </c>
      <c r="N69" s="42">
        <v>0</v>
      </c>
      <c r="O69" s="16">
        <f t="shared" ref="O69:O132" si="2">IF(M69="贷",N69,-N69)</f>
        <v>0</v>
      </c>
      <c r="P69" s="16" t="str">
        <v>株洲市凡美斯汽车配件有限公司</v>
      </c>
      <c r="Q69" s="16" t="e">
        <f>_xlfn.XLOOKUP(P69,'6月应付账款余额'!A:A,'6月应付账款余额'!A:A)</f>
        <v>#N/A</v>
      </c>
      <c r="R69" s="16">
        <f t="shared" si="1"/>
        <v>0</v>
      </c>
    </row>
    <row r="70" s="16" customFormat="1" ht="15" customHeight="1" spans="1:18">
      <c r="A70" s="19" t="s">
        <v>99</v>
      </c>
      <c r="B70" s="20" t="s">
        <v>100</v>
      </c>
      <c r="C70" s="19" t="s">
        <v>97</v>
      </c>
      <c r="D70" s="20" t="s">
        <v>151</v>
      </c>
      <c r="E70" s="19" t="s">
        <v>97</v>
      </c>
      <c r="F70" s="19" t="s">
        <v>98</v>
      </c>
      <c r="G70" s="19" t="s">
        <v>104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19" t="s">
        <v>104</v>
      </c>
      <c r="N70" s="41">
        <v>0</v>
      </c>
      <c r="O70" s="16">
        <f t="shared" si="2"/>
        <v>0</v>
      </c>
      <c r="P70" s="16" t="str">
        <v>广州市永达汽车用品有限公司</v>
      </c>
      <c r="Q70" s="16" t="e">
        <f>_xlfn.XLOOKUP(P70,'6月应付账款余额'!A:A,'6月应付账款余额'!A:A)</f>
        <v>#N/A</v>
      </c>
      <c r="R70" s="16">
        <f t="shared" si="1"/>
        <v>0</v>
      </c>
    </row>
    <row r="71" s="16" customFormat="1" ht="15" customHeight="1" spans="1:18">
      <c r="A71" s="10" t="s">
        <v>99</v>
      </c>
      <c r="B71" s="13" t="s">
        <v>100</v>
      </c>
      <c r="C71" s="10" t="s">
        <v>97</v>
      </c>
      <c r="D71" s="13" t="s">
        <v>152</v>
      </c>
      <c r="E71" s="10" t="s">
        <v>97</v>
      </c>
      <c r="F71" s="10" t="s">
        <v>98</v>
      </c>
      <c r="G71" s="10" t="s">
        <v>104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10" t="s">
        <v>104</v>
      </c>
      <c r="N71" s="42">
        <v>0</v>
      </c>
      <c r="O71" s="16">
        <f t="shared" si="2"/>
        <v>0</v>
      </c>
      <c r="P71" s="16" t="str">
        <v>东莞市双和机车拉索有限公司</v>
      </c>
      <c r="Q71" s="16" t="e">
        <f>_xlfn.XLOOKUP(P71,'6月应付账款余额'!A:A,'6月应付账款余额'!A:A)</f>
        <v>#N/A</v>
      </c>
      <c r="R71" s="16">
        <f t="shared" si="1"/>
        <v>0</v>
      </c>
    </row>
    <row r="72" s="16" customFormat="1" ht="15" customHeight="1" spans="1:18">
      <c r="A72" s="19" t="s">
        <v>99</v>
      </c>
      <c r="B72" s="20" t="s">
        <v>100</v>
      </c>
      <c r="C72" s="19" t="s">
        <v>97</v>
      </c>
      <c r="D72" s="20" t="s">
        <v>153</v>
      </c>
      <c r="E72" s="19" t="s">
        <v>97</v>
      </c>
      <c r="F72" s="19" t="s">
        <v>98</v>
      </c>
      <c r="G72" s="19" t="s">
        <v>104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19" t="s">
        <v>104</v>
      </c>
      <c r="N72" s="41">
        <v>0</v>
      </c>
      <c r="O72" s="16">
        <f t="shared" si="2"/>
        <v>0</v>
      </c>
      <c r="P72" s="16" t="str">
        <v>广州永晔化工科技有限公司</v>
      </c>
      <c r="Q72" s="16" t="e">
        <f>_xlfn.XLOOKUP(P72,'6月应付账款余额'!A:A,'6月应付账款余额'!A:A)</f>
        <v>#N/A</v>
      </c>
      <c r="R72" s="16">
        <f t="shared" si="1"/>
        <v>0</v>
      </c>
    </row>
    <row r="73" s="16" customFormat="1" ht="15" customHeight="1" spans="1:18">
      <c r="A73" s="10" t="s">
        <v>99</v>
      </c>
      <c r="B73" s="13" t="s">
        <v>100</v>
      </c>
      <c r="C73" s="10" t="s">
        <v>97</v>
      </c>
      <c r="D73" s="13" t="s">
        <v>154</v>
      </c>
      <c r="E73" s="10" t="s">
        <v>97</v>
      </c>
      <c r="F73" s="10" t="s">
        <v>98</v>
      </c>
      <c r="G73" s="10" t="s">
        <v>104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10" t="s">
        <v>104</v>
      </c>
      <c r="N73" s="42">
        <v>0</v>
      </c>
      <c r="O73" s="16">
        <f t="shared" si="2"/>
        <v>0</v>
      </c>
      <c r="P73" s="16" t="str">
        <v>广州市耀林汽车装备有限公司</v>
      </c>
      <c r="Q73" s="16" t="e">
        <f>_xlfn.XLOOKUP(P73,'6月应付账款余额'!A:A,'6月应付账款余额'!A:A)</f>
        <v>#N/A</v>
      </c>
      <c r="R73" s="16">
        <f t="shared" si="1"/>
        <v>0</v>
      </c>
    </row>
    <row r="74" s="16" customFormat="1" ht="15" customHeight="1" spans="1:18">
      <c r="A74" s="19" t="s">
        <v>99</v>
      </c>
      <c r="B74" s="20" t="s">
        <v>100</v>
      </c>
      <c r="C74" s="19" t="s">
        <v>97</v>
      </c>
      <c r="D74" s="20" t="s">
        <v>32</v>
      </c>
      <c r="E74" s="19" t="s">
        <v>97</v>
      </c>
      <c r="F74" s="19" t="s">
        <v>98</v>
      </c>
      <c r="G74" s="19" t="s">
        <v>102</v>
      </c>
      <c r="H74" s="41">
        <v>237350.32</v>
      </c>
      <c r="I74" s="41">
        <v>0</v>
      </c>
      <c r="J74" s="41">
        <v>73741.53</v>
      </c>
      <c r="K74" s="41">
        <v>400000</v>
      </c>
      <c r="L74" s="41">
        <v>326426.2</v>
      </c>
      <c r="M74" s="19" t="s">
        <v>102</v>
      </c>
      <c r="N74" s="41">
        <v>311091.85</v>
      </c>
      <c r="O74" s="16">
        <f t="shared" si="2"/>
        <v>311091.85</v>
      </c>
      <c r="P74" s="16" t="str">
        <v>广州添亿高分子材料有限公司</v>
      </c>
      <c r="Q74" s="16" t="e">
        <f>_xlfn.XLOOKUP(P74,'6月应付账款余额'!A:A,'6月应付账款余额'!A:A)</f>
        <v>#N/A</v>
      </c>
      <c r="R74" s="16">
        <f t="shared" si="1"/>
        <v>0</v>
      </c>
    </row>
    <row r="75" s="16" customFormat="1" ht="15" customHeight="1" spans="1:18">
      <c r="A75" s="10" t="s">
        <v>99</v>
      </c>
      <c r="B75" s="13" t="s">
        <v>100</v>
      </c>
      <c r="C75" s="10" t="s">
        <v>97</v>
      </c>
      <c r="D75" s="13" t="s">
        <v>33</v>
      </c>
      <c r="E75" s="10" t="s">
        <v>97</v>
      </c>
      <c r="F75" s="10" t="s">
        <v>98</v>
      </c>
      <c r="G75" s="10" t="s">
        <v>102</v>
      </c>
      <c r="H75" s="42">
        <v>5389016.05</v>
      </c>
      <c r="I75" s="42">
        <v>3000000</v>
      </c>
      <c r="J75" s="42">
        <v>2740986.76</v>
      </c>
      <c r="K75" s="42">
        <v>7452432</v>
      </c>
      <c r="L75" s="42">
        <v>8721504.54</v>
      </c>
      <c r="M75" s="10" t="s">
        <v>102</v>
      </c>
      <c r="N75" s="42">
        <v>5130002.81</v>
      </c>
      <c r="O75" s="16">
        <f t="shared" si="2"/>
        <v>5130002.81</v>
      </c>
      <c r="P75" s="16" t="str">
        <v>东莞市君赢机械制造有限公司</v>
      </c>
      <c r="Q75" s="16" t="e">
        <f>_xlfn.XLOOKUP(P75,'6月应付账款余额'!A:A,'6月应付账款余额'!A:A)</f>
        <v>#N/A</v>
      </c>
      <c r="R75" s="16">
        <f t="shared" si="1"/>
        <v>0</v>
      </c>
    </row>
    <row r="76" s="16" customFormat="1" ht="15" hidden="1" customHeight="1" spans="1:17">
      <c r="A76" s="19" t="s">
        <v>99</v>
      </c>
      <c r="B76" s="20" t="s">
        <v>100</v>
      </c>
      <c r="C76" s="19" t="s">
        <v>97</v>
      </c>
      <c r="D76" s="20" t="s">
        <v>155</v>
      </c>
      <c r="E76" s="19" t="s">
        <v>97</v>
      </c>
      <c r="F76" s="19" t="s">
        <v>98</v>
      </c>
      <c r="G76" s="19" t="s">
        <v>104</v>
      </c>
      <c r="H76" s="41">
        <v>0</v>
      </c>
      <c r="I76" s="41">
        <v>0</v>
      </c>
      <c r="J76" s="41">
        <v>0</v>
      </c>
      <c r="K76" s="41">
        <v>185330.96</v>
      </c>
      <c r="L76" s="41">
        <v>0</v>
      </c>
      <c r="M76" s="19" t="s">
        <v>104</v>
      </c>
      <c r="N76" s="41">
        <v>0</v>
      </c>
      <c r="O76" s="16">
        <f t="shared" si="2"/>
        <v>0</v>
      </c>
      <c r="P76" s="16" t="str">
        <v>重庆光大产业有限公司</v>
      </c>
      <c r="Q76" s="16" t="str">
        <f>_xlfn.XLOOKUP(P76,'6月应付账款余额'!A:A,'6月应付账款余额'!A:A)</f>
        <v>重庆光大产业有限公司</v>
      </c>
    </row>
    <row r="77" s="16" customFormat="1" ht="15" hidden="1" customHeight="1" spans="1:17">
      <c r="A77" s="10" t="s">
        <v>99</v>
      </c>
      <c r="B77" s="13" t="s">
        <v>100</v>
      </c>
      <c r="C77" s="10" t="s">
        <v>97</v>
      </c>
      <c r="D77" s="13" t="s">
        <v>156</v>
      </c>
      <c r="E77" s="10" t="s">
        <v>97</v>
      </c>
      <c r="F77" s="10" t="s">
        <v>98</v>
      </c>
      <c r="G77" s="10" t="s">
        <v>102</v>
      </c>
      <c r="H77" s="42">
        <v>261042</v>
      </c>
      <c r="I77" s="42">
        <v>0</v>
      </c>
      <c r="J77" s="42">
        <v>0</v>
      </c>
      <c r="K77" s="42">
        <v>100000</v>
      </c>
      <c r="L77" s="42">
        <v>0</v>
      </c>
      <c r="M77" s="10" t="s">
        <v>102</v>
      </c>
      <c r="N77" s="42">
        <v>261042</v>
      </c>
      <c r="O77" s="16">
        <f t="shared" si="2"/>
        <v>261042</v>
      </c>
      <c r="P77" s="16" t="str">
        <v>湘乡简美工贸有限公司</v>
      </c>
      <c r="Q77" s="16" t="str">
        <f>_xlfn.XLOOKUP(P77,'6月应付账款余额'!A:A,'6月应付账款余额'!A:A)</f>
        <v>湘乡简美工贸有限公司</v>
      </c>
    </row>
    <row r="78" s="16" customFormat="1" ht="15" customHeight="1" spans="1:18">
      <c r="A78" s="19" t="s">
        <v>99</v>
      </c>
      <c r="B78" s="20" t="s">
        <v>100</v>
      </c>
      <c r="C78" s="19" t="s">
        <v>97</v>
      </c>
      <c r="D78" s="20" t="s">
        <v>157</v>
      </c>
      <c r="E78" s="19" t="s">
        <v>97</v>
      </c>
      <c r="F78" s="19" t="s">
        <v>98</v>
      </c>
      <c r="G78" s="19" t="s">
        <v>102</v>
      </c>
      <c r="H78" s="41">
        <v>315723.23</v>
      </c>
      <c r="I78" s="41">
        <v>0</v>
      </c>
      <c r="J78" s="41">
        <v>0</v>
      </c>
      <c r="K78" s="41">
        <v>300000</v>
      </c>
      <c r="L78" s="41">
        <v>0</v>
      </c>
      <c r="M78" s="19" t="s">
        <v>102</v>
      </c>
      <c r="N78" s="41">
        <v>315723.23</v>
      </c>
      <c r="O78" s="16">
        <f t="shared" si="2"/>
        <v>315723.23</v>
      </c>
      <c r="P78" s="16" t="str">
        <v>赵五祥</v>
      </c>
      <c r="Q78" s="16" t="e">
        <f>_xlfn.XLOOKUP(P78,'6月应付账款余额'!A:A,'6月应付账款余额'!A:A)</f>
        <v>#N/A</v>
      </c>
      <c r="R78" s="16">
        <f>_xlfn.XLOOKUP(P78,D:D,O:O)</f>
        <v>0</v>
      </c>
    </row>
    <row r="79" s="16" customFormat="1" ht="15" hidden="1" customHeight="1" spans="1:17">
      <c r="A79" s="10" t="s">
        <v>99</v>
      </c>
      <c r="B79" s="13" t="s">
        <v>100</v>
      </c>
      <c r="C79" s="10" t="s">
        <v>97</v>
      </c>
      <c r="D79" s="13" t="s">
        <v>158</v>
      </c>
      <c r="E79" s="10" t="s">
        <v>97</v>
      </c>
      <c r="F79" s="10" t="s">
        <v>98</v>
      </c>
      <c r="G79" s="10" t="s">
        <v>102</v>
      </c>
      <c r="H79" s="42">
        <v>1400</v>
      </c>
      <c r="I79" s="42">
        <v>0</v>
      </c>
      <c r="J79" s="42">
        <v>0</v>
      </c>
      <c r="K79" s="42">
        <v>0</v>
      </c>
      <c r="L79" s="42">
        <v>0</v>
      </c>
      <c r="M79" s="10" t="s">
        <v>102</v>
      </c>
      <c r="N79" s="42">
        <v>1400</v>
      </c>
      <c r="O79" s="16">
        <f t="shared" si="2"/>
        <v>1400</v>
      </c>
      <c r="P79" s="16" t="str">
        <v>江阴市诚信模具有限公司</v>
      </c>
      <c r="Q79" s="16" t="str">
        <f>_xlfn.XLOOKUP(P79,'6月应付账款余额'!A:A,'6月应付账款余额'!A:A)</f>
        <v>江阴市诚信模具有限公司</v>
      </c>
    </row>
    <row r="80" s="16" customFormat="1" ht="15" hidden="1" customHeight="1" spans="1:17">
      <c r="A80" s="19" t="s">
        <v>99</v>
      </c>
      <c r="B80" s="20" t="s">
        <v>100</v>
      </c>
      <c r="C80" s="19" t="s">
        <v>97</v>
      </c>
      <c r="D80" s="20" t="s">
        <v>159</v>
      </c>
      <c r="E80" s="19" t="s">
        <v>97</v>
      </c>
      <c r="F80" s="19" t="s">
        <v>98</v>
      </c>
      <c r="G80" s="19" t="s">
        <v>102</v>
      </c>
      <c r="H80" s="41">
        <v>5600</v>
      </c>
      <c r="I80" s="41">
        <v>0</v>
      </c>
      <c r="J80" s="41">
        <v>0</v>
      </c>
      <c r="K80" s="41">
        <v>0</v>
      </c>
      <c r="L80" s="41">
        <v>0</v>
      </c>
      <c r="M80" s="19" t="s">
        <v>102</v>
      </c>
      <c r="N80" s="41">
        <v>5600</v>
      </c>
      <c r="O80" s="16">
        <f t="shared" si="2"/>
        <v>5600</v>
      </c>
      <c r="P80" s="16" t="str">
        <v>江阴长青工艺品有限公司</v>
      </c>
      <c r="Q80" s="16" t="str">
        <f>_xlfn.XLOOKUP(P80,'6月应付账款余额'!A:A,'6月应付账款余额'!A:A)</f>
        <v>江阴长青工艺品有限公司</v>
      </c>
    </row>
    <row r="81" s="16" customFormat="1" ht="15" customHeight="1" spans="1:18">
      <c r="A81" s="10" t="s">
        <v>99</v>
      </c>
      <c r="B81" s="13" t="s">
        <v>100</v>
      </c>
      <c r="C81" s="10" t="s">
        <v>97</v>
      </c>
      <c r="D81" s="13" t="s">
        <v>160</v>
      </c>
      <c r="E81" s="10" t="s">
        <v>97</v>
      </c>
      <c r="F81" s="10" t="s">
        <v>98</v>
      </c>
      <c r="G81" s="10" t="s">
        <v>102</v>
      </c>
      <c r="H81" s="42">
        <v>6250</v>
      </c>
      <c r="I81" s="42">
        <v>0</v>
      </c>
      <c r="J81" s="42">
        <v>0</v>
      </c>
      <c r="K81" s="42">
        <v>0</v>
      </c>
      <c r="L81" s="42">
        <v>0</v>
      </c>
      <c r="M81" s="10" t="s">
        <v>102</v>
      </c>
      <c r="N81" s="42">
        <v>6250</v>
      </c>
      <c r="O81" s="16">
        <f t="shared" si="2"/>
        <v>6250</v>
      </c>
      <c r="P81" s="16" t="str">
        <v>黄骅市泽方模具有限公司</v>
      </c>
      <c r="Q81" s="16" t="e">
        <f>_xlfn.XLOOKUP(P81,'6月应付账款余额'!A:A,'6月应付账款余额'!A:A)</f>
        <v>#N/A</v>
      </c>
      <c r="R81" s="16">
        <f>_xlfn.XLOOKUP(P81,D:D,O:O)</f>
        <v>1400</v>
      </c>
    </row>
    <row r="82" s="16" customFormat="1" ht="15" customHeight="1" spans="1:18">
      <c r="A82" s="19" t="s">
        <v>99</v>
      </c>
      <c r="B82" s="20" t="s">
        <v>100</v>
      </c>
      <c r="C82" s="19" t="s">
        <v>97</v>
      </c>
      <c r="D82" s="20" t="s">
        <v>161</v>
      </c>
      <c r="E82" s="19" t="s">
        <v>97</v>
      </c>
      <c r="F82" s="19" t="s">
        <v>98</v>
      </c>
      <c r="G82" s="19" t="s">
        <v>104</v>
      </c>
      <c r="H82" s="41">
        <v>0</v>
      </c>
      <c r="I82" s="41">
        <v>0</v>
      </c>
      <c r="J82" s="41">
        <v>0</v>
      </c>
      <c r="K82" s="41">
        <v>0</v>
      </c>
      <c r="L82" s="41">
        <v>0</v>
      </c>
      <c r="M82" s="19" t="s">
        <v>104</v>
      </c>
      <c r="N82" s="41">
        <v>0</v>
      </c>
      <c r="O82" s="16">
        <f t="shared" si="2"/>
        <v>0</v>
      </c>
      <c r="P82" s="16" t="str">
        <v>黄骅市荣丰塑料模具有限公司</v>
      </c>
      <c r="Q82" s="16" t="e">
        <f>_xlfn.XLOOKUP(P82,'6月应付账款余额'!A:A,'6月应付账款余额'!A:A)</f>
        <v>#N/A</v>
      </c>
      <c r="R82" s="16">
        <f>_xlfn.XLOOKUP(P82,D:D,O:O)</f>
        <v>5600</v>
      </c>
    </row>
    <row r="83" s="16" customFormat="1" ht="15" customHeight="1" spans="1:18">
      <c r="A83" s="10" t="s">
        <v>99</v>
      </c>
      <c r="B83" s="13" t="s">
        <v>100</v>
      </c>
      <c r="C83" s="10" t="s">
        <v>97</v>
      </c>
      <c r="D83" s="13" t="s">
        <v>162</v>
      </c>
      <c r="E83" s="10" t="s">
        <v>97</v>
      </c>
      <c r="F83" s="10" t="s">
        <v>98</v>
      </c>
      <c r="G83" s="10" t="s">
        <v>102</v>
      </c>
      <c r="H83" s="42">
        <v>12000</v>
      </c>
      <c r="I83" s="42">
        <v>0</v>
      </c>
      <c r="J83" s="42">
        <v>0</v>
      </c>
      <c r="K83" s="42">
        <v>0</v>
      </c>
      <c r="L83" s="42">
        <v>0</v>
      </c>
      <c r="M83" s="10" t="s">
        <v>102</v>
      </c>
      <c r="N83" s="42">
        <v>12000</v>
      </c>
      <c r="O83" s="16">
        <f t="shared" si="2"/>
        <v>12000</v>
      </c>
      <c r="P83" s="16" t="str">
        <v>黄骅市震雄塑料模具有限公司</v>
      </c>
      <c r="Q83" s="16" t="e">
        <f>_xlfn.XLOOKUP(P83,'6月应付账款余额'!A:A,'6月应付账款余额'!A:A)</f>
        <v>#N/A</v>
      </c>
      <c r="R83" s="16">
        <f>_xlfn.XLOOKUP(P83,D:D,O:O)</f>
        <v>6250</v>
      </c>
    </row>
    <row r="84" s="16" customFormat="1" ht="15" customHeight="1" spans="1:18">
      <c r="A84" s="19" t="s">
        <v>99</v>
      </c>
      <c r="B84" s="20" t="s">
        <v>100</v>
      </c>
      <c r="C84" s="19" t="s">
        <v>97</v>
      </c>
      <c r="D84" s="20" t="s">
        <v>163</v>
      </c>
      <c r="E84" s="19" t="s">
        <v>97</v>
      </c>
      <c r="F84" s="19" t="s">
        <v>98</v>
      </c>
      <c r="G84" s="19" t="s">
        <v>104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19" t="s">
        <v>104</v>
      </c>
      <c r="N84" s="41">
        <v>0</v>
      </c>
      <c r="O84" s="16">
        <f t="shared" si="2"/>
        <v>0</v>
      </c>
      <c r="P84" s="16" t="str">
        <v>湖南星宇龙机械有限公司</v>
      </c>
      <c r="Q84" s="16" t="e">
        <f>_xlfn.XLOOKUP(P84,'6月应付账款余额'!A:A,'6月应付账款余额'!A:A)</f>
        <v>#N/A</v>
      </c>
      <c r="R84" s="16">
        <f>_xlfn.XLOOKUP(P84,D:D,O:O)</f>
        <v>0</v>
      </c>
    </row>
    <row r="85" s="16" customFormat="1" ht="15" hidden="1" customHeight="1" spans="1:17">
      <c r="A85" s="10" t="s">
        <v>99</v>
      </c>
      <c r="B85" s="13" t="s">
        <v>100</v>
      </c>
      <c r="C85" s="10" t="s">
        <v>97</v>
      </c>
      <c r="D85" s="13" t="s">
        <v>164</v>
      </c>
      <c r="E85" s="10" t="s">
        <v>97</v>
      </c>
      <c r="F85" s="10" t="s">
        <v>98</v>
      </c>
      <c r="G85" s="10" t="s">
        <v>104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10" t="s">
        <v>104</v>
      </c>
      <c r="N85" s="42">
        <v>0</v>
      </c>
      <c r="O85" s="16">
        <f t="shared" si="2"/>
        <v>0</v>
      </c>
      <c r="P85" s="16" t="str">
        <v>湖南精正设备制造有限公司</v>
      </c>
      <c r="Q85" s="16" t="e">
        <f>_xlfn.XLOOKUP(P85,'6月应付账款余额'!A:A,'6月应付账款余额'!A:A)</f>
        <v>#N/A</v>
      </c>
    </row>
    <row r="86" s="16" customFormat="1" ht="15" customHeight="1" spans="1:18">
      <c r="A86" s="19" t="s">
        <v>99</v>
      </c>
      <c r="B86" s="20" t="s">
        <v>100</v>
      </c>
      <c r="C86" s="19" t="s">
        <v>97</v>
      </c>
      <c r="D86" s="20" t="s">
        <v>165</v>
      </c>
      <c r="E86" s="19" t="s">
        <v>97</v>
      </c>
      <c r="F86" s="19" t="s">
        <v>98</v>
      </c>
      <c r="G86" s="19" t="s">
        <v>104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19" t="s">
        <v>104</v>
      </c>
      <c r="N86" s="41">
        <v>0</v>
      </c>
      <c r="O86" s="16">
        <f t="shared" si="2"/>
        <v>0</v>
      </c>
      <c r="P86" s="16" t="str">
        <v>东莞市高泰检测仪器有限公司</v>
      </c>
      <c r="Q86" s="16" t="e">
        <f>_xlfn.XLOOKUP(P86,'6月应付账款余额'!A:A,'6月应付账款余额'!A:A)</f>
        <v>#N/A</v>
      </c>
      <c r="R86" s="16">
        <f t="shared" ref="R86:R93" si="3">_xlfn.XLOOKUP(P86,D:D,O:O)</f>
        <v>0</v>
      </c>
    </row>
    <row r="87" s="16" customFormat="1" ht="15" customHeight="1" spans="1:18">
      <c r="A87" s="10" t="s">
        <v>99</v>
      </c>
      <c r="B87" s="13" t="s">
        <v>100</v>
      </c>
      <c r="C87" s="10" t="s">
        <v>97</v>
      </c>
      <c r="D87" s="13" t="s">
        <v>166</v>
      </c>
      <c r="E87" s="10" t="s">
        <v>97</v>
      </c>
      <c r="F87" s="10" t="s">
        <v>98</v>
      </c>
      <c r="G87" s="10" t="s">
        <v>104</v>
      </c>
      <c r="H87" s="42">
        <v>0</v>
      </c>
      <c r="I87" s="42">
        <v>0</v>
      </c>
      <c r="J87" s="42">
        <v>0</v>
      </c>
      <c r="K87" s="42">
        <v>0</v>
      </c>
      <c r="L87" s="42">
        <v>0</v>
      </c>
      <c r="M87" s="10" t="s">
        <v>104</v>
      </c>
      <c r="N87" s="42">
        <v>0</v>
      </c>
      <c r="O87" s="16">
        <f t="shared" si="2"/>
        <v>0</v>
      </c>
      <c r="P87" s="16" t="str">
        <v>易格斯(上海)拖链系统有限公司</v>
      </c>
      <c r="Q87" s="16" t="e">
        <f>_xlfn.XLOOKUP(P87,'6月应付账款余额'!A:A,'6月应付账款余额'!A:A)</f>
        <v>#N/A</v>
      </c>
      <c r="R87" s="16">
        <f t="shared" si="3"/>
        <v>0</v>
      </c>
    </row>
    <row r="88" s="16" customFormat="1" ht="15" customHeight="1" spans="1:18">
      <c r="A88" s="19" t="s">
        <v>99</v>
      </c>
      <c r="B88" s="20" t="s">
        <v>100</v>
      </c>
      <c r="C88" s="19" t="s">
        <v>97</v>
      </c>
      <c r="D88" s="20" t="s">
        <v>167</v>
      </c>
      <c r="E88" s="19" t="s">
        <v>97</v>
      </c>
      <c r="F88" s="19" t="s">
        <v>98</v>
      </c>
      <c r="G88" s="19" t="s">
        <v>107</v>
      </c>
      <c r="H88" s="41">
        <v>18532</v>
      </c>
      <c r="I88" s="41">
        <v>0</v>
      </c>
      <c r="J88" s="41">
        <v>18532</v>
      </c>
      <c r="K88" s="41">
        <v>18532</v>
      </c>
      <c r="L88" s="41">
        <v>18532</v>
      </c>
      <c r="M88" s="19" t="s">
        <v>104</v>
      </c>
      <c r="N88" s="41">
        <v>0</v>
      </c>
      <c r="O88" s="16">
        <f t="shared" si="2"/>
        <v>0</v>
      </c>
      <c r="P88" s="16" t="str">
        <v>黄骅市正大纺织机械配件厂</v>
      </c>
      <c r="Q88" s="16" t="e">
        <f>_xlfn.XLOOKUP(P88,'6月应付账款余额'!A:A,'6月应付账款余额'!A:A)</f>
        <v>#N/A</v>
      </c>
      <c r="R88" s="16">
        <f t="shared" si="3"/>
        <v>0</v>
      </c>
    </row>
    <row r="89" s="16" customFormat="1" ht="15" customHeight="1" spans="1:18">
      <c r="A89" s="10" t="s">
        <v>99</v>
      </c>
      <c r="B89" s="13" t="s">
        <v>100</v>
      </c>
      <c r="C89" s="10" t="s">
        <v>97</v>
      </c>
      <c r="D89" s="13" t="s">
        <v>168</v>
      </c>
      <c r="E89" s="10" t="s">
        <v>97</v>
      </c>
      <c r="F89" s="10" t="s">
        <v>98</v>
      </c>
      <c r="G89" s="10" t="s">
        <v>102</v>
      </c>
      <c r="H89" s="42">
        <v>9600</v>
      </c>
      <c r="I89" s="42">
        <v>0</v>
      </c>
      <c r="J89" s="42">
        <v>0</v>
      </c>
      <c r="K89" s="42">
        <v>0</v>
      </c>
      <c r="L89" s="42">
        <v>0</v>
      </c>
      <c r="M89" s="10" t="s">
        <v>102</v>
      </c>
      <c r="N89" s="42">
        <v>9600</v>
      </c>
      <c r="O89" s="16">
        <f t="shared" si="2"/>
        <v>9600</v>
      </c>
      <c r="P89" s="16" t="str">
        <v>沧州强宇五金制造有限公司</v>
      </c>
      <c r="Q89" s="16" t="e">
        <f>_xlfn.XLOOKUP(P89,'6月应付账款余额'!A:A,'6月应付账款余额'!A:A)</f>
        <v>#N/A</v>
      </c>
      <c r="R89" s="16">
        <f t="shared" si="3"/>
        <v>0</v>
      </c>
    </row>
    <row r="90" s="16" customFormat="1" ht="15" customHeight="1" spans="1:18">
      <c r="A90" s="19" t="s">
        <v>99</v>
      </c>
      <c r="B90" s="20" t="s">
        <v>100</v>
      </c>
      <c r="C90" s="19" t="s">
        <v>97</v>
      </c>
      <c r="D90" s="20" t="s">
        <v>169</v>
      </c>
      <c r="E90" s="19" t="s">
        <v>97</v>
      </c>
      <c r="F90" s="19" t="s">
        <v>98</v>
      </c>
      <c r="G90" s="19" t="s">
        <v>104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19" t="s">
        <v>104</v>
      </c>
      <c r="N90" s="41">
        <v>0</v>
      </c>
      <c r="O90" s="16">
        <f t="shared" si="2"/>
        <v>0</v>
      </c>
      <c r="P90" s="16" t="str">
        <v>厦门劲亨五金工业有限公司</v>
      </c>
      <c r="Q90" s="16" t="e">
        <f>_xlfn.XLOOKUP(P90,'6月应付账款余额'!A:A,'6月应付账款余额'!A:A)</f>
        <v>#N/A</v>
      </c>
      <c r="R90" s="16">
        <f t="shared" si="3"/>
        <v>0</v>
      </c>
    </row>
    <row r="91" s="16" customFormat="1" ht="15" customHeight="1" spans="1:18">
      <c r="A91" s="10" t="s">
        <v>99</v>
      </c>
      <c r="B91" s="13" t="s">
        <v>100</v>
      </c>
      <c r="C91" s="10" t="s">
        <v>97</v>
      </c>
      <c r="D91" s="13" t="s">
        <v>170</v>
      </c>
      <c r="E91" s="10" t="s">
        <v>97</v>
      </c>
      <c r="F91" s="10" t="s">
        <v>98</v>
      </c>
      <c r="G91" s="10" t="s">
        <v>107</v>
      </c>
      <c r="H91" s="42">
        <v>15365.76</v>
      </c>
      <c r="I91" s="42">
        <v>0</v>
      </c>
      <c r="J91" s="42">
        <v>0</v>
      </c>
      <c r="K91" s="42">
        <v>0</v>
      </c>
      <c r="L91" s="42">
        <v>0</v>
      </c>
      <c r="M91" s="10" t="s">
        <v>107</v>
      </c>
      <c r="N91" s="42">
        <v>15365.76</v>
      </c>
      <c r="O91" s="16">
        <f t="shared" si="2"/>
        <v>-15365.76</v>
      </c>
      <c r="P91" s="16" t="str">
        <v>天津国际铁工焊接装备有限公司</v>
      </c>
      <c r="Q91" s="16" t="e">
        <f>_xlfn.XLOOKUP(P91,'6月应付账款余额'!A:A,'6月应付账款余额'!A:A)</f>
        <v>#N/A</v>
      </c>
      <c r="R91" s="16">
        <f t="shared" si="3"/>
        <v>9600</v>
      </c>
    </row>
    <row r="92" s="16" customFormat="1" ht="15" customHeight="1" spans="1:18">
      <c r="A92" s="19" t="s">
        <v>99</v>
      </c>
      <c r="B92" s="20" t="s">
        <v>100</v>
      </c>
      <c r="C92" s="19" t="s">
        <v>97</v>
      </c>
      <c r="D92" s="20" t="s">
        <v>171</v>
      </c>
      <c r="E92" s="19" t="s">
        <v>97</v>
      </c>
      <c r="F92" s="19" t="s">
        <v>98</v>
      </c>
      <c r="G92" s="19" t="s">
        <v>102</v>
      </c>
      <c r="H92" s="41">
        <v>2200</v>
      </c>
      <c r="I92" s="41">
        <v>0</v>
      </c>
      <c r="J92" s="41">
        <v>0</v>
      </c>
      <c r="K92" s="41">
        <v>0</v>
      </c>
      <c r="L92" s="41">
        <v>0</v>
      </c>
      <c r="M92" s="19" t="s">
        <v>102</v>
      </c>
      <c r="N92" s="41">
        <v>2200</v>
      </c>
      <c r="O92" s="16">
        <f t="shared" si="2"/>
        <v>2200</v>
      </c>
      <c r="P92" s="16" t="str">
        <v>江阴常青模具有限公司</v>
      </c>
      <c r="Q92" s="16" t="e">
        <f>_xlfn.XLOOKUP(P92,'6月应付账款余额'!A:A,'6月应付账款余额'!A:A)</f>
        <v>#N/A</v>
      </c>
      <c r="R92" s="16">
        <f t="shared" si="3"/>
        <v>0</v>
      </c>
    </row>
    <row r="93" s="16" customFormat="1" ht="15" customHeight="1" spans="1:18">
      <c r="A93" s="10" t="s">
        <v>99</v>
      </c>
      <c r="B93" s="13" t="s">
        <v>100</v>
      </c>
      <c r="C93" s="10" t="s">
        <v>97</v>
      </c>
      <c r="D93" s="13" t="s">
        <v>172</v>
      </c>
      <c r="E93" s="10" t="s">
        <v>97</v>
      </c>
      <c r="F93" s="10" t="s">
        <v>98</v>
      </c>
      <c r="G93" s="10" t="s">
        <v>102</v>
      </c>
      <c r="H93" s="42">
        <v>6340</v>
      </c>
      <c r="I93" s="42">
        <v>0</v>
      </c>
      <c r="J93" s="42">
        <v>0</v>
      </c>
      <c r="K93" s="42">
        <v>0</v>
      </c>
      <c r="L93" s="42">
        <v>0</v>
      </c>
      <c r="M93" s="10" t="s">
        <v>102</v>
      </c>
      <c r="N93" s="42">
        <v>6340</v>
      </c>
      <c r="O93" s="16">
        <f t="shared" si="2"/>
        <v>6340</v>
      </c>
      <c r="P93" s="16" t="str">
        <v>北京江森汽车部件有限公司</v>
      </c>
      <c r="Q93" s="16" t="e">
        <f>_xlfn.XLOOKUP(P93,'6月应付账款余额'!A:A,'6月应付账款余额'!A:A)</f>
        <v>#N/A</v>
      </c>
      <c r="R93" s="16">
        <f t="shared" si="3"/>
        <v>-15365.76</v>
      </c>
    </row>
    <row r="94" s="16" customFormat="1" ht="15" hidden="1" customHeight="1" spans="1:17">
      <c r="A94" s="19" t="s">
        <v>99</v>
      </c>
      <c r="B94" s="20" t="s">
        <v>100</v>
      </c>
      <c r="C94" s="19" t="s">
        <v>97</v>
      </c>
      <c r="D94" s="20" t="s">
        <v>173</v>
      </c>
      <c r="E94" s="19" t="s">
        <v>97</v>
      </c>
      <c r="F94" s="19" t="s">
        <v>98</v>
      </c>
      <c r="G94" s="19" t="s">
        <v>102</v>
      </c>
      <c r="H94" s="41">
        <v>30585</v>
      </c>
      <c r="I94" s="41">
        <v>0</v>
      </c>
      <c r="J94" s="41">
        <v>0</v>
      </c>
      <c r="K94" s="41">
        <v>0</v>
      </c>
      <c r="L94" s="41">
        <v>0</v>
      </c>
      <c r="M94" s="19" t="s">
        <v>102</v>
      </c>
      <c r="N94" s="41">
        <v>30585</v>
      </c>
      <c r="O94" s="16">
        <f t="shared" si="2"/>
        <v>30585</v>
      </c>
      <c r="P94" s="16" t="str">
        <v>张家港环球塑料机械厂</v>
      </c>
      <c r="Q94" s="16" t="e">
        <f>_xlfn.XLOOKUP(P94,'6月应付账款余额'!A:A,'6月应付账款余额'!A:A)</f>
        <v>#N/A</v>
      </c>
    </row>
    <row r="95" s="16" customFormat="1" ht="15" hidden="1" customHeight="1" spans="1:17">
      <c r="A95" s="10" t="s">
        <v>99</v>
      </c>
      <c r="B95" s="13" t="s">
        <v>100</v>
      </c>
      <c r="C95" s="10" t="s">
        <v>97</v>
      </c>
      <c r="D95" s="13" t="s">
        <v>34</v>
      </c>
      <c r="E95" s="10" t="s">
        <v>97</v>
      </c>
      <c r="F95" s="10" t="s">
        <v>98</v>
      </c>
      <c r="G95" s="10" t="s">
        <v>107</v>
      </c>
      <c r="H95" s="42">
        <v>63</v>
      </c>
      <c r="I95" s="42">
        <v>138203.52</v>
      </c>
      <c r="J95" s="42">
        <v>138203.52</v>
      </c>
      <c r="K95" s="42">
        <v>809441.92</v>
      </c>
      <c r="L95" s="42">
        <v>1016973.16</v>
      </c>
      <c r="M95" s="10" t="s">
        <v>107</v>
      </c>
      <c r="N95" s="42">
        <v>63</v>
      </c>
      <c r="O95" s="16">
        <f t="shared" si="2"/>
        <v>-63</v>
      </c>
      <c r="P95" s="16" t="str">
        <v>厦门市三友和机械有限公司</v>
      </c>
      <c r="Q95" s="16" t="e">
        <f>_xlfn.XLOOKUP(P95,'6月应付账款余额'!A:A,'6月应付账款余额'!A:A)</f>
        <v>#N/A</v>
      </c>
    </row>
    <row r="96" s="16" customFormat="1" ht="15" hidden="1" customHeight="1" spans="1:17">
      <c r="A96" s="19" t="s">
        <v>99</v>
      </c>
      <c r="B96" s="20" t="s">
        <v>100</v>
      </c>
      <c r="C96" s="19" t="s">
        <v>97</v>
      </c>
      <c r="D96" s="20" t="s">
        <v>174</v>
      </c>
      <c r="E96" s="19" t="s">
        <v>97</v>
      </c>
      <c r="F96" s="19" t="s">
        <v>98</v>
      </c>
      <c r="G96" s="19" t="s">
        <v>104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19" t="s">
        <v>104</v>
      </c>
      <c r="N96" s="41">
        <v>0</v>
      </c>
      <c r="O96" s="16">
        <f t="shared" si="2"/>
        <v>0</v>
      </c>
      <c r="P96" s="16" t="str">
        <v>廊坊华文机电设备有限公司</v>
      </c>
      <c r="Q96" s="16" t="e">
        <f>_xlfn.XLOOKUP(P96,'6月应付账款余额'!A:A,'6月应付账款余额'!A:A)</f>
        <v>#N/A</v>
      </c>
    </row>
    <row r="97" s="16" customFormat="1" ht="15" hidden="1" customHeight="1" spans="1:17">
      <c r="A97" s="10" t="s">
        <v>99</v>
      </c>
      <c r="B97" s="13" t="s">
        <v>100</v>
      </c>
      <c r="C97" s="10" t="s">
        <v>97</v>
      </c>
      <c r="D97" s="13" t="s">
        <v>175</v>
      </c>
      <c r="E97" s="10" t="s">
        <v>97</v>
      </c>
      <c r="F97" s="10" t="s">
        <v>98</v>
      </c>
      <c r="G97" s="10" t="s">
        <v>104</v>
      </c>
      <c r="H97" s="42">
        <v>0</v>
      </c>
      <c r="I97" s="42">
        <v>0</v>
      </c>
      <c r="J97" s="42">
        <v>0</v>
      </c>
      <c r="K97" s="42">
        <v>220750.15</v>
      </c>
      <c r="L97" s="42">
        <v>0</v>
      </c>
      <c r="M97" s="10" t="s">
        <v>104</v>
      </c>
      <c r="N97" s="42">
        <v>0</v>
      </c>
      <c r="O97" s="16">
        <f t="shared" si="2"/>
        <v>0</v>
      </c>
      <c r="P97" s="16" t="str">
        <v>佛吉亚（无锡）座椅部件有限公</v>
      </c>
      <c r="Q97" s="16" t="str">
        <f>_xlfn.XLOOKUP(P97,'6月应付账款余额'!A:A,'6月应付账款余额'!A:A)</f>
        <v>佛吉亚（无锡）座椅部件有限公</v>
      </c>
    </row>
    <row r="98" s="16" customFormat="1" ht="15" customHeight="1" spans="1:18">
      <c r="A98" s="19" t="s">
        <v>99</v>
      </c>
      <c r="B98" s="20" t="s">
        <v>100</v>
      </c>
      <c r="C98" s="19" t="s">
        <v>97</v>
      </c>
      <c r="D98" s="20" t="s">
        <v>176</v>
      </c>
      <c r="E98" s="19" t="s">
        <v>97</v>
      </c>
      <c r="F98" s="19" t="s">
        <v>98</v>
      </c>
      <c r="G98" s="19" t="s">
        <v>104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19" t="s">
        <v>104</v>
      </c>
      <c r="N98" s="41">
        <v>0</v>
      </c>
      <c r="O98" s="16">
        <f t="shared" si="2"/>
        <v>0</v>
      </c>
      <c r="P98" s="16" t="str">
        <v>长春赛诺汽车材料有限公</v>
      </c>
      <c r="Q98" s="16" t="e">
        <f>_xlfn.XLOOKUP(P98,'6月应付账款余额'!A:A,'6月应付账款余额'!A:A)</f>
        <v>#N/A</v>
      </c>
      <c r="R98" s="16">
        <f t="shared" ref="R98:R103" si="4">_xlfn.XLOOKUP(P98,D:D,O:O)</f>
        <v>0</v>
      </c>
    </row>
    <row r="99" s="16" customFormat="1" ht="15" customHeight="1" spans="1:18">
      <c r="A99" s="10" t="s">
        <v>99</v>
      </c>
      <c r="B99" s="13" t="s">
        <v>100</v>
      </c>
      <c r="C99" s="10" t="s">
        <v>97</v>
      </c>
      <c r="D99" s="13" t="s">
        <v>177</v>
      </c>
      <c r="E99" s="10" t="s">
        <v>97</v>
      </c>
      <c r="F99" s="10" t="s">
        <v>98</v>
      </c>
      <c r="G99" s="10" t="s">
        <v>104</v>
      </c>
      <c r="H99" s="42">
        <v>0</v>
      </c>
      <c r="I99" s="42">
        <v>0</v>
      </c>
      <c r="J99" s="42">
        <v>0</v>
      </c>
      <c r="K99" s="42">
        <v>0</v>
      </c>
      <c r="L99" s="42">
        <v>0</v>
      </c>
      <c r="M99" s="10" t="s">
        <v>104</v>
      </c>
      <c r="N99" s="42">
        <v>0</v>
      </c>
      <c r="O99" s="16">
        <f t="shared" si="2"/>
        <v>0</v>
      </c>
      <c r="P99" s="16" t="str">
        <v>西安光华荣昌汽车部件有限公司</v>
      </c>
      <c r="Q99" s="16" t="e">
        <f>_xlfn.XLOOKUP(P99,'6月应付账款余额'!A:A,'6月应付账款余额'!A:A)</f>
        <v>#N/A</v>
      </c>
      <c r="R99" s="16">
        <f t="shared" si="4"/>
        <v>0</v>
      </c>
    </row>
    <row r="100" s="16" customFormat="1" ht="15" customHeight="1" spans="1:18">
      <c r="A100" s="19" t="s">
        <v>99</v>
      </c>
      <c r="B100" s="20" t="s">
        <v>100</v>
      </c>
      <c r="C100" s="19" t="s">
        <v>97</v>
      </c>
      <c r="D100" s="20" t="s">
        <v>67</v>
      </c>
      <c r="E100" s="19" t="s">
        <v>97</v>
      </c>
      <c r="F100" s="19" t="s">
        <v>98</v>
      </c>
      <c r="G100" s="19" t="s">
        <v>102</v>
      </c>
      <c r="H100" s="41">
        <v>9898.8</v>
      </c>
      <c r="I100" s="41">
        <v>0</v>
      </c>
      <c r="J100" s="41">
        <v>2639.68</v>
      </c>
      <c r="K100" s="41">
        <v>7919.04</v>
      </c>
      <c r="L100" s="41">
        <v>23757.12</v>
      </c>
      <c r="M100" s="19" t="s">
        <v>102</v>
      </c>
      <c r="N100" s="41">
        <v>12538.48</v>
      </c>
      <c r="O100" s="16">
        <f t="shared" si="2"/>
        <v>12538.48</v>
      </c>
      <c r="P100" s="16" t="str">
        <v>武汉信测标准技术服务有限公司</v>
      </c>
      <c r="Q100" s="16" t="e">
        <f>_xlfn.XLOOKUP(P100,'6月应付账款余额'!A:A,'6月应付账款余额'!A:A)</f>
        <v>#N/A</v>
      </c>
      <c r="R100" s="16">
        <f>_xlfn.XLOOKUP(P100,D:D,O:O)</f>
        <v>0</v>
      </c>
    </row>
    <row r="101" s="16" customFormat="1" ht="15" customHeight="1" spans="1:18">
      <c r="A101" s="10" t="s">
        <v>99</v>
      </c>
      <c r="B101" s="13" t="s">
        <v>100</v>
      </c>
      <c r="C101" s="10" t="s">
        <v>97</v>
      </c>
      <c r="D101" s="13" t="s">
        <v>68</v>
      </c>
      <c r="E101" s="10" t="s">
        <v>97</v>
      </c>
      <c r="F101" s="10" t="s">
        <v>98</v>
      </c>
      <c r="G101" s="10" t="s">
        <v>102</v>
      </c>
      <c r="H101" s="42">
        <v>4016.5</v>
      </c>
      <c r="I101" s="42">
        <v>0</v>
      </c>
      <c r="J101" s="42">
        <v>0</v>
      </c>
      <c r="K101" s="42">
        <v>0</v>
      </c>
      <c r="L101" s="42">
        <v>4011.5</v>
      </c>
      <c r="M101" s="10" t="s">
        <v>102</v>
      </c>
      <c r="N101" s="42">
        <v>4016.5</v>
      </c>
      <c r="O101" s="16">
        <f t="shared" si="2"/>
        <v>4016.5</v>
      </c>
      <c r="P101" s="16" t="str">
        <v>安莘供应链管理（上海）有限公</v>
      </c>
      <c r="Q101" s="16" t="e">
        <f>_xlfn.XLOOKUP(P101,'6月应付账款余额'!A:A,'6月应付账款余额'!A:A)</f>
        <v>#N/A</v>
      </c>
      <c r="R101" s="16">
        <f t="shared" si="4"/>
        <v>0</v>
      </c>
    </row>
    <row r="102" s="16" customFormat="1" ht="15" customHeight="1" spans="1:18">
      <c r="A102" s="19" t="s">
        <v>99</v>
      </c>
      <c r="B102" s="20" t="s">
        <v>100</v>
      </c>
      <c r="C102" s="19" t="s">
        <v>97</v>
      </c>
      <c r="D102" s="20" t="s">
        <v>35</v>
      </c>
      <c r="E102" s="19" t="s">
        <v>97</v>
      </c>
      <c r="F102" s="19" t="s">
        <v>98</v>
      </c>
      <c r="G102" s="19" t="s">
        <v>102</v>
      </c>
      <c r="H102" s="41">
        <v>479196.56</v>
      </c>
      <c r="I102" s="41">
        <v>0</v>
      </c>
      <c r="J102" s="41">
        <v>73342.14</v>
      </c>
      <c r="K102" s="41">
        <v>400000</v>
      </c>
      <c r="L102" s="41">
        <v>606584.02</v>
      </c>
      <c r="M102" s="19" t="s">
        <v>102</v>
      </c>
      <c r="N102" s="41">
        <v>552538.7</v>
      </c>
      <c r="O102" s="16">
        <f t="shared" si="2"/>
        <v>552538.7</v>
      </c>
      <c r="P102" s="16" t="str">
        <v>重庆渝融兴汽车配件有限公司</v>
      </c>
      <c r="Q102" s="16" t="str">
        <f>_xlfn.XLOOKUP(P102,'6月应付账款余额'!A:A,'6月应付账款余额'!A:A)</f>
        <v>重庆渝融兴汽车配件有限公司</v>
      </c>
      <c r="R102" s="16">
        <f t="shared" si="4"/>
        <v>12538.48</v>
      </c>
    </row>
    <row r="103" s="16" customFormat="1" ht="15" customHeight="1" spans="1:18">
      <c r="A103" s="10" t="s">
        <v>99</v>
      </c>
      <c r="B103" s="13" t="s">
        <v>100</v>
      </c>
      <c r="C103" s="10" t="s">
        <v>97</v>
      </c>
      <c r="D103" s="13" t="s">
        <v>36</v>
      </c>
      <c r="E103" s="10" t="s">
        <v>97</v>
      </c>
      <c r="F103" s="10" t="s">
        <v>98</v>
      </c>
      <c r="G103" s="10" t="s">
        <v>102</v>
      </c>
      <c r="H103" s="42">
        <v>1079786.58</v>
      </c>
      <c r="I103" s="42">
        <v>200000</v>
      </c>
      <c r="J103" s="42">
        <v>108742.73</v>
      </c>
      <c r="K103" s="42">
        <v>900000</v>
      </c>
      <c r="L103" s="42">
        <v>1168260.54</v>
      </c>
      <c r="M103" s="10" t="s">
        <v>102</v>
      </c>
      <c r="N103" s="42">
        <v>988529.31</v>
      </c>
      <c r="O103" s="16">
        <f t="shared" si="2"/>
        <v>988529.31</v>
      </c>
      <c r="P103" s="16" t="str">
        <v>安徽汉升工业部件股份有限公司</v>
      </c>
      <c r="Q103" s="16" t="str">
        <f>_xlfn.XLOOKUP(P103,'6月应付账款余额'!A:A,'6月应付账款余额'!A:A)</f>
        <v>安徽汉升工业部件股份有限公司</v>
      </c>
      <c r="R103" s="16">
        <f t="shared" si="4"/>
        <v>4016.5</v>
      </c>
    </row>
    <row r="104" s="16" customFormat="1" ht="15" hidden="1" customHeight="1" spans="1:17">
      <c r="A104" s="19" t="s">
        <v>99</v>
      </c>
      <c r="B104" s="20" t="s">
        <v>100</v>
      </c>
      <c r="C104" s="19" t="s">
        <v>97</v>
      </c>
      <c r="D104" s="20" t="s">
        <v>37</v>
      </c>
      <c r="E104" s="19" t="s">
        <v>97</v>
      </c>
      <c r="F104" s="19" t="s">
        <v>98</v>
      </c>
      <c r="G104" s="19" t="s">
        <v>102</v>
      </c>
      <c r="H104" s="41">
        <v>687006.1</v>
      </c>
      <c r="I104" s="41">
        <v>0</v>
      </c>
      <c r="J104" s="41">
        <v>394721.49</v>
      </c>
      <c r="K104" s="41">
        <v>384390.92</v>
      </c>
      <c r="L104" s="41">
        <v>1081727.6</v>
      </c>
      <c r="M104" s="19" t="s">
        <v>102</v>
      </c>
      <c r="N104" s="41">
        <v>1081727.59</v>
      </c>
      <c r="O104" s="16">
        <f t="shared" si="2"/>
        <v>1081727.59</v>
      </c>
      <c r="P104" s="16" t="str">
        <v>吉林省德邦汽车电子有限公司</v>
      </c>
      <c r="Q104" s="16" t="str">
        <f>_xlfn.XLOOKUP(P104,'6月应付账款余额'!A:A,'6月应付账款余额'!A:A)</f>
        <v>吉林省德邦汽车电子有限公司</v>
      </c>
    </row>
    <row r="105" s="16" customFormat="1" ht="15" hidden="1" customHeight="1" spans="1:17">
      <c r="A105" s="10" t="s">
        <v>99</v>
      </c>
      <c r="B105" s="13" t="s">
        <v>100</v>
      </c>
      <c r="C105" s="10" t="s">
        <v>97</v>
      </c>
      <c r="D105" s="13" t="s">
        <v>178</v>
      </c>
      <c r="E105" s="10" t="s">
        <v>97</v>
      </c>
      <c r="F105" s="10" t="s">
        <v>98</v>
      </c>
      <c r="G105" s="10" t="s">
        <v>104</v>
      </c>
      <c r="H105" s="42">
        <v>0</v>
      </c>
      <c r="I105" s="42">
        <v>0</v>
      </c>
      <c r="J105" s="42">
        <v>0</v>
      </c>
      <c r="K105" s="42">
        <v>0</v>
      </c>
      <c r="L105" s="42">
        <v>0</v>
      </c>
      <c r="M105" s="10" t="s">
        <v>104</v>
      </c>
      <c r="N105" s="42">
        <v>0</v>
      </c>
      <c r="O105" s="16">
        <f t="shared" si="2"/>
        <v>0</v>
      </c>
      <c r="P105" s="16" t="str">
        <v>吉林省方舟电子科技有限公司</v>
      </c>
      <c r="Q105" s="16" t="str">
        <f>_xlfn.XLOOKUP(P105,'6月应付账款余额'!A:A,'6月应付账款余额'!A:A)</f>
        <v>吉林省方舟电子科技有限公司</v>
      </c>
    </row>
    <row r="106" s="16" customFormat="1" ht="15" hidden="1" customHeight="1" spans="1:17">
      <c r="A106" s="19" t="s">
        <v>99</v>
      </c>
      <c r="B106" s="20" t="s">
        <v>100</v>
      </c>
      <c r="C106" s="19" t="s">
        <v>97</v>
      </c>
      <c r="D106" s="20" t="s">
        <v>179</v>
      </c>
      <c r="E106" s="19" t="s">
        <v>97</v>
      </c>
      <c r="F106" s="19" t="s">
        <v>98</v>
      </c>
      <c r="G106" s="19" t="s">
        <v>104</v>
      </c>
      <c r="H106" s="41">
        <v>0</v>
      </c>
      <c r="I106" s="41">
        <v>0</v>
      </c>
      <c r="J106" s="41">
        <v>0</v>
      </c>
      <c r="K106" s="41">
        <v>0</v>
      </c>
      <c r="L106" s="41">
        <v>0</v>
      </c>
      <c r="M106" s="19" t="s">
        <v>104</v>
      </c>
      <c r="N106" s="41">
        <v>0</v>
      </c>
      <c r="O106" s="16">
        <f t="shared" si="2"/>
        <v>0</v>
      </c>
      <c r="P106" s="16" t="str">
        <v>长春富维安道拓汽车金属零部件</v>
      </c>
      <c r="Q106" s="16" t="str">
        <f>_xlfn.XLOOKUP(P106,'6月应付账款余额'!A:A,'6月应付账款余额'!A:A)</f>
        <v>长春富维安道拓汽车金属零部件</v>
      </c>
    </row>
    <row r="107" s="16" customFormat="1" ht="15" customHeight="1" spans="1:18">
      <c r="A107" s="10" t="s">
        <v>99</v>
      </c>
      <c r="B107" s="13" t="s">
        <v>100</v>
      </c>
      <c r="C107" s="10" t="s">
        <v>97</v>
      </c>
      <c r="D107" s="13" t="s">
        <v>38</v>
      </c>
      <c r="E107" s="10" t="s">
        <v>97</v>
      </c>
      <c r="F107" s="10" t="s">
        <v>98</v>
      </c>
      <c r="G107" s="10" t="s">
        <v>102</v>
      </c>
      <c r="H107" s="42">
        <v>568305.22</v>
      </c>
      <c r="I107" s="42">
        <v>50000</v>
      </c>
      <c r="J107" s="42">
        <v>63292.12</v>
      </c>
      <c r="K107" s="42">
        <v>500000</v>
      </c>
      <c r="L107" s="42">
        <v>498437.63</v>
      </c>
      <c r="M107" s="10" t="s">
        <v>102</v>
      </c>
      <c r="N107" s="42">
        <v>581597.34</v>
      </c>
      <c r="O107" s="16">
        <f t="shared" si="2"/>
        <v>581597.34</v>
      </c>
      <c r="P107" s="16" t="str">
        <v>长沙浩睿精密机械有限公司</v>
      </c>
      <c r="Q107" s="16" t="e">
        <f>_xlfn.XLOOKUP(P107,'6月应付账款余额'!A:A,'6月应付账款余额'!A:A)</f>
        <v>#N/A</v>
      </c>
      <c r="R107" s="16">
        <f>_xlfn.XLOOKUP(P107,D:D,O:O)</f>
        <v>0</v>
      </c>
    </row>
    <row r="108" s="16" customFormat="1" ht="15" customHeight="1" spans="1:18">
      <c r="A108" s="19" t="s">
        <v>99</v>
      </c>
      <c r="B108" s="20" t="s">
        <v>100</v>
      </c>
      <c r="C108" s="19" t="s">
        <v>97</v>
      </c>
      <c r="D108" s="20" t="s">
        <v>180</v>
      </c>
      <c r="E108" s="19" t="s">
        <v>97</v>
      </c>
      <c r="F108" s="19" t="s">
        <v>98</v>
      </c>
      <c r="G108" s="19" t="s">
        <v>104</v>
      </c>
      <c r="H108" s="41">
        <v>0</v>
      </c>
      <c r="I108" s="41">
        <v>0</v>
      </c>
      <c r="J108" s="41">
        <v>0</v>
      </c>
      <c r="K108" s="41">
        <v>0</v>
      </c>
      <c r="L108" s="41">
        <v>0</v>
      </c>
      <c r="M108" s="19" t="s">
        <v>104</v>
      </c>
      <c r="N108" s="41">
        <v>0</v>
      </c>
      <c r="O108" s="16">
        <f t="shared" si="2"/>
        <v>0</v>
      </c>
      <c r="P108" s="16" t="str">
        <v>惠州市唐群座椅科技股份有限公</v>
      </c>
      <c r="Q108" s="16" t="e">
        <f>_xlfn.XLOOKUP(P108,'6月应付账款余额'!A:A,'6月应付账款余额'!A:A)</f>
        <v>#N/A</v>
      </c>
      <c r="R108" s="16">
        <f>_xlfn.XLOOKUP(P108,D:D,O:O)</f>
        <v>0</v>
      </c>
    </row>
    <row r="109" s="16" customFormat="1" ht="15" hidden="1" customHeight="1" spans="1:17">
      <c r="A109" s="10" t="s">
        <v>99</v>
      </c>
      <c r="B109" s="13" t="s">
        <v>100</v>
      </c>
      <c r="C109" s="10" t="s">
        <v>97</v>
      </c>
      <c r="D109" s="13" t="s">
        <v>181</v>
      </c>
      <c r="E109" s="10" t="s">
        <v>97</v>
      </c>
      <c r="F109" s="10" t="s">
        <v>98</v>
      </c>
      <c r="G109" s="10" t="s">
        <v>102</v>
      </c>
      <c r="H109" s="42">
        <v>1508.81</v>
      </c>
      <c r="I109" s="42">
        <v>0</v>
      </c>
      <c r="J109" s="42">
        <v>0</v>
      </c>
      <c r="K109" s="42">
        <v>0</v>
      </c>
      <c r="L109" s="42">
        <v>0</v>
      </c>
      <c r="M109" s="10" t="s">
        <v>102</v>
      </c>
      <c r="N109" s="42">
        <v>1508.81</v>
      </c>
      <c r="O109" s="16">
        <f t="shared" si="2"/>
        <v>1508.81</v>
      </c>
      <c r="P109" s="16" t="str">
        <v>黄骅市雍丰塑料制品有限公司</v>
      </c>
      <c r="Q109" s="16" t="str">
        <f>_xlfn.XLOOKUP(P109,'6月应付账款余额'!A:A,'6月应付账款余额'!A:A)</f>
        <v>黄骅市雍丰塑料制品有限公司</v>
      </c>
    </row>
    <row r="110" s="16" customFormat="1" ht="15" customHeight="1" spans="1:18">
      <c r="A110" s="19" t="s">
        <v>99</v>
      </c>
      <c r="B110" s="20" t="s">
        <v>100</v>
      </c>
      <c r="C110" s="19" t="s">
        <v>97</v>
      </c>
      <c r="D110" s="20" t="s">
        <v>182</v>
      </c>
      <c r="E110" s="19" t="s">
        <v>97</v>
      </c>
      <c r="F110" s="19" t="s">
        <v>98</v>
      </c>
      <c r="G110" s="19" t="s">
        <v>102</v>
      </c>
      <c r="H110" s="41">
        <v>19684</v>
      </c>
      <c r="I110" s="41">
        <v>0</v>
      </c>
      <c r="J110" s="41">
        <v>0</v>
      </c>
      <c r="K110" s="41">
        <v>0</v>
      </c>
      <c r="L110" s="41">
        <v>0</v>
      </c>
      <c r="M110" s="19" t="s">
        <v>102</v>
      </c>
      <c r="N110" s="41">
        <v>19684</v>
      </c>
      <c r="O110" s="16">
        <f t="shared" si="2"/>
        <v>19684</v>
      </c>
      <c r="P110" s="16" t="str">
        <v>北京兴达恒源商贸有限公司</v>
      </c>
      <c r="Q110" s="16" t="e">
        <f>_xlfn.XLOOKUP(P110,'6月应付账款余额'!A:A,'6月应付账款余额'!A:A)</f>
        <v>#N/A</v>
      </c>
      <c r="R110" s="16">
        <f t="shared" ref="R110:R117" si="5">_xlfn.XLOOKUP(P110,D:D,O:O)</f>
        <v>0</v>
      </c>
    </row>
    <row r="111" s="16" customFormat="1" ht="15" customHeight="1" spans="1:18">
      <c r="A111" s="10" t="s">
        <v>99</v>
      </c>
      <c r="B111" s="13" t="s">
        <v>100</v>
      </c>
      <c r="C111" s="10" t="s">
        <v>97</v>
      </c>
      <c r="D111" s="13" t="s">
        <v>69</v>
      </c>
      <c r="E111" s="10" t="s">
        <v>97</v>
      </c>
      <c r="F111" s="10" t="s">
        <v>98</v>
      </c>
      <c r="G111" s="10" t="s">
        <v>102</v>
      </c>
      <c r="H111" s="42">
        <v>28815</v>
      </c>
      <c r="I111" s="42">
        <v>0</v>
      </c>
      <c r="J111" s="42">
        <v>0</v>
      </c>
      <c r="K111" s="42">
        <v>89537.81</v>
      </c>
      <c r="L111" s="42">
        <v>28815</v>
      </c>
      <c r="M111" s="10" t="s">
        <v>102</v>
      </c>
      <c r="N111" s="42">
        <v>28815</v>
      </c>
      <c r="O111" s="16">
        <f t="shared" si="2"/>
        <v>28815</v>
      </c>
      <c r="P111" s="16" t="str">
        <v>株洲美佳机械实业有限公司</v>
      </c>
      <c r="Q111" s="16" t="e">
        <f>_xlfn.XLOOKUP(P111,'6月应付账款余额'!A:A,'6月应付账款余额'!A:A)</f>
        <v>#N/A</v>
      </c>
      <c r="R111" s="16">
        <f t="shared" si="5"/>
        <v>1508.81</v>
      </c>
    </row>
    <row r="112" s="16" customFormat="1" ht="15" customHeight="1" spans="1:18">
      <c r="A112" s="19" t="s">
        <v>99</v>
      </c>
      <c r="B112" s="20" t="s">
        <v>100</v>
      </c>
      <c r="C112" s="19" t="s">
        <v>97</v>
      </c>
      <c r="D112" s="20" t="s">
        <v>183</v>
      </c>
      <c r="E112" s="19" t="s">
        <v>97</v>
      </c>
      <c r="F112" s="19" t="s">
        <v>98</v>
      </c>
      <c r="G112" s="19" t="s">
        <v>102</v>
      </c>
      <c r="H112" s="41">
        <v>23.19</v>
      </c>
      <c r="I112" s="41">
        <v>0</v>
      </c>
      <c r="J112" s="41">
        <v>0</v>
      </c>
      <c r="K112" s="41">
        <v>0</v>
      </c>
      <c r="L112" s="41">
        <v>0</v>
      </c>
      <c r="M112" s="19" t="s">
        <v>102</v>
      </c>
      <c r="N112" s="41">
        <v>23.19</v>
      </c>
      <c r="O112" s="16">
        <f t="shared" si="2"/>
        <v>23.19</v>
      </c>
      <c r="P112" s="16" t="str">
        <v>上海江川国际贸易有限公司</v>
      </c>
      <c r="Q112" s="16" t="e">
        <f>_xlfn.XLOOKUP(P112,'6月应付账款余额'!A:A,'6月应付账款余额'!A:A)</f>
        <v>#N/A</v>
      </c>
      <c r="R112" s="16">
        <f t="shared" si="5"/>
        <v>19684</v>
      </c>
    </row>
    <row r="113" s="16" customFormat="1" ht="15" customHeight="1" spans="1:18">
      <c r="A113" s="10" t="s">
        <v>99</v>
      </c>
      <c r="B113" s="13" t="s">
        <v>100</v>
      </c>
      <c r="C113" s="10" t="s">
        <v>97</v>
      </c>
      <c r="D113" s="13" t="s">
        <v>184</v>
      </c>
      <c r="E113" s="10" t="s">
        <v>97</v>
      </c>
      <c r="F113" s="10" t="s">
        <v>98</v>
      </c>
      <c r="G113" s="10" t="s">
        <v>102</v>
      </c>
      <c r="H113" s="42">
        <v>5878.26</v>
      </c>
      <c r="I113" s="42">
        <v>0</v>
      </c>
      <c r="J113" s="42">
        <v>0</v>
      </c>
      <c r="K113" s="42">
        <v>0</v>
      </c>
      <c r="L113" s="42">
        <v>0</v>
      </c>
      <c r="M113" s="10" t="s">
        <v>102</v>
      </c>
      <c r="N113" s="42">
        <v>5878.26</v>
      </c>
      <c r="O113" s="16">
        <f t="shared" si="2"/>
        <v>5878.26</v>
      </c>
      <c r="P113" s="16" t="str">
        <v>江苏忠明祥和精工股份有限公司</v>
      </c>
      <c r="Q113" s="16" t="str">
        <f>_xlfn.XLOOKUP(P113,'6月应付账款余额'!A:A,'6月应付账款余额'!A:A)</f>
        <v>江苏忠明祥和精工股份有限公司</v>
      </c>
      <c r="R113" s="16">
        <f t="shared" si="5"/>
        <v>28815</v>
      </c>
    </row>
    <row r="114" s="16" customFormat="1" ht="15" customHeight="1" spans="1:18">
      <c r="A114" s="19" t="s">
        <v>99</v>
      </c>
      <c r="B114" s="20" t="s">
        <v>100</v>
      </c>
      <c r="C114" s="19" t="s">
        <v>97</v>
      </c>
      <c r="D114" s="20" t="s">
        <v>185</v>
      </c>
      <c r="E114" s="19" t="s">
        <v>97</v>
      </c>
      <c r="F114" s="19" t="s">
        <v>98</v>
      </c>
      <c r="G114" s="19" t="s">
        <v>104</v>
      </c>
      <c r="H114" s="41">
        <v>0</v>
      </c>
      <c r="I114" s="41">
        <v>0</v>
      </c>
      <c r="J114" s="41">
        <v>0</v>
      </c>
      <c r="K114" s="41">
        <v>0</v>
      </c>
      <c r="L114" s="41">
        <v>0</v>
      </c>
      <c r="M114" s="19" t="s">
        <v>104</v>
      </c>
      <c r="N114" s="41">
        <v>0</v>
      </c>
      <c r="O114" s="16">
        <f t="shared" si="2"/>
        <v>0</v>
      </c>
      <c r="P114" s="16" t="str">
        <v>芜湖海川汽车部件有限公司</v>
      </c>
      <c r="Q114" s="16" t="e">
        <f>_xlfn.XLOOKUP(P114,'6月应付账款余额'!A:A,'6月应付账款余额'!A:A)</f>
        <v>#N/A</v>
      </c>
      <c r="R114" s="16">
        <f t="shared" si="5"/>
        <v>23.19</v>
      </c>
    </row>
    <row r="115" s="16" customFormat="1" ht="15" customHeight="1" spans="1:18">
      <c r="A115" s="10" t="s">
        <v>99</v>
      </c>
      <c r="B115" s="13" t="s">
        <v>100</v>
      </c>
      <c r="C115" s="10" t="s">
        <v>97</v>
      </c>
      <c r="D115" s="13" t="s">
        <v>186</v>
      </c>
      <c r="E115" s="10" t="s">
        <v>97</v>
      </c>
      <c r="F115" s="10" t="s">
        <v>98</v>
      </c>
      <c r="G115" s="10" t="s">
        <v>104</v>
      </c>
      <c r="H115" s="42">
        <v>0</v>
      </c>
      <c r="I115" s="42">
        <v>0</v>
      </c>
      <c r="J115" s="42">
        <v>0</v>
      </c>
      <c r="K115" s="42">
        <v>0</v>
      </c>
      <c r="L115" s="42">
        <v>0</v>
      </c>
      <c r="M115" s="10" t="s">
        <v>104</v>
      </c>
      <c r="N115" s="42">
        <v>0</v>
      </c>
      <c r="O115" s="16">
        <f t="shared" si="2"/>
        <v>0</v>
      </c>
      <c r="P115" s="16" t="str">
        <v>张家港保税区得英达利化工材料</v>
      </c>
      <c r="Q115" s="16" t="e">
        <f>_xlfn.XLOOKUP(P115,'6月应付账款余额'!A:A,'6月应付账款余额'!A:A)</f>
        <v>#N/A</v>
      </c>
      <c r="R115" s="16">
        <f t="shared" si="5"/>
        <v>5878.26</v>
      </c>
    </row>
    <row r="116" s="16" customFormat="1" ht="15" customHeight="1" spans="1:18">
      <c r="A116" s="19" t="s">
        <v>99</v>
      </c>
      <c r="B116" s="20" t="s">
        <v>100</v>
      </c>
      <c r="C116" s="19" t="s">
        <v>97</v>
      </c>
      <c r="D116" s="20" t="s">
        <v>187</v>
      </c>
      <c r="E116" s="19" t="s">
        <v>97</v>
      </c>
      <c r="F116" s="19" t="s">
        <v>98</v>
      </c>
      <c r="G116" s="19" t="s">
        <v>102</v>
      </c>
      <c r="H116" s="41">
        <v>65450</v>
      </c>
      <c r="I116" s="41">
        <v>0</v>
      </c>
      <c r="J116" s="41">
        <v>0</v>
      </c>
      <c r="K116" s="41">
        <v>0</v>
      </c>
      <c r="L116" s="41">
        <v>0</v>
      </c>
      <c r="M116" s="19" t="s">
        <v>102</v>
      </c>
      <c r="N116" s="41">
        <v>65450</v>
      </c>
      <c r="O116" s="16">
        <f t="shared" si="2"/>
        <v>65450</v>
      </c>
      <c r="P116" s="16" t="str">
        <v>昆山佰益通仓储设备有限公司</v>
      </c>
      <c r="Q116" s="16" t="e">
        <f>_xlfn.XLOOKUP(P116,'6月应付账款余额'!A:A,'6月应付账款余额'!A:A)</f>
        <v>#N/A</v>
      </c>
      <c r="R116" s="16">
        <f t="shared" si="5"/>
        <v>0</v>
      </c>
    </row>
    <row r="117" s="16" customFormat="1" ht="15" customHeight="1" spans="1:18">
      <c r="A117" s="10" t="s">
        <v>99</v>
      </c>
      <c r="B117" s="13" t="s">
        <v>100</v>
      </c>
      <c r="C117" s="10" t="s">
        <v>97</v>
      </c>
      <c r="D117" s="13" t="s">
        <v>188</v>
      </c>
      <c r="E117" s="10" t="s">
        <v>97</v>
      </c>
      <c r="F117" s="10" t="s">
        <v>98</v>
      </c>
      <c r="G117" s="10" t="s">
        <v>104</v>
      </c>
      <c r="H117" s="42">
        <v>0</v>
      </c>
      <c r="I117" s="42">
        <v>0</v>
      </c>
      <c r="J117" s="42">
        <v>0</v>
      </c>
      <c r="K117" s="42">
        <v>0</v>
      </c>
      <c r="L117" s="42">
        <v>0</v>
      </c>
      <c r="M117" s="10" t="s">
        <v>104</v>
      </c>
      <c r="N117" s="42">
        <v>0</v>
      </c>
      <c r="O117" s="16">
        <f t="shared" si="2"/>
        <v>0</v>
      </c>
      <c r="P117" s="16" t="str">
        <v>浙江光安标准件有限公司</v>
      </c>
      <c r="Q117" s="16" t="e">
        <f>_xlfn.XLOOKUP(P117,'6月应付账款余额'!A:A,'6月应付账款余额'!A:A)</f>
        <v>#N/A</v>
      </c>
      <c r="R117" s="16">
        <f t="shared" si="5"/>
        <v>0</v>
      </c>
    </row>
    <row r="118" s="16" customFormat="1" ht="15" hidden="1" customHeight="1" spans="1:17">
      <c r="A118" s="19" t="s">
        <v>99</v>
      </c>
      <c r="B118" s="20" t="s">
        <v>100</v>
      </c>
      <c r="C118" s="19" t="s">
        <v>97</v>
      </c>
      <c r="D118" s="20" t="s">
        <v>189</v>
      </c>
      <c r="E118" s="19" t="s">
        <v>97</v>
      </c>
      <c r="F118" s="19" t="s">
        <v>98</v>
      </c>
      <c r="G118" s="19" t="s">
        <v>102</v>
      </c>
      <c r="H118" s="41">
        <v>61614.37</v>
      </c>
      <c r="I118" s="41">
        <v>0</v>
      </c>
      <c r="J118" s="41">
        <v>0</v>
      </c>
      <c r="K118" s="41">
        <v>0</v>
      </c>
      <c r="L118" s="41">
        <v>0</v>
      </c>
      <c r="M118" s="19" t="s">
        <v>102</v>
      </c>
      <c r="N118" s="41">
        <v>61614.37</v>
      </c>
      <c r="O118" s="16">
        <f t="shared" si="2"/>
        <v>61614.37</v>
      </c>
      <c r="P118" s="16" t="str">
        <v>合肥都维自动给料设备有限公司</v>
      </c>
      <c r="Q118" s="16" t="str">
        <f>_xlfn.XLOOKUP(P118,'6月应付账款余额'!A:A,'6月应付账款余额'!A:A)</f>
        <v>合肥都维自动给料设备有限公司</v>
      </c>
    </row>
    <row r="119" s="16" customFormat="1" ht="15" customHeight="1" spans="1:18">
      <c r="A119" s="10" t="s">
        <v>99</v>
      </c>
      <c r="B119" s="13" t="s">
        <v>100</v>
      </c>
      <c r="C119" s="10" t="s">
        <v>97</v>
      </c>
      <c r="D119" s="13" t="s">
        <v>190</v>
      </c>
      <c r="E119" s="10" t="s">
        <v>97</v>
      </c>
      <c r="F119" s="10" t="s">
        <v>98</v>
      </c>
      <c r="G119" s="10" t="s">
        <v>104</v>
      </c>
      <c r="H119" s="42">
        <v>0</v>
      </c>
      <c r="I119" s="42">
        <v>0</v>
      </c>
      <c r="J119" s="42">
        <v>0</v>
      </c>
      <c r="K119" s="42">
        <v>0</v>
      </c>
      <c r="L119" s="42">
        <v>0</v>
      </c>
      <c r="M119" s="10" t="s">
        <v>104</v>
      </c>
      <c r="N119" s="42">
        <v>0</v>
      </c>
      <c r="O119" s="16">
        <f t="shared" si="2"/>
        <v>0</v>
      </c>
      <c r="P119" s="16" t="str">
        <v>安徽楚江特钢有限公司</v>
      </c>
      <c r="Q119" s="16" t="e">
        <f>_xlfn.XLOOKUP(P119,'6月应付账款余额'!A:A,'6月应付账款余额'!A:A)</f>
        <v>#N/A</v>
      </c>
      <c r="R119" s="16">
        <f>_xlfn.XLOOKUP(P119,D:D,O:O)</f>
        <v>0</v>
      </c>
    </row>
    <row r="120" s="16" customFormat="1" ht="15" customHeight="1" spans="1:18">
      <c r="A120" s="19" t="s">
        <v>99</v>
      </c>
      <c r="B120" s="20" t="s">
        <v>100</v>
      </c>
      <c r="C120" s="19" t="s">
        <v>97</v>
      </c>
      <c r="D120" s="20" t="s">
        <v>39</v>
      </c>
      <c r="E120" s="19" t="s">
        <v>97</v>
      </c>
      <c r="F120" s="19" t="s">
        <v>98</v>
      </c>
      <c r="G120" s="19" t="s">
        <v>102</v>
      </c>
      <c r="H120" s="41">
        <v>800496.11</v>
      </c>
      <c r="I120" s="41">
        <v>100000</v>
      </c>
      <c r="J120" s="41">
        <v>0</v>
      </c>
      <c r="K120" s="41">
        <v>1231202</v>
      </c>
      <c r="L120" s="41">
        <v>808671</v>
      </c>
      <c r="M120" s="19" t="s">
        <v>102</v>
      </c>
      <c r="N120" s="41">
        <v>700496.11</v>
      </c>
      <c r="O120" s="16">
        <f t="shared" si="2"/>
        <v>700496.11</v>
      </c>
      <c r="P120" s="16" t="str">
        <v>江西昌兴汽车配件有限公司</v>
      </c>
      <c r="Q120" s="16" t="e">
        <f>_xlfn.XLOOKUP(P120,'6月应付账款余额'!A:A,'6月应付账款余额'!A:A)</f>
        <v>#N/A</v>
      </c>
      <c r="R120" s="16">
        <f>_xlfn.XLOOKUP(P120,D:D,O:O)</f>
        <v>61614.37</v>
      </c>
    </row>
    <row r="121" s="16" customFormat="1" ht="15" customHeight="1" spans="1:18">
      <c r="A121" s="10" t="s">
        <v>99</v>
      </c>
      <c r="B121" s="13" t="s">
        <v>100</v>
      </c>
      <c r="C121" s="10" t="s">
        <v>97</v>
      </c>
      <c r="D121" s="13" t="s">
        <v>191</v>
      </c>
      <c r="E121" s="10" t="s">
        <v>97</v>
      </c>
      <c r="F121" s="10" t="s">
        <v>98</v>
      </c>
      <c r="G121" s="10" t="s">
        <v>104</v>
      </c>
      <c r="H121" s="42">
        <v>0</v>
      </c>
      <c r="I121" s="42">
        <v>0</v>
      </c>
      <c r="J121" s="42">
        <v>0</v>
      </c>
      <c r="K121" s="42">
        <v>0</v>
      </c>
      <c r="L121" s="42">
        <v>0</v>
      </c>
      <c r="M121" s="10" t="s">
        <v>104</v>
      </c>
      <c r="N121" s="42">
        <v>0</v>
      </c>
      <c r="O121" s="16">
        <f t="shared" si="2"/>
        <v>0</v>
      </c>
      <c r="P121" s="16" t="str">
        <v>江西省仁义航空机械加工有限公</v>
      </c>
      <c r="Q121" s="16" t="e">
        <f>_xlfn.XLOOKUP(P121,'6月应付账款余额'!A:A,'6月应付账款余额'!A:A)</f>
        <v>#N/A</v>
      </c>
      <c r="R121" s="16">
        <f>_xlfn.XLOOKUP(P121,D:D,O:O)</f>
        <v>0</v>
      </c>
    </row>
    <row r="122" s="16" customFormat="1" ht="15" hidden="1" customHeight="1" spans="1:17">
      <c r="A122" s="19" t="s">
        <v>99</v>
      </c>
      <c r="B122" s="20" t="s">
        <v>100</v>
      </c>
      <c r="C122" s="19" t="s">
        <v>97</v>
      </c>
      <c r="D122" s="20" t="s">
        <v>192</v>
      </c>
      <c r="E122" s="19" t="s">
        <v>97</v>
      </c>
      <c r="F122" s="19" t="s">
        <v>98</v>
      </c>
      <c r="G122" s="19" t="s">
        <v>102</v>
      </c>
      <c r="H122" s="41">
        <v>474</v>
      </c>
      <c r="I122" s="41">
        <v>0</v>
      </c>
      <c r="J122" s="41">
        <v>0</v>
      </c>
      <c r="K122" s="41">
        <v>0</v>
      </c>
      <c r="L122" s="41">
        <v>0</v>
      </c>
      <c r="M122" s="19" t="s">
        <v>102</v>
      </c>
      <c r="N122" s="41">
        <v>474</v>
      </c>
      <c r="O122" s="16">
        <f t="shared" si="2"/>
        <v>474</v>
      </c>
      <c r="P122" s="16" t="str">
        <v>景德镇市乾立运输有限公司</v>
      </c>
      <c r="Q122" s="16" t="str">
        <f>_xlfn.XLOOKUP(P122,'6月应付账款余额'!A:A,'6月应付账款余额'!A:A)</f>
        <v>景德镇市乾立运输有限公司</v>
      </c>
    </row>
    <row r="123" s="16" customFormat="1" ht="15" customHeight="1" spans="1:18">
      <c r="A123" s="10" t="s">
        <v>99</v>
      </c>
      <c r="B123" s="13" t="s">
        <v>100</v>
      </c>
      <c r="C123" s="10" t="s">
        <v>97</v>
      </c>
      <c r="D123" s="13" t="s">
        <v>40</v>
      </c>
      <c r="E123" s="10" t="s">
        <v>97</v>
      </c>
      <c r="F123" s="10" t="s">
        <v>98</v>
      </c>
      <c r="G123" s="10" t="s">
        <v>102</v>
      </c>
      <c r="H123" s="42">
        <v>1062468.17</v>
      </c>
      <c r="I123" s="42">
        <v>100000</v>
      </c>
      <c r="J123" s="42">
        <v>234323.71</v>
      </c>
      <c r="K123" s="42">
        <v>900000</v>
      </c>
      <c r="L123" s="42">
        <v>1532211.53</v>
      </c>
      <c r="M123" s="10" t="s">
        <v>102</v>
      </c>
      <c r="N123" s="42">
        <v>1196791.88</v>
      </c>
      <c r="O123" s="16">
        <f t="shared" si="2"/>
        <v>1196791.88</v>
      </c>
      <c r="P123" s="16" t="str">
        <v>景德镇市骏达汽车零部件有限公</v>
      </c>
      <c r="Q123" s="16" t="e">
        <f>_xlfn.XLOOKUP(P123,'6月应付账款余额'!A:A,'6月应付账款余额'!A:A)</f>
        <v>#N/A</v>
      </c>
      <c r="R123" s="16">
        <f>_xlfn.XLOOKUP(P123,D:D,O:O)</f>
        <v>0</v>
      </c>
    </row>
    <row r="124" s="16" customFormat="1" ht="15" customHeight="1" spans="1:18">
      <c r="A124" s="19" t="s">
        <v>99</v>
      </c>
      <c r="B124" s="20" t="s">
        <v>100</v>
      </c>
      <c r="C124" s="19" t="s">
        <v>97</v>
      </c>
      <c r="D124" s="20" t="s">
        <v>193</v>
      </c>
      <c r="E124" s="19" t="s">
        <v>97</v>
      </c>
      <c r="F124" s="19" t="s">
        <v>98</v>
      </c>
      <c r="G124" s="19" t="s">
        <v>104</v>
      </c>
      <c r="H124" s="41">
        <v>0</v>
      </c>
      <c r="I124" s="41">
        <v>0</v>
      </c>
      <c r="J124" s="41">
        <v>0</v>
      </c>
      <c r="K124" s="41">
        <v>0</v>
      </c>
      <c r="L124" s="41">
        <v>0</v>
      </c>
      <c r="M124" s="19" t="s">
        <v>104</v>
      </c>
      <c r="N124" s="41">
        <v>0</v>
      </c>
      <c r="O124" s="16">
        <f t="shared" si="2"/>
        <v>0</v>
      </c>
      <c r="P124" s="16" t="str">
        <v>景德镇市劲元汽车配件有限公司</v>
      </c>
      <c r="Q124" s="16" t="e">
        <f>_xlfn.XLOOKUP(P124,'6月应付账款余额'!A:A,'6月应付账款余额'!A:A)</f>
        <v>#N/A</v>
      </c>
      <c r="R124" s="16">
        <f>_xlfn.XLOOKUP(P124,D:D,O:O)</f>
        <v>474</v>
      </c>
    </row>
    <row r="125" s="16" customFormat="1" ht="15" hidden="1" customHeight="1" spans="1:17">
      <c r="A125" s="10" t="s">
        <v>99</v>
      </c>
      <c r="B125" s="13" t="s">
        <v>100</v>
      </c>
      <c r="C125" s="10" t="s">
        <v>97</v>
      </c>
      <c r="D125" s="13" t="s">
        <v>41</v>
      </c>
      <c r="E125" s="10" t="s">
        <v>97</v>
      </c>
      <c r="F125" s="10" t="s">
        <v>98</v>
      </c>
      <c r="G125" s="10" t="s">
        <v>102</v>
      </c>
      <c r="H125" s="42">
        <v>284823.04</v>
      </c>
      <c r="I125" s="42">
        <v>100000</v>
      </c>
      <c r="J125" s="42">
        <v>65955.89</v>
      </c>
      <c r="K125" s="42">
        <v>520000</v>
      </c>
      <c r="L125" s="42">
        <v>424408.35</v>
      </c>
      <c r="M125" s="10" t="s">
        <v>102</v>
      </c>
      <c r="N125" s="42">
        <v>250778.93</v>
      </c>
      <c r="O125" s="16">
        <f t="shared" si="2"/>
        <v>250778.93</v>
      </c>
      <c r="P125" s="16" t="str">
        <v>景德镇市凯达汽车配件有限公司</v>
      </c>
      <c r="Q125" s="16" t="str">
        <f>_xlfn.XLOOKUP(P125,'6月应付账款余额'!A:A,'6月应付账款余额'!A:A)</f>
        <v>景德镇市凯达汽车配件有限公司</v>
      </c>
    </row>
    <row r="126" s="16" customFormat="1" ht="15" customHeight="1" spans="1:18">
      <c r="A126" s="19" t="s">
        <v>99</v>
      </c>
      <c r="B126" s="20" t="s">
        <v>100</v>
      </c>
      <c r="C126" s="19" t="s">
        <v>97</v>
      </c>
      <c r="D126" s="20" t="s">
        <v>194</v>
      </c>
      <c r="E126" s="19" t="s">
        <v>97</v>
      </c>
      <c r="F126" s="19" t="s">
        <v>98</v>
      </c>
      <c r="G126" s="19" t="s">
        <v>102</v>
      </c>
      <c r="H126" s="41">
        <v>13000</v>
      </c>
      <c r="I126" s="41">
        <v>0</v>
      </c>
      <c r="J126" s="41">
        <v>0</v>
      </c>
      <c r="K126" s="41">
        <v>0</v>
      </c>
      <c r="L126" s="41">
        <v>0</v>
      </c>
      <c r="M126" s="19" t="s">
        <v>102</v>
      </c>
      <c r="N126" s="41">
        <v>13000</v>
      </c>
      <c r="O126" s="16">
        <f t="shared" si="2"/>
        <v>13000</v>
      </c>
      <c r="P126" s="16" t="str">
        <v>江西国匠汽车部件有限公司</v>
      </c>
      <c r="Q126" s="16" t="e">
        <f>_xlfn.XLOOKUP(P126,'6月应付账款余额'!A:A,'6月应付账款余额'!A:A)</f>
        <v>#N/A</v>
      </c>
      <c r="R126" s="16">
        <f>_xlfn.XLOOKUP(P126,D:D,O:O)</f>
        <v>0</v>
      </c>
    </row>
    <row r="127" s="16" customFormat="1" ht="15" hidden="1" customHeight="1" spans="1:17">
      <c r="A127" s="10" t="s">
        <v>99</v>
      </c>
      <c r="B127" s="13" t="s">
        <v>100</v>
      </c>
      <c r="C127" s="10" t="s">
        <v>97</v>
      </c>
      <c r="D127" s="13" t="s">
        <v>195</v>
      </c>
      <c r="E127" s="10" t="s">
        <v>97</v>
      </c>
      <c r="F127" s="10" t="s">
        <v>98</v>
      </c>
      <c r="G127" s="10" t="s">
        <v>104</v>
      </c>
      <c r="H127" s="42">
        <v>0</v>
      </c>
      <c r="I127" s="42">
        <v>0</v>
      </c>
      <c r="J127" s="42">
        <v>0</v>
      </c>
      <c r="K127" s="42">
        <v>0</v>
      </c>
      <c r="L127" s="42">
        <v>0</v>
      </c>
      <c r="M127" s="10" t="s">
        <v>104</v>
      </c>
      <c r="N127" s="42">
        <v>0</v>
      </c>
      <c r="O127" s="16">
        <f t="shared" si="2"/>
        <v>0</v>
      </c>
      <c r="P127" s="16" t="str">
        <v>武汉德锐隆科技有限公司</v>
      </c>
      <c r="Q127" s="16" t="str">
        <f>_xlfn.XLOOKUP(P127,'6月应付账款余额'!A:A,'6月应付账款余额'!A:A)</f>
        <v>武汉德锐隆科技有限公司</v>
      </c>
    </row>
    <row r="128" s="16" customFormat="1" ht="15" customHeight="1" spans="1:18">
      <c r="A128" s="19" t="s">
        <v>99</v>
      </c>
      <c r="B128" s="20" t="s">
        <v>100</v>
      </c>
      <c r="C128" s="19" t="s">
        <v>97</v>
      </c>
      <c r="D128" s="20" t="s">
        <v>196</v>
      </c>
      <c r="E128" s="19" t="s">
        <v>97</v>
      </c>
      <c r="F128" s="19" t="s">
        <v>98</v>
      </c>
      <c r="G128" s="19" t="s">
        <v>104</v>
      </c>
      <c r="H128" s="41">
        <v>0</v>
      </c>
      <c r="I128" s="41">
        <v>0</v>
      </c>
      <c r="J128" s="41">
        <v>0</v>
      </c>
      <c r="K128" s="41">
        <v>0</v>
      </c>
      <c r="L128" s="41">
        <v>0</v>
      </c>
      <c r="M128" s="19" t="s">
        <v>104</v>
      </c>
      <c r="N128" s="41">
        <v>0</v>
      </c>
      <c r="O128" s="16">
        <f t="shared" si="2"/>
        <v>0</v>
      </c>
      <c r="P128" s="16" t="str">
        <v>湖南金能安全科技有限责任公司</v>
      </c>
      <c r="Q128" s="16" t="e">
        <f>_xlfn.XLOOKUP(P128,'6月应付账款余额'!A:A,'6月应付账款余额'!A:A)</f>
        <v>#N/A</v>
      </c>
      <c r="R128" s="16">
        <f t="shared" ref="R128:R137" si="6">_xlfn.XLOOKUP(P128,D:D,O:O)</f>
        <v>13000</v>
      </c>
    </row>
    <row r="129" s="16" customFormat="1" ht="15" customHeight="1" spans="1:18">
      <c r="A129" s="10" t="s">
        <v>99</v>
      </c>
      <c r="B129" s="13" t="s">
        <v>100</v>
      </c>
      <c r="C129" s="10" t="s">
        <v>97</v>
      </c>
      <c r="D129" s="13" t="s">
        <v>197</v>
      </c>
      <c r="E129" s="10" t="s">
        <v>97</v>
      </c>
      <c r="F129" s="10" t="s">
        <v>98</v>
      </c>
      <c r="G129" s="10" t="s">
        <v>102</v>
      </c>
      <c r="H129" s="42">
        <v>117.55</v>
      </c>
      <c r="I129" s="42">
        <v>0</v>
      </c>
      <c r="J129" s="42">
        <v>0</v>
      </c>
      <c r="K129" s="42">
        <v>0</v>
      </c>
      <c r="L129" s="42">
        <v>0</v>
      </c>
      <c r="M129" s="10" t="s">
        <v>102</v>
      </c>
      <c r="N129" s="42">
        <v>117.55</v>
      </c>
      <c r="O129" s="16">
        <f t="shared" si="2"/>
        <v>117.55</v>
      </c>
      <c r="P129" s="16" t="str">
        <v>湖南鑫起人力资源管理有限公司</v>
      </c>
      <c r="Q129" s="16" t="e">
        <f>_xlfn.XLOOKUP(P129,'6月应付账款余额'!A:A,'6月应付账款余额'!A:A)</f>
        <v>#N/A</v>
      </c>
      <c r="R129" s="16">
        <f t="shared" si="6"/>
        <v>0</v>
      </c>
    </row>
    <row r="130" s="16" customFormat="1" ht="15" customHeight="1" spans="1:18">
      <c r="A130" s="19" t="s">
        <v>99</v>
      </c>
      <c r="B130" s="20" t="s">
        <v>100</v>
      </c>
      <c r="C130" s="19" t="s">
        <v>97</v>
      </c>
      <c r="D130" s="20" t="s">
        <v>198</v>
      </c>
      <c r="E130" s="19" t="s">
        <v>97</v>
      </c>
      <c r="F130" s="19" t="s">
        <v>98</v>
      </c>
      <c r="G130" s="19" t="s">
        <v>104</v>
      </c>
      <c r="H130" s="41">
        <v>0</v>
      </c>
      <c r="I130" s="41">
        <v>0</v>
      </c>
      <c r="J130" s="41">
        <v>0</v>
      </c>
      <c r="K130" s="41">
        <v>0</v>
      </c>
      <c r="L130" s="41">
        <v>0</v>
      </c>
      <c r="M130" s="19" t="s">
        <v>104</v>
      </c>
      <c r="N130" s="41">
        <v>0</v>
      </c>
      <c r="O130" s="16">
        <f t="shared" si="2"/>
        <v>0</v>
      </c>
      <c r="P130" s="16" t="str">
        <v>湖南天平正大有限责任会计事务</v>
      </c>
      <c r="Q130" s="16" t="e">
        <f>_xlfn.XLOOKUP(P130,'6月应付账款余额'!A:A,'6月应付账款余额'!A:A)</f>
        <v>#N/A</v>
      </c>
      <c r="R130" s="16">
        <f t="shared" si="6"/>
        <v>0</v>
      </c>
    </row>
    <row r="131" s="16" customFormat="1" ht="15" customHeight="1" spans="1:18">
      <c r="A131" s="10" t="s">
        <v>99</v>
      </c>
      <c r="B131" s="13" t="s">
        <v>100</v>
      </c>
      <c r="C131" s="10" t="s">
        <v>97</v>
      </c>
      <c r="D131" s="13" t="s">
        <v>199</v>
      </c>
      <c r="E131" s="10" t="s">
        <v>97</v>
      </c>
      <c r="F131" s="10" t="s">
        <v>98</v>
      </c>
      <c r="G131" s="10" t="s">
        <v>102</v>
      </c>
      <c r="H131" s="42">
        <v>32648.8</v>
      </c>
      <c r="I131" s="42">
        <v>0</v>
      </c>
      <c r="J131" s="42">
        <v>0</v>
      </c>
      <c r="K131" s="42">
        <v>0</v>
      </c>
      <c r="L131" s="42">
        <v>0</v>
      </c>
      <c r="M131" s="10" t="s">
        <v>102</v>
      </c>
      <c r="N131" s="42">
        <v>32648.8</v>
      </c>
      <c r="O131" s="16">
        <f t="shared" si="2"/>
        <v>32648.8</v>
      </c>
      <c r="P131" s="16" t="str">
        <v>株洲飞马橡胶实业有限公司</v>
      </c>
      <c r="Q131" s="16" t="e">
        <f>_xlfn.XLOOKUP(P131,'6月应付账款余额'!A:A,'6月应付账款余额'!A:A)</f>
        <v>#N/A</v>
      </c>
      <c r="R131" s="16">
        <f t="shared" si="6"/>
        <v>117.55</v>
      </c>
    </row>
    <row r="132" s="16" customFormat="1" ht="15" customHeight="1" spans="1:18">
      <c r="A132" s="19" t="s">
        <v>99</v>
      </c>
      <c r="B132" s="20" t="s">
        <v>100</v>
      </c>
      <c r="C132" s="19" t="s">
        <v>97</v>
      </c>
      <c r="D132" s="20" t="s">
        <v>200</v>
      </c>
      <c r="E132" s="19" t="s">
        <v>97</v>
      </c>
      <c r="F132" s="19" t="s">
        <v>98</v>
      </c>
      <c r="G132" s="19" t="s">
        <v>104</v>
      </c>
      <c r="H132" s="41">
        <v>0</v>
      </c>
      <c r="I132" s="41">
        <v>0</v>
      </c>
      <c r="J132" s="41">
        <v>0</v>
      </c>
      <c r="K132" s="41">
        <v>0</v>
      </c>
      <c r="L132" s="41">
        <v>0</v>
      </c>
      <c r="M132" s="19" t="s">
        <v>104</v>
      </c>
      <c r="N132" s="41">
        <v>0</v>
      </c>
      <c r="O132" s="16">
        <f t="shared" si="2"/>
        <v>0</v>
      </c>
      <c r="P132" s="16" t="str">
        <v>株洲博雅实业有限公司</v>
      </c>
      <c r="Q132" s="16" t="e">
        <f>_xlfn.XLOOKUP(P132,'6月应付账款余额'!A:A,'6月应付账款余额'!A:A)</f>
        <v>#N/A</v>
      </c>
      <c r="R132" s="16">
        <f t="shared" si="6"/>
        <v>0</v>
      </c>
    </row>
    <row r="133" s="16" customFormat="1" ht="15" customHeight="1" spans="1:18">
      <c r="A133" s="10" t="s">
        <v>99</v>
      </c>
      <c r="B133" s="13" t="s">
        <v>100</v>
      </c>
      <c r="C133" s="10" t="s">
        <v>97</v>
      </c>
      <c r="D133" s="13" t="s">
        <v>201</v>
      </c>
      <c r="E133" s="10" t="s">
        <v>97</v>
      </c>
      <c r="F133" s="10" t="s">
        <v>98</v>
      </c>
      <c r="G133" s="10" t="s">
        <v>102</v>
      </c>
      <c r="H133" s="42">
        <v>10486.2</v>
      </c>
      <c r="I133" s="42">
        <v>0</v>
      </c>
      <c r="J133" s="42">
        <v>0</v>
      </c>
      <c r="K133" s="42">
        <v>0</v>
      </c>
      <c r="L133" s="42">
        <v>0</v>
      </c>
      <c r="M133" s="10" t="s">
        <v>102</v>
      </c>
      <c r="N133" s="42">
        <v>10486.2</v>
      </c>
      <c r="O133" s="16">
        <f t="shared" ref="O133:O196" si="7">IF(M133="贷",N133,-N133)</f>
        <v>10486.2</v>
      </c>
      <c r="P133" s="16" t="str">
        <v>长沙市自翔机械有限公司</v>
      </c>
      <c r="Q133" s="16" t="e">
        <f>_xlfn.XLOOKUP(P133,'6月应付账款余额'!A:A,'6月应付账款余额'!A:A)</f>
        <v>#N/A</v>
      </c>
      <c r="R133" s="16">
        <f t="shared" si="6"/>
        <v>32648.8</v>
      </c>
    </row>
    <row r="134" s="16" customFormat="1" ht="15" customHeight="1" spans="1:18">
      <c r="A134" s="19" t="s">
        <v>99</v>
      </c>
      <c r="B134" s="20" t="s">
        <v>100</v>
      </c>
      <c r="C134" s="19" t="s">
        <v>97</v>
      </c>
      <c r="D134" s="20" t="s">
        <v>202</v>
      </c>
      <c r="E134" s="19" t="s">
        <v>97</v>
      </c>
      <c r="F134" s="19" t="s">
        <v>98</v>
      </c>
      <c r="G134" s="19" t="s">
        <v>102</v>
      </c>
      <c r="H134" s="41">
        <v>3730</v>
      </c>
      <c r="I134" s="41">
        <v>0</v>
      </c>
      <c r="J134" s="41">
        <v>0</v>
      </c>
      <c r="K134" s="41">
        <v>0</v>
      </c>
      <c r="L134" s="41">
        <v>0</v>
      </c>
      <c r="M134" s="19" t="s">
        <v>102</v>
      </c>
      <c r="N134" s="41">
        <v>3730</v>
      </c>
      <c r="O134" s="16">
        <f t="shared" si="7"/>
        <v>3730</v>
      </c>
      <c r="P134" s="16" t="str">
        <v>株洲县德鲲物流有限责任公司</v>
      </c>
      <c r="Q134" s="16" t="e">
        <f>_xlfn.XLOOKUP(P134,'6月应付账款余额'!A:A,'6月应付账款余额'!A:A)</f>
        <v>#N/A</v>
      </c>
      <c r="R134" s="16">
        <f t="shared" si="6"/>
        <v>0</v>
      </c>
    </row>
    <row r="135" s="16" customFormat="1" ht="15" customHeight="1" spans="1:18">
      <c r="A135" s="10" t="s">
        <v>99</v>
      </c>
      <c r="B135" s="13" t="s">
        <v>100</v>
      </c>
      <c r="C135" s="10" t="s">
        <v>97</v>
      </c>
      <c r="D135" s="13" t="s">
        <v>203</v>
      </c>
      <c r="E135" s="10" t="s">
        <v>97</v>
      </c>
      <c r="F135" s="10" t="s">
        <v>98</v>
      </c>
      <c r="G135" s="10" t="s">
        <v>104</v>
      </c>
      <c r="H135" s="42">
        <v>0</v>
      </c>
      <c r="I135" s="42">
        <v>0</v>
      </c>
      <c r="J135" s="42">
        <v>0</v>
      </c>
      <c r="K135" s="42">
        <v>4156.1</v>
      </c>
      <c r="L135" s="42">
        <v>0</v>
      </c>
      <c r="M135" s="10" t="s">
        <v>104</v>
      </c>
      <c r="N135" s="42">
        <v>0</v>
      </c>
      <c r="O135" s="16">
        <f t="shared" si="7"/>
        <v>0</v>
      </c>
      <c r="P135" s="16" t="str">
        <v>株洲博锐服装辅料有限公司</v>
      </c>
      <c r="Q135" s="16" t="e">
        <f>_xlfn.XLOOKUP(P135,'6月应付账款余额'!A:A,'6月应付账款余额'!A:A)</f>
        <v>#N/A</v>
      </c>
      <c r="R135" s="16">
        <f t="shared" si="6"/>
        <v>10486.2</v>
      </c>
    </row>
    <row r="136" s="16" customFormat="1" ht="15" customHeight="1" spans="1:18">
      <c r="A136" s="19" t="s">
        <v>99</v>
      </c>
      <c r="B136" s="20" t="s">
        <v>100</v>
      </c>
      <c r="C136" s="19" t="s">
        <v>97</v>
      </c>
      <c r="D136" s="20" t="s">
        <v>42</v>
      </c>
      <c r="E136" s="19" t="s">
        <v>97</v>
      </c>
      <c r="F136" s="19" t="s">
        <v>98</v>
      </c>
      <c r="G136" s="19" t="s">
        <v>102</v>
      </c>
      <c r="H136" s="41">
        <v>3586880.93</v>
      </c>
      <c r="I136" s="41">
        <v>1000000</v>
      </c>
      <c r="J136" s="41">
        <v>474830.62</v>
      </c>
      <c r="K136" s="41">
        <v>4700000</v>
      </c>
      <c r="L136" s="41">
        <v>3696354.53</v>
      </c>
      <c r="M136" s="19" t="s">
        <v>102</v>
      </c>
      <c r="N136" s="41">
        <v>3061711.55</v>
      </c>
      <c r="O136" s="16">
        <f t="shared" si="7"/>
        <v>3061711.55</v>
      </c>
      <c r="P136" s="16" t="str">
        <v>长沙晶丰轻钢结构工程有限公司</v>
      </c>
      <c r="Q136" s="16" t="e">
        <f>_xlfn.XLOOKUP(P136,'6月应付账款余额'!A:A,'6月应付账款余额'!A:A)</f>
        <v>#N/A</v>
      </c>
      <c r="R136" s="16">
        <f t="shared" si="6"/>
        <v>3730</v>
      </c>
    </row>
    <row r="137" s="16" customFormat="1" ht="15" customHeight="1" spans="1:18">
      <c r="A137" s="10" t="s">
        <v>99</v>
      </c>
      <c r="B137" s="13" t="s">
        <v>100</v>
      </c>
      <c r="C137" s="10" t="s">
        <v>97</v>
      </c>
      <c r="D137" s="13" t="s">
        <v>43</v>
      </c>
      <c r="E137" s="10" t="s">
        <v>97</v>
      </c>
      <c r="F137" s="10" t="s">
        <v>98</v>
      </c>
      <c r="G137" s="10" t="s">
        <v>102</v>
      </c>
      <c r="H137" s="42">
        <v>2129842.02</v>
      </c>
      <c r="I137" s="42">
        <v>600000</v>
      </c>
      <c r="J137" s="42">
        <v>380044.08</v>
      </c>
      <c r="K137" s="42">
        <v>3770000</v>
      </c>
      <c r="L137" s="42">
        <v>3296058.47</v>
      </c>
      <c r="M137" s="10" t="s">
        <v>102</v>
      </c>
      <c r="N137" s="42">
        <v>1909886.1</v>
      </c>
      <c r="O137" s="16">
        <f t="shared" si="7"/>
        <v>1909886.1</v>
      </c>
      <c r="P137" s="16" t="str">
        <v>株洲国铁实业有限公司</v>
      </c>
      <c r="Q137" s="16" t="e">
        <f>_xlfn.XLOOKUP(P137,'6月应付账款余额'!A:A,'6月应付账款余额'!A:A)</f>
        <v>#N/A</v>
      </c>
      <c r="R137" s="16">
        <f t="shared" si="6"/>
        <v>0</v>
      </c>
    </row>
    <row r="138" s="16" customFormat="1" ht="15" hidden="1" customHeight="1" spans="1:17">
      <c r="A138" s="19" t="s">
        <v>99</v>
      </c>
      <c r="B138" s="20" t="s">
        <v>100</v>
      </c>
      <c r="C138" s="19" t="s">
        <v>97</v>
      </c>
      <c r="D138" s="20" t="s">
        <v>204</v>
      </c>
      <c r="E138" s="19" t="s">
        <v>97</v>
      </c>
      <c r="F138" s="19" t="s">
        <v>98</v>
      </c>
      <c r="G138" s="19" t="s">
        <v>104</v>
      </c>
      <c r="H138" s="41">
        <v>0</v>
      </c>
      <c r="I138" s="41">
        <v>0</v>
      </c>
      <c r="J138" s="41">
        <v>0</v>
      </c>
      <c r="K138" s="41">
        <v>0</v>
      </c>
      <c r="L138" s="41">
        <v>0</v>
      </c>
      <c r="M138" s="19" t="s">
        <v>104</v>
      </c>
      <c r="N138" s="41">
        <v>0</v>
      </c>
      <c r="O138" s="16">
        <f t="shared" si="7"/>
        <v>0</v>
      </c>
      <c r="P138" s="16" t="str">
        <v>湘潭湘和汽车零部件制造有限公</v>
      </c>
      <c r="Q138" s="16" t="str">
        <f>_xlfn.XLOOKUP(P138,'6月应付账款余额'!A:A,'6月应付账款余额'!A:A)</f>
        <v>湘潭湘和汽车零部件制造有限公</v>
      </c>
    </row>
    <row r="139" s="16" customFormat="1" ht="15" hidden="1" customHeight="1" spans="1:17">
      <c r="A139" s="10" t="s">
        <v>99</v>
      </c>
      <c r="B139" s="13" t="s">
        <v>100</v>
      </c>
      <c r="C139" s="10" t="s">
        <v>97</v>
      </c>
      <c r="D139" s="13" t="s">
        <v>205</v>
      </c>
      <c r="E139" s="10" t="s">
        <v>97</v>
      </c>
      <c r="F139" s="10" t="s">
        <v>98</v>
      </c>
      <c r="G139" s="10" t="s">
        <v>104</v>
      </c>
      <c r="H139" s="42">
        <v>0</v>
      </c>
      <c r="I139" s="42">
        <v>0</v>
      </c>
      <c r="J139" s="42">
        <v>0</v>
      </c>
      <c r="K139" s="42">
        <v>0</v>
      </c>
      <c r="L139" s="42">
        <v>0</v>
      </c>
      <c r="M139" s="10" t="s">
        <v>104</v>
      </c>
      <c r="N139" s="42">
        <v>0</v>
      </c>
      <c r="O139" s="16">
        <f t="shared" si="7"/>
        <v>0</v>
      </c>
      <c r="P139" s="16" t="str">
        <v>湖南中道机械设备有限公司</v>
      </c>
      <c r="Q139" s="16" t="str">
        <f>_xlfn.XLOOKUP(P139,'6月应付账款余额'!A:A,'6月应付账款余额'!A:A)</f>
        <v>湖南中道机械设备有限公司</v>
      </c>
    </row>
    <row r="140" s="16" customFormat="1" ht="15" customHeight="1" spans="1:18">
      <c r="A140" s="19" t="s">
        <v>99</v>
      </c>
      <c r="B140" s="20" t="s">
        <v>100</v>
      </c>
      <c r="C140" s="19" t="s">
        <v>97</v>
      </c>
      <c r="D140" s="20" t="s">
        <v>44</v>
      </c>
      <c r="E140" s="19" t="s">
        <v>97</v>
      </c>
      <c r="F140" s="19" t="s">
        <v>98</v>
      </c>
      <c r="G140" s="19" t="s">
        <v>102</v>
      </c>
      <c r="H140" s="41">
        <v>50838.02</v>
      </c>
      <c r="I140" s="41">
        <v>0</v>
      </c>
      <c r="J140" s="41">
        <v>0</v>
      </c>
      <c r="K140" s="41">
        <v>100000</v>
      </c>
      <c r="L140" s="41">
        <v>25321.27</v>
      </c>
      <c r="M140" s="19" t="s">
        <v>102</v>
      </c>
      <c r="N140" s="41">
        <v>50838.02</v>
      </c>
      <c r="O140" s="16">
        <f t="shared" si="7"/>
        <v>50838.02</v>
      </c>
      <c r="P140" s="16" t="str">
        <v>株洲久润物资贸易有限公司</v>
      </c>
      <c r="Q140" s="16" t="e">
        <f>_xlfn.XLOOKUP(P140,'6月应付账款余额'!A:A,'6月应付账款余额'!A:A)</f>
        <v>#N/A</v>
      </c>
      <c r="R140" s="16">
        <f>_xlfn.XLOOKUP(P140,D:D,O:O)</f>
        <v>0</v>
      </c>
    </row>
    <row r="141" s="16" customFormat="1" ht="15" customHeight="1" spans="1:18">
      <c r="A141" s="10" t="s">
        <v>99</v>
      </c>
      <c r="B141" s="13" t="s">
        <v>100</v>
      </c>
      <c r="C141" s="10" t="s">
        <v>97</v>
      </c>
      <c r="D141" s="13" t="s">
        <v>45</v>
      </c>
      <c r="E141" s="10" t="s">
        <v>97</v>
      </c>
      <c r="F141" s="10" t="s">
        <v>98</v>
      </c>
      <c r="G141" s="10" t="s">
        <v>102</v>
      </c>
      <c r="H141" s="42">
        <v>67317.19</v>
      </c>
      <c r="I141" s="42">
        <v>0</v>
      </c>
      <c r="J141" s="42">
        <v>0</v>
      </c>
      <c r="K141" s="42">
        <v>73225.52</v>
      </c>
      <c r="L141" s="42">
        <v>50125</v>
      </c>
      <c r="M141" s="10" t="s">
        <v>102</v>
      </c>
      <c r="N141" s="42">
        <v>67317.19</v>
      </c>
      <c r="O141" s="16">
        <f t="shared" si="7"/>
        <v>67317.19</v>
      </c>
      <c r="P141" s="16" t="str">
        <v>湘潭市得力焊材有限公司</v>
      </c>
      <c r="Q141" s="16" t="e">
        <f>_xlfn.XLOOKUP(P141,'6月应付账款余额'!A:A,'6月应付账款余额'!A:A)</f>
        <v>#N/A</v>
      </c>
      <c r="R141" s="16">
        <f>_xlfn.XLOOKUP(P141,D:D,O:O)</f>
        <v>0</v>
      </c>
    </row>
    <row r="142" s="16" customFormat="1" ht="15" hidden="1" customHeight="1" spans="1:17">
      <c r="A142" s="19" t="s">
        <v>99</v>
      </c>
      <c r="B142" s="20" t="s">
        <v>100</v>
      </c>
      <c r="C142" s="19" t="s">
        <v>97</v>
      </c>
      <c r="D142" s="20" t="s">
        <v>206</v>
      </c>
      <c r="E142" s="19" t="s">
        <v>97</v>
      </c>
      <c r="F142" s="19" t="s">
        <v>98</v>
      </c>
      <c r="G142" s="19" t="s">
        <v>102</v>
      </c>
      <c r="H142" s="41">
        <v>3629.95</v>
      </c>
      <c r="I142" s="41">
        <v>0</v>
      </c>
      <c r="J142" s="41">
        <v>0</v>
      </c>
      <c r="K142" s="41">
        <v>0</v>
      </c>
      <c r="L142" s="41">
        <v>0</v>
      </c>
      <c r="M142" s="19" t="s">
        <v>102</v>
      </c>
      <c r="N142" s="41">
        <v>3629.95</v>
      </c>
      <c r="O142" s="16">
        <f t="shared" si="7"/>
        <v>3629.95</v>
      </c>
      <c r="P142" s="16" t="str">
        <v>湘潭市忠强气体有限公司</v>
      </c>
      <c r="Q142" s="16" t="str">
        <f>_xlfn.XLOOKUP(P142,'6月应付账款余额'!A:A,'6月应付账款余额'!A:A)</f>
        <v>湘潭市忠强气体有限公司</v>
      </c>
    </row>
    <row r="143" s="16" customFormat="1" ht="15" hidden="1" customHeight="1" spans="1:17">
      <c r="A143" s="10" t="s">
        <v>99</v>
      </c>
      <c r="B143" s="13" t="s">
        <v>100</v>
      </c>
      <c r="C143" s="10" t="s">
        <v>97</v>
      </c>
      <c r="D143" s="13" t="s">
        <v>207</v>
      </c>
      <c r="E143" s="10" t="s">
        <v>97</v>
      </c>
      <c r="F143" s="10" t="s">
        <v>98</v>
      </c>
      <c r="G143" s="10" t="s">
        <v>104</v>
      </c>
      <c r="H143" s="42">
        <v>0</v>
      </c>
      <c r="I143" s="42">
        <v>0</v>
      </c>
      <c r="J143" s="42">
        <v>0</v>
      </c>
      <c r="K143" s="42">
        <v>0</v>
      </c>
      <c r="L143" s="42">
        <v>0</v>
      </c>
      <c r="M143" s="10" t="s">
        <v>104</v>
      </c>
      <c r="N143" s="42">
        <v>0</v>
      </c>
      <c r="O143" s="16">
        <f t="shared" si="7"/>
        <v>0</v>
      </c>
      <c r="P143" s="16" t="str">
        <v>湖南驷马机械有限公司</v>
      </c>
      <c r="Q143" s="16" t="str">
        <f>_xlfn.XLOOKUP(P143,'6月应付账款余额'!A:A,'6月应付账款余额'!A:A)</f>
        <v>湖南驷马机械有限公司</v>
      </c>
    </row>
    <row r="144" s="16" customFormat="1" ht="15" customHeight="1" spans="1:18">
      <c r="A144" s="19" t="s">
        <v>99</v>
      </c>
      <c r="B144" s="20" t="s">
        <v>100</v>
      </c>
      <c r="C144" s="19" t="s">
        <v>97</v>
      </c>
      <c r="D144" s="20" t="s">
        <v>208</v>
      </c>
      <c r="E144" s="19" t="s">
        <v>97</v>
      </c>
      <c r="F144" s="19" t="s">
        <v>98</v>
      </c>
      <c r="G144" s="19" t="s">
        <v>102</v>
      </c>
      <c r="H144" s="41">
        <v>949</v>
      </c>
      <c r="I144" s="41">
        <v>0</v>
      </c>
      <c r="J144" s="41">
        <v>0</v>
      </c>
      <c r="K144" s="41">
        <v>0</v>
      </c>
      <c r="L144" s="41">
        <v>0</v>
      </c>
      <c r="M144" s="19" t="s">
        <v>102</v>
      </c>
      <c r="N144" s="41">
        <v>949</v>
      </c>
      <c r="O144" s="16">
        <f t="shared" si="7"/>
        <v>949</v>
      </c>
      <c r="P144" s="16" t="str">
        <v>株洲市华霖机电有限公司</v>
      </c>
      <c r="Q144" s="16" t="e">
        <f>_xlfn.XLOOKUP(P144,'6月应付账款余额'!A:A,'6月应付账款余额'!A:A)</f>
        <v>#N/A</v>
      </c>
      <c r="R144" s="16">
        <f>_xlfn.XLOOKUP(P144,D:D,O:O)</f>
        <v>3629.95</v>
      </c>
    </row>
    <row r="145" s="16" customFormat="1" ht="15" customHeight="1" spans="1:18">
      <c r="A145" s="10" t="s">
        <v>99</v>
      </c>
      <c r="B145" s="13" t="s">
        <v>100</v>
      </c>
      <c r="C145" s="10" t="s">
        <v>97</v>
      </c>
      <c r="D145" s="13" t="s">
        <v>209</v>
      </c>
      <c r="E145" s="10" t="s">
        <v>97</v>
      </c>
      <c r="F145" s="10" t="s">
        <v>98</v>
      </c>
      <c r="G145" s="10" t="s">
        <v>102</v>
      </c>
      <c r="H145" s="42">
        <v>210660</v>
      </c>
      <c r="I145" s="42">
        <v>50000</v>
      </c>
      <c r="J145" s="42">
        <v>0</v>
      </c>
      <c r="K145" s="42">
        <v>278763.95</v>
      </c>
      <c r="L145" s="42">
        <v>0</v>
      </c>
      <c r="M145" s="10" t="s">
        <v>102</v>
      </c>
      <c r="N145" s="42">
        <v>160660</v>
      </c>
      <c r="O145" s="16">
        <f t="shared" si="7"/>
        <v>160660</v>
      </c>
      <c r="P145" s="16" t="str">
        <v>湖南瑞安汽车零部件有限公司</v>
      </c>
      <c r="Q145" s="16" t="e">
        <f>_xlfn.XLOOKUP(P145,'6月应付账款余额'!A:A,'6月应付账款余额'!A:A)</f>
        <v>#N/A</v>
      </c>
      <c r="R145" s="16">
        <f>_xlfn.XLOOKUP(P145,D:D,O:O)</f>
        <v>0</v>
      </c>
    </row>
    <row r="146" s="16" customFormat="1" ht="15" customHeight="1" spans="1:18">
      <c r="A146" s="19" t="s">
        <v>99</v>
      </c>
      <c r="B146" s="20" t="s">
        <v>100</v>
      </c>
      <c r="C146" s="19" t="s">
        <v>97</v>
      </c>
      <c r="D146" s="20" t="s">
        <v>210</v>
      </c>
      <c r="E146" s="19" t="s">
        <v>97</v>
      </c>
      <c r="F146" s="19" t="s">
        <v>98</v>
      </c>
      <c r="G146" s="19" t="s">
        <v>104</v>
      </c>
      <c r="H146" s="41">
        <v>0</v>
      </c>
      <c r="I146" s="41">
        <v>0</v>
      </c>
      <c r="J146" s="41">
        <v>0</v>
      </c>
      <c r="K146" s="41">
        <v>0</v>
      </c>
      <c r="L146" s="41">
        <v>0</v>
      </c>
      <c r="M146" s="19" t="s">
        <v>104</v>
      </c>
      <c r="N146" s="41">
        <v>0</v>
      </c>
      <c r="O146" s="16">
        <f t="shared" si="7"/>
        <v>0</v>
      </c>
      <c r="P146" s="16" t="str">
        <v>株洲江淮叉车有限公司</v>
      </c>
      <c r="Q146" s="16" t="e">
        <f>_xlfn.XLOOKUP(P146,'6月应付账款余额'!A:A,'6月应付账款余额'!A:A)</f>
        <v>#N/A</v>
      </c>
      <c r="R146" s="16">
        <f>_xlfn.XLOOKUP(P146,D:D,O:O)</f>
        <v>949</v>
      </c>
    </row>
    <row r="147" s="16" customFormat="1" ht="15" hidden="1" customHeight="1" spans="1:17">
      <c r="A147" s="10" t="s">
        <v>99</v>
      </c>
      <c r="B147" s="13" t="s">
        <v>100</v>
      </c>
      <c r="C147" s="10" t="s">
        <v>97</v>
      </c>
      <c r="D147" s="13" t="s">
        <v>211</v>
      </c>
      <c r="E147" s="10" t="s">
        <v>97</v>
      </c>
      <c r="F147" s="10" t="s">
        <v>98</v>
      </c>
      <c r="G147" s="10" t="s">
        <v>102</v>
      </c>
      <c r="H147" s="42">
        <v>497.5</v>
      </c>
      <c r="I147" s="42">
        <v>0</v>
      </c>
      <c r="J147" s="42">
        <v>0</v>
      </c>
      <c r="K147" s="42">
        <v>0</v>
      </c>
      <c r="L147" s="42">
        <v>0</v>
      </c>
      <c r="M147" s="10" t="s">
        <v>102</v>
      </c>
      <c r="N147" s="42">
        <v>497.5</v>
      </c>
      <c r="O147" s="16">
        <f t="shared" si="7"/>
        <v>497.5</v>
      </c>
      <c r="P147" s="16" t="str">
        <v>株洲恒博工贸有限公司</v>
      </c>
      <c r="Q147" s="16" t="str">
        <f>_xlfn.XLOOKUP(P147,'6月应付账款余额'!A:A,'6月应付账款余额'!A:A)</f>
        <v>株洲恒博工贸有限公司</v>
      </c>
    </row>
    <row r="148" s="16" customFormat="1" ht="15" customHeight="1" spans="1:18">
      <c r="A148" s="19" t="s">
        <v>99</v>
      </c>
      <c r="B148" s="20" t="s">
        <v>100</v>
      </c>
      <c r="C148" s="19" t="s">
        <v>97</v>
      </c>
      <c r="D148" s="20" t="s">
        <v>46</v>
      </c>
      <c r="E148" s="19" t="s">
        <v>97</v>
      </c>
      <c r="F148" s="19" t="s">
        <v>98</v>
      </c>
      <c r="G148" s="19" t="s">
        <v>102</v>
      </c>
      <c r="H148" s="41">
        <v>2621.52</v>
      </c>
      <c r="I148" s="41">
        <v>0</v>
      </c>
      <c r="J148" s="41">
        <v>0</v>
      </c>
      <c r="K148" s="41">
        <v>0</v>
      </c>
      <c r="L148" s="41">
        <v>0</v>
      </c>
      <c r="M148" s="19" t="s">
        <v>102</v>
      </c>
      <c r="N148" s="41">
        <v>2621.52</v>
      </c>
      <c r="O148" s="16">
        <f t="shared" si="7"/>
        <v>2621.52</v>
      </c>
      <c r="P148" s="16" t="str">
        <v>湖南易兹自动化有限公司</v>
      </c>
      <c r="Q148" s="16" t="e">
        <f>_xlfn.XLOOKUP(P148,'6月应付账款余额'!A:A,'6月应付账款余额'!A:A)</f>
        <v>#N/A</v>
      </c>
      <c r="R148" s="16">
        <f>_xlfn.XLOOKUP(P148,D:D,O:O)</f>
        <v>0</v>
      </c>
    </row>
    <row r="149" s="16" customFormat="1" ht="15" customHeight="1" spans="1:18">
      <c r="A149" s="10" t="s">
        <v>99</v>
      </c>
      <c r="B149" s="13" t="s">
        <v>100</v>
      </c>
      <c r="C149" s="10" t="s">
        <v>97</v>
      </c>
      <c r="D149" s="13" t="s">
        <v>47</v>
      </c>
      <c r="E149" s="10" t="s">
        <v>97</v>
      </c>
      <c r="F149" s="10" t="s">
        <v>98</v>
      </c>
      <c r="G149" s="10" t="s">
        <v>102</v>
      </c>
      <c r="H149" s="42">
        <v>54943.1</v>
      </c>
      <c r="I149" s="42">
        <v>0</v>
      </c>
      <c r="J149" s="42">
        <v>0</v>
      </c>
      <c r="K149" s="42">
        <v>0</v>
      </c>
      <c r="L149" s="42">
        <v>0</v>
      </c>
      <c r="M149" s="10" t="s">
        <v>102</v>
      </c>
      <c r="N149" s="42">
        <v>54943.1</v>
      </c>
      <c r="O149" s="16">
        <f t="shared" si="7"/>
        <v>54943.1</v>
      </c>
      <c r="P149" s="16" t="str">
        <v>湘潭众冠五金有限公司</v>
      </c>
      <c r="Q149" s="16" t="e">
        <f>_xlfn.XLOOKUP(P149,'6月应付账款余额'!A:A,'6月应付账款余额'!A:A)</f>
        <v>#N/A</v>
      </c>
      <c r="R149" s="16">
        <f>_xlfn.XLOOKUP(P149,D:D,O:O)</f>
        <v>497.5</v>
      </c>
    </row>
    <row r="150" s="16" customFormat="1" ht="15" hidden="1" customHeight="1" spans="1:17">
      <c r="A150" s="19" t="s">
        <v>99</v>
      </c>
      <c r="B150" s="20" t="s">
        <v>100</v>
      </c>
      <c r="C150" s="19" t="s">
        <v>97</v>
      </c>
      <c r="D150" s="20" t="s">
        <v>212</v>
      </c>
      <c r="E150" s="19" t="s">
        <v>97</v>
      </c>
      <c r="F150" s="19" t="s">
        <v>98</v>
      </c>
      <c r="G150" s="19" t="s">
        <v>104</v>
      </c>
      <c r="H150" s="41">
        <v>0</v>
      </c>
      <c r="I150" s="41">
        <v>0</v>
      </c>
      <c r="J150" s="41">
        <v>0</v>
      </c>
      <c r="K150" s="41">
        <v>0</v>
      </c>
      <c r="L150" s="41">
        <v>0</v>
      </c>
      <c r="M150" s="19" t="s">
        <v>104</v>
      </c>
      <c r="N150" s="41">
        <v>0</v>
      </c>
      <c r="O150" s="16">
        <f t="shared" si="7"/>
        <v>0</v>
      </c>
      <c r="P150" s="16" t="str">
        <v>广州吉中汽车内饰系统有限公司</v>
      </c>
      <c r="Q150" s="16" t="str">
        <f>_xlfn.XLOOKUP(P150,'6月应付账款余额'!A:A,'6月应付账款余额'!A:A)</f>
        <v>广州吉中汽车内饰系统有限公司</v>
      </c>
    </row>
    <row r="151" s="16" customFormat="1" ht="15" hidden="1" customHeight="1" spans="1:17">
      <c r="A151" s="10" t="s">
        <v>99</v>
      </c>
      <c r="B151" s="13" t="s">
        <v>100</v>
      </c>
      <c r="C151" s="10" t="s">
        <v>97</v>
      </c>
      <c r="D151" s="13" t="s">
        <v>213</v>
      </c>
      <c r="E151" s="10" t="s">
        <v>97</v>
      </c>
      <c r="F151" s="10" t="s">
        <v>98</v>
      </c>
      <c r="G151" s="10" t="s">
        <v>104</v>
      </c>
      <c r="H151" s="42">
        <v>0</v>
      </c>
      <c r="I151" s="42">
        <v>0</v>
      </c>
      <c r="J151" s="42">
        <v>0</v>
      </c>
      <c r="K151" s="42">
        <v>0</v>
      </c>
      <c r="L151" s="42">
        <v>0</v>
      </c>
      <c r="M151" s="10" t="s">
        <v>104</v>
      </c>
      <c r="N151" s="42">
        <v>0</v>
      </c>
      <c r="O151" s="16">
        <f t="shared" si="7"/>
        <v>0</v>
      </c>
      <c r="P151" s="16" t="str">
        <v>广州松兴电气股份有限公司</v>
      </c>
      <c r="Q151" s="16" t="str">
        <f>_xlfn.XLOOKUP(P151,'6月应付账款余额'!A:A,'6月应付账款余额'!A:A)</f>
        <v>广州松兴电气股份有限公司</v>
      </c>
    </row>
    <row r="152" s="16" customFormat="1" ht="15" customHeight="1" spans="1:18">
      <c r="A152" s="19" t="s">
        <v>99</v>
      </c>
      <c r="B152" s="20" t="s">
        <v>100</v>
      </c>
      <c r="C152" s="19" t="s">
        <v>97</v>
      </c>
      <c r="D152" s="20" t="s">
        <v>214</v>
      </c>
      <c r="E152" s="19" t="s">
        <v>97</v>
      </c>
      <c r="F152" s="19" t="s">
        <v>98</v>
      </c>
      <c r="G152" s="19" t="s">
        <v>102</v>
      </c>
      <c r="H152" s="41">
        <v>760</v>
      </c>
      <c r="I152" s="41">
        <v>0</v>
      </c>
      <c r="J152" s="41">
        <v>0</v>
      </c>
      <c r="K152" s="41">
        <v>0</v>
      </c>
      <c r="L152" s="41">
        <v>0</v>
      </c>
      <c r="M152" s="19" t="s">
        <v>102</v>
      </c>
      <c r="N152" s="41">
        <v>760</v>
      </c>
      <c r="O152" s="16">
        <f t="shared" si="7"/>
        <v>760</v>
      </c>
      <c r="P152" s="16" t="str">
        <v>江门东科化工有限公司</v>
      </c>
      <c r="Q152" s="16" t="e">
        <f>_xlfn.XLOOKUP(P152,'6月应付账款余额'!A:A,'6月应付账款余额'!A:A)</f>
        <v>#N/A</v>
      </c>
      <c r="R152" s="16">
        <f>_xlfn.XLOOKUP(P152,D:D,O:O)</f>
        <v>0</v>
      </c>
    </row>
    <row r="153" s="16" customFormat="1" ht="15" customHeight="1" spans="1:18">
      <c r="A153" s="10" t="s">
        <v>99</v>
      </c>
      <c r="B153" s="13" t="s">
        <v>100</v>
      </c>
      <c r="C153" s="10" t="s">
        <v>97</v>
      </c>
      <c r="D153" s="13" t="s">
        <v>215</v>
      </c>
      <c r="E153" s="10" t="s">
        <v>97</v>
      </c>
      <c r="F153" s="10" t="s">
        <v>98</v>
      </c>
      <c r="G153" s="10" t="s">
        <v>104</v>
      </c>
      <c r="H153" s="42">
        <v>0</v>
      </c>
      <c r="I153" s="42">
        <v>0</v>
      </c>
      <c r="J153" s="42">
        <v>0</v>
      </c>
      <c r="K153" s="42">
        <v>0</v>
      </c>
      <c r="L153" s="42">
        <v>0</v>
      </c>
      <c r="M153" s="10" t="s">
        <v>104</v>
      </c>
      <c r="N153" s="42">
        <v>0</v>
      </c>
      <c r="O153" s="16">
        <f t="shared" si="7"/>
        <v>0</v>
      </c>
      <c r="P153" s="16" t="str">
        <v>深圳市和和机械有限公司</v>
      </c>
      <c r="Q153" s="16" t="e">
        <f>_xlfn.XLOOKUP(P153,'6月应付账款余额'!A:A,'6月应付账款余额'!A:A)</f>
        <v>#N/A</v>
      </c>
      <c r="R153" s="16">
        <f>_xlfn.XLOOKUP(P153,D:D,O:O)</f>
        <v>0</v>
      </c>
    </row>
    <row r="154" s="16" customFormat="1" ht="15" customHeight="1" spans="1:18">
      <c r="A154" s="19" t="s">
        <v>99</v>
      </c>
      <c r="B154" s="20" t="s">
        <v>100</v>
      </c>
      <c r="C154" s="19" t="s">
        <v>97</v>
      </c>
      <c r="D154" s="20" t="s">
        <v>48</v>
      </c>
      <c r="E154" s="19" t="s">
        <v>97</v>
      </c>
      <c r="F154" s="19" t="s">
        <v>98</v>
      </c>
      <c r="G154" s="19" t="s">
        <v>102</v>
      </c>
      <c r="H154" s="41">
        <v>357793.83</v>
      </c>
      <c r="I154" s="41">
        <v>0</v>
      </c>
      <c r="J154" s="41">
        <v>70335.72</v>
      </c>
      <c r="K154" s="41">
        <v>120118.72</v>
      </c>
      <c r="L154" s="41">
        <v>479657.55</v>
      </c>
      <c r="M154" s="19" t="s">
        <v>102</v>
      </c>
      <c r="N154" s="41">
        <v>428129.55</v>
      </c>
      <c r="O154" s="16">
        <f t="shared" si="7"/>
        <v>428129.55</v>
      </c>
      <c r="P154" s="16" t="str">
        <v>广州市耐迪涂料有限公司</v>
      </c>
      <c r="Q154" s="16" t="e">
        <f>_xlfn.XLOOKUP(P154,'6月应付账款余额'!A:A,'6月应付账款余额'!A:A)</f>
        <v>#N/A</v>
      </c>
      <c r="R154" s="16">
        <f>_xlfn.XLOOKUP(P154,D:D,O:O)</f>
        <v>760</v>
      </c>
    </row>
    <row r="155" s="16" customFormat="1" ht="15" customHeight="1" spans="1:18">
      <c r="A155" s="10" t="s">
        <v>99</v>
      </c>
      <c r="B155" s="13" t="s">
        <v>100</v>
      </c>
      <c r="C155" s="10" t="s">
        <v>97</v>
      </c>
      <c r="D155" s="13" t="s">
        <v>216</v>
      </c>
      <c r="E155" s="10" t="s">
        <v>97</v>
      </c>
      <c r="F155" s="10" t="s">
        <v>98</v>
      </c>
      <c r="G155" s="10" t="s">
        <v>102</v>
      </c>
      <c r="H155" s="42">
        <v>15050.16</v>
      </c>
      <c r="I155" s="42">
        <v>0</v>
      </c>
      <c r="J155" s="42">
        <v>0</v>
      </c>
      <c r="K155" s="42">
        <v>0</v>
      </c>
      <c r="L155" s="42">
        <v>0</v>
      </c>
      <c r="M155" s="10" t="s">
        <v>102</v>
      </c>
      <c r="N155" s="42">
        <v>15050.16</v>
      </c>
      <c r="O155" s="16">
        <f t="shared" si="7"/>
        <v>15050.16</v>
      </c>
      <c r="P155" s="16" t="str">
        <v>佛山市顺德区勒流华通机电设备</v>
      </c>
      <c r="Q155" s="16" t="e">
        <f>_xlfn.XLOOKUP(P155,'6月应付账款余额'!A:A,'6月应付账款余额'!A:A)</f>
        <v>#N/A</v>
      </c>
      <c r="R155" s="16">
        <f>_xlfn.XLOOKUP(P155,D:D,O:O)</f>
        <v>0</v>
      </c>
    </row>
    <row r="156" s="16" customFormat="1" ht="15" hidden="1" customHeight="1" spans="1:17">
      <c r="A156" s="19" t="s">
        <v>99</v>
      </c>
      <c r="B156" s="20" t="s">
        <v>100</v>
      </c>
      <c r="C156" s="19" t="s">
        <v>97</v>
      </c>
      <c r="D156" s="20" t="s">
        <v>217</v>
      </c>
      <c r="E156" s="19" t="s">
        <v>97</v>
      </c>
      <c r="F156" s="19" t="s">
        <v>98</v>
      </c>
      <c r="G156" s="19" t="s">
        <v>104</v>
      </c>
      <c r="H156" s="41">
        <v>0</v>
      </c>
      <c r="I156" s="41">
        <v>0</v>
      </c>
      <c r="J156" s="41">
        <v>0</v>
      </c>
      <c r="K156" s="41">
        <v>0</v>
      </c>
      <c r="L156" s="41">
        <v>0</v>
      </c>
      <c r="M156" s="19" t="s">
        <v>104</v>
      </c>
      <c r="N156" s="41">
        <v>0</v>
      </c>
      <c r="O156" s="16">
        <f t="shared" si="7"/>
        <v>0</v>
      </c>
      <c r="P156" s="16" t="str">
        <v>广州市信征汽车零件有限公司</v>
      </c>
      <c r="Q156" s="16" t="str">
        <f>_xlfn.XLOOKUP(P156,'6月应付账款余额'!A:A,'6月应付账款余额'!A:A)</f>
        <v>广州市信征汽车零件有限公司</v>
      </c>
    </row>
    <row r="157" s="16" customFormat="1" ht="15" customHeight="1" spans="1:18">
      <c r="A157" s="10" t="s">
        <v>99</v>
      </c>
      <c r="B157" s="13" t="s">
        <v>100</v>
      </c>
      <c r="C157" s="10" t="s">
        <v>97</v>
      </c>
      <c r="D157" s="13" t="s">
        <v>218</v>
      </c>
      <c r="E157" s="10" t="s">
        <v>97</v>
      </c>
      <c r="F157" s="10" t="s">
        <v>98</v>
      </c>
      <c r="G157" s="10" t="s">
        <v>104</v>
      </c>
      <c r="H157" s="42">
        <v>0</v>
      </c>
      <c r="I157" s="42">
        <v>0</v>
      </c>
      <c r="J157" s="42">
        <v>0</v>
      </c>
      <c r="K157" s="42">
        <v>0</v>
      </c>
      <c r="L157" s="42">
        <v>0</v>
      </c>
      <c r="M157" s="10" t="s">
        <v>104</v>
      </c>
      <c r="N157" s="42">
        <v>0</v>
      </c>
      <c r="O157" s="16">
        <f t="shared" si="7"/>
        <v>0</v>
      </c>
      <c r="P157" s="16" t="str">
        <v>重庆幻速汽车配件有限公司</v>
      </c>
      <c r="Q157" s="16" t="e">
        <f>_xlfn.XLOOKUP(P157,'6月应付账款余额'!A:A,'6月应付账款余额'!A:A)</f>
        <v>#N/A</v>
      </c>
      <c r="R157" s="16">
        <f t="shared" ref="R157:R165" si="8">_xlfn.XLOOKUP(P157,D:D,O:O)</f>
        <v>15050.16</v>
      </c>
    </row>
    <row r="158" s="16" customFormat="1" ht="15" customHeight="1" spans="1:18">
      <c r="A158" s="19" t="s">
        <v>99</v>
      </c>
      <c r="B158" s="20" t="s">
        <v>100</v>
      </c>
      <c r="C158" s="19" t="s">
        <v>97</v>
      </c>
      <c r="D158" s="20" t="s">
        <v>219</v>
      </c>
      <c r="E158" s="19" t="s">
        <v>97</v>
      </c>
      <c r="F158" s="19" t="s">
        <v>98</v>
      </c>
      <c r="G158" s="19" t="s">
        <v>104</v>
      </c>
      <c r="H158" s="41">
        <v>0</v>
      </c>
      <c r="I158" s="41">
        <v>0</v>
      </c>
      <c r="J158" s="41">
        <v>0</v>
      </c>
      <c r="K158" s="41">
        <v>0</v>
      </c>
      <c r="L158" s="41">
        <v>0</v>
      </c>
      <c r="M158" s="19" t="s">
        <v>104</v>
      </c>
      <c r="N158" s="41">
        <v>0</v>
      </c>
      <c r="O158" s="16">
        <f t="shared" si="7"/>
        <v>0</v>
      </c>
      <c r="P158" s="16" t="str">
        <v>重庆聚贤汽车零部件制造有限公</v>
      </c>
      <c r="Q158" s="16" t="e">
        <f>_xlfn.XLOOKUP(P158,'6月应付账款余额'!A:A,'6月应付账款余额'!A:A)</f>
        <v>#N/A</v>
      </c>
      <c r="R158" s="16">
        <f t="shared" si="8"/>
        <v>0</v>
      </c>
    </row>
    <row r="159" s="16" customFormat="1" ht="15" customHeight="1" spans="1:18">
      <c r="A159" s="10" t="s">
        <v>99</v>
      </c>
      <c r="B159" s="13" t="s">
        <v>100</v>
      </c>
      <c r="C159" s="10" t="s">
        <v>97</v>
      </c>
      <c r="D159" s="13" t="s">
        <v>220</v>
      </c>
      <c r="E159" s="10" t="s">
        <v>97</v>
      </c>
      <c r="F159" s="10" t="s">
        <v>221</v>
      </c>
      <c r="G159" s="10" t="s">
        <v>104</v>
      </c>
      <c r="H159" s="42">
        <v>0</v>
      </c>
      <c r="I159" s="42">
        <v>0</v>
      </c>
      <c r="J159" s="42">
        <v>0</v>
      </c>
      <c r="K159" s="42">
        <v>0</v>
      </c>
      <c r="L159" s="42">
        <v>0</v>
      </c>
      <c r="M159" s="10" t="s">
        <v>104</v>
      </c>
      <c r="N159" s="42">
        <v>0</v>
      </c>
      <c r="O159" s="16">
        <f t="shared" si="7"/>
        <v>0</v>
      </c>
      <c r="P159" s="16" t="str">
        <v>浙江维日托自动化科技有限公司</v>
      </c>
      <c r="Q159" s="16" t="e">
        <f>_xlfn.XLOOKUP(P159,'6月应付账款余额'!A:A,'6月应付账款余额'!A:A)</f>
        <v>#N/A</v>
      </c>
      <c r="R159" s="16">
        <f t="shared" si="8"/>
        <v>0</v>
      </c>
    </row>
    <row r="160" s="16" customFormat="1" ht="15" customHeight="1" spans="1:18">
      <c r="A160" s="19" t="s">
        <v>99</v>
      </c>
      <c r="B160" s="20" t="s">
        <v>100</v>
      </c>
      <c r="C160" s="19" t="s">
        <v>97</v>
      </c>
      <c r="D160" s="20" t="s">
        <v>222</v>
      </c>
      <c r="E160" s="19" t="s">
        <v>97</v>
      </c>
      <c r="F160" s="19" t="s">
        <v>221</v>
      </c>
      <c r="G160" s="19" t="s">
        <v>107</v>
      </c>
      <c r="H160" s="41">
        <v>566</v>
      </c>
      <c r="I160" s="41">
        <v>0</v>
      </c>
      <c r="J160" s="41">
        <v>0</v>
      </c>
      <c r="K160" s="41">
        <v>0</v>
      </c>
      <c r="L160" s="41">
        <v>0</v>
      </c>
      <c r="M160" s="19" t="s">
        <v>107</v>
      </c>
      <c r="N160" s="41">
        <v>566</v>
      </c>
      <c r="O160" s="16">
        <f t="shared" si="7"/>
        <v>-566</v>
      </c>
      <c r="P160" s="16" t="str">
        <v>广州熙锐自动化设备有限公司</v>
      </c>
      <c r="Q160" s="16" t="e">
        <f>_xlfn.XLOOKUP(P160,'6月应付账款余额'!A:A,'6月应付账款余额'!A:A)</f>
        <v>#N/A</v>
      </c>
      <c r="R160" s="16">
        <f t="shared" si="8"/>
        <v>0</v>
      </c>
    </row>
    <row r="161" s="16" customFormat="1" ht="15" customHeight="1" spans="1:18">
      <c r="A161" s="10" t="s">
        <v>99</v>
      </c>
      <c r="B161" s="13" t="s">
        <v>100</v>
      </c>
      <c r="C161" s="10" t="s">
        <v>97</v>
      </c>
      <c r="D161" s="13" t="s">
        <v>223</v>
      </c>
      <c r="E161" s="10" t="s">
        <v>97</v>
      </c>
      <c r="F161" s="10" t="s">
        <v>98</v>
      </c>
      <c r="G161" s="10" t="s">
        <v>104</v>
      </c>
      <c r="H161" s="42">
        <v>0</v>
      </c>
      <c r="I161" s="42">
        <v>0</v>
      </c>
      <c r="J161" s="42">
        <v>0</v>
      </c>
      <c r="K161" s="42">
        <v>0</v>
      </c>
      <c r="L161" s="42">
        <v>0</v>
      </c>
      <c r="M161" s="10" t="s">
        <v>104</v>
      </c>
      <c r="N161" s="42">
        <v>0</v>
      </c>
      <c r="O161" s="16">
        <f t="shared" si="7"/>
        <v>0</v>
      </c>
      <c r="P161" s="16" t="str">
        <v>常州宝虎汽车配件有限公司</v>
      </c>
      <c r="Q161" s="16" t="e">
        <f>_xlfn.XLOOKUP(P161,'6月应付账款余额'!A:A,'6月应付账款余额'!A:A)</f>
        <v>#N/A</v>
      </c>
      <c r="R161" s="16">
        <f t="shared" si="8"/>
        <v>0</v>
      </c>
    </row>
    <row r="162" s="16" customFormat="1" ht="15" customHeight="1" spans="1:18">
      <c r="A162" s="19" t="s">
        <v>99</v>
      </c>
      <c r="B162" s="20" t="s">
        <v>100</v>
      </c>
      <c r="C162" s="19" t="s">
        <v>97</v>
      </c>
      <c r="D162" s="20" t="s">
        <v>224</v>
      </c>
      <c r="E162" s="19" t="s">
        <v>97</v>
      </c>
      <c r="F162" s="19" t="s">
        <v>98</v>
      </c>
      <c r="G162" s="19" t="s">
        <v>102</v>
      </c>
      <c r="H162" s="41">
        <v>7961.51</v>
      </c>
      <c r="I162" s="41">
        <v>0</v>
      </c>
      <c r="J162" s="41">
        <v>0</v>
      </c>
      <c r="K162" s="41">
        <v>0</v>
      </c>
      <c r="L162" s="41">
        <v>0</v>
      </c>
      <c r="M162" s="19" t="s">
        <v>102</v>
      </c>
      <c r="N162" s="41">
        <v>7961.51</v>
      </c>
      <c r="O162" s="16">
        <f t="shared" si="7"/>
        <v>7961.51</v>
      </c>
      <c r="P162" s="16" t="str">
        <v>山东蓝星东大有限公司</v>
      </c>
      <c r="Q162" s="16" t="e">
        <f>_xlfn.XLOOKUP(P162,'6月应付账款余额'!A:A,'6月应付账款余额'!A:A)</f>
        <v>#N/A</v>
      </c>
      <c r="R162" s="16">
        <f t="shared" si="8"/>
        <v>-566</v>
      </c>
    </row>
    <row r="163" s="16" customFormat="1" ht="15" customHeight="1" spans="1:18">
      <c r="A163" s="10" t="s">
        <v>99</v>
      </c>
      <c r="B163" s="13" t="s">
        <v>100</v>
      </c>
      <c r="C163" s="10" t="s">
        <v>97</v>
      </c>
      <c r="D163" s="13" t="s">
        <v>225</v>
      </c>
      <c r="E163" s="10" t="s">
        <v>97</v>
      </c>
      <c r="F163" s="10" t="s">
        <v>98</v>
      </c>
      <c r="G163" s="10" t="s">
        <v>104</v>
      </c>
      <c r="H163" s="42">
        <v>0</v>
      </c>
      <c r="I163" s="42">
        <v>0</v>
      </c>
      <c r="J163" s="42">
        <v>0</v>
      </c>
      <c r="K163" s="42">
        <v>26175</v>
      </c>
      <c r="L163" s="42">
        <v>0</v>
      </c>
      <c r="M163" s="10" t="s">
        <v>104</v>
      </c>
      <c r="N163" s="42">
        <v>0</v>
      </c>
      <c r="O163" s="16">
        <f t="shared" si="7"/>
        <v>0</v>
      </c>
      <c r="P163" s="16" t="str">
        <v>停用-湘乡简美工贸有限公司</v>
      </c>
      <c r="Q163" s="16" t="e">
        <f>_xlfn.XLOOKUP(P163,'6月应付账款余额'!A:A,'6月应付账款余额'!A:A)</f>
        <v>#N/A</v>
      </c>
      <c r="R163" s="16">
        <f t="shared" si="8"/>
        <v>0</v>
      </c>
    </row>
    <row r="164" s="16" customFormat="1" ht="15" customHeight="1" spans="1:18">
      <c r="A164" s="19" t="s">
        <v>99</v>
      </c>
      <c r="B164" s="20" t="s">
        <v>100</v>
      </c>
      <c r="C164" s="19" t="s">
        <v>97</v>
      </c>
      <c r="D164" s="20" t="s">
        <v>49</v>
      </c>
      <c r="E164" s="19" t="s">
        <v>97</v>
      </c>
      <c r="F164" s="19" t="s">
        <v>98</v>
      </c>
      <c r="G164" s="19" t="s">
        <v>102</v>
      </c>
      <c r="H164" s="41">
        <v>225212.25</v>
      </c>
      <c r="I164" s="41">
        <v>130883.35</v>
      </c>
      <c r="J164" s="41">
        <v>-23985.34</v>
      </c>
      <c r="K164" s="41">
        <v>221507.6</v>
      </c>
      <c r="L164" s="41">
        <v>83383.25</v>
      </c>
      <c r="M164" s="19" t="s">
        <v>102</v>
      </c>
      <c r="N164" s="41">
        <v>70343.56</v>
      </c>
      <c r="O164" s="16">
        <f t="shared" si="7"/>
        <v>70343.56</v>
      </c>
      <c r="P164" s="16" t="str">
        <v>广州市盈尔安防火材料有限公司</v>
      </c>
      <c r="Q164" s="16" t="e">
        <f>_xlfn.XLOOKUP(P164,'6月应付账款余额'!A:A,'6月应付账款余额'!A:A)</f>
        <v>#N/A</v>
      </c>
      <c r="R164" s="16">
        <f t="shared" si="8"/>
        <v>7961.51</v>
      </c>
    </row>
    <row r="165" s="16" customFormat="1" ht="15" customHeight="1" spans="1:18">
      <c r="A165" s="10" t="s">
        <v>99</v>
      </c>
      <c r="B165" s="13" t="s">
        <v>100</v>
      </c>
      <c r="C165" s="10" t="s">
        <v>97</v>
      </c>
      <c r="D165" s="13" t="s">
        <v>50</v>
      </c>
      <c r="E165" s="10" t="s">
        <v>97</v>
      </c>
      <c r="F165" s="10" t="s">
        <v>98</v>
      </c>
      <c r="G165" s="10" t="s">
        <v>107</v>
      </c>
      <c r="H165" s="42">
        <v>10623.91</v>
      </c>
      <c r="I165" s="42">
        <v>0</v>
      </c>
      <c r="J165" s="42">
        <v>0</v>
      </c>
      <c r="K165" s="42">
        <v>0</v>
      </c>
      <c r="L165" s="42">
        <v>0</v>
      </c>
      <c r="M165" s="10" t="s">
        <v>107</v>
      </c>
      <c r="N165" s="42">
        <v>10623.91</v>
      </c>
      <c r="O165" s="16">
        <f t="shared" si="7"/>
        <v>-10623.91</v>
      </c>
      <c r="P165" s="16" t="str">
        <v>湖南蝴蝶智能科技有限公司</v>
      </c>
      <c r="Q165" s="16" t="e">
        <f>_xlfn.XLOOKUP(P165,'6月应付账款余额'!A:A,'6月应付账款余额'!A:A)</f>
        <v>#N/A</v>
      </c>
      <c r="R165" s="16">
        <f t="shared" si="8"/>
        <v>0</v>
      </c>
    </row>
    <row r="166" s="16" customFormat="1" ht="15" hidden="1" customHeight="1" spans="1:17">
      <c r="A166" s="19" t="s">
        <v>99</v>
      </c>
      <c r="B166" s="20" t="s">
        <v>100</v>
      </c>
      <c r="C166" s="19" t="s">
        <v>97</v>
      </c>
      <c r="D166" s="20" t="s">
        <v>226</v>
      </c>
      <c r="E166" s="19" t="s">
        <v>97</v>
      </c>
      <c r="F166" s="19" t="s">
        <v>98</v>
      </c>
      <c r="G166" s="19" t="s">
        <v>104</v>
      </c>
      <c r="H166" s="41">
        <v>0</v>
      </c>
      <c r="I166" s="41">
        <v>0</v>
      </c>
      <c r="J166" s="41">
        <v>0</v>
      </c>
      <c r="K166" s="41">
        <v>0</v>
      </c>
      <c r="L166" s="41">
        <v>0</v>
      </c>
      <c r="M166" s="19" t="s">
        <v>104</v>
      </c>
      <c r="N166" s="41">
        <v>0</v>
      </c>
      <c r="O166" s="16">
        <f t="shared" si="7"/>
        <v>0</v>
      </c>
      <c r="P166" s="16" t="str">
        <v>醴陵广仁环保科技有限公司</v>
      </c>
      <c r="Q166" s="16" t="str">
        <f>_xlfn.XLOOKUP(P166,'6月应付账款余额'!A:A,'6月应付账款余额'!A:A)</f>
        <v>醴陵广仁环保科技有限公司</v>
      </c>
    </row>
    <row r="167" s="16" customFormat="1" ht="15" hidden="1" customHeight="1" spans="1:17">
      <c r="A167" s="10" t="s">
        <v>99</v>
      </c>
      <c r="B167" s="13" t="s">
        <v>100</v>
      </c>
      <c r="C167" s="10" t="s">
        <v>97</v>
      </c>
      <c r="D167" s="13" t="s">
        <v>51</v>
      </c>
      <c r="E167" s="10" t="s">
        <v>97</v>
      </c>
      <c r="F167" s="10" t="s">
        <v>98</v>
      </c>
      <c r="G167" s="10" t="s">
        <v>102</v>
      </c>
      <c r="H167" s="42">
        <v>20187.76</v>
      </c>
      <c r="I167" s="42">
        <v>0</v>
      </c>
      <c r="J167" s="42">
        <v>4473.06</v>
      </c>
      <c r="K167" s="42">
        <v>31000</v>
      </c>
      <c r="L167" s="42">
        <v>25820.75</v>
      </c>
      <c r="M167" s="10" t="s">
        <v>102</v>
      </c>
      <c r="N167" s="42">
        <v>24660.82</v>
      </c>
      <c r="O167" s="16">
        <f t="shared" si="7"/>
        <v>24660.82</v>
      </c>
      <c r="P167" s="16" t="str">
        <v>长沙真旺钢铁贸易有限公司</v>
      </c>
      <c r="Q167" s="16" t="str">
        <f>_xlfn.XLOOKUP(P167,'6月应付账款余额'!A:A,'6月应付账款余额'!A:A)</f>
        <v>长沙真旺钢铁贸易有限公司</v>
      </c>
    </row>
    <row r="168" s="16" customFormat="1" ht="15" customHeight="1" spans="1:18">
      <c r="A168" s="19" t="s">
        <v>99</v>
      </c>
      <c r="B168" s="20" t="s">
        <v>100</v>
      </c>
      <c r="C168" s="19" t="s">
        <v>97</v>
      </c>
      <c r="D168" s="20" t="s">
        <v>52</v>
      </c>
      <c r="E168" s="19" t="s">
        <v>97</v>
      </c>
      <c r="F168" s="19" t="s">
        <v>98</v>
      </c>
      <c r="G168" s="19" t="s">
        <v>102</v>
      </c>
      <c r="H168" s="41">
        <v>22774.59</v>
      </c>
      <c r="I168" s="41">
        <v>0</v>
      </c>
      <c r="J168" s="41">
        <v>0</v>
      </c>
      <c r="K168" s="41">
        <v>300000</v>
      </c>
      <c r="L168" s="41">
        <v>0</v>
      </c>
      <c r="M168" s="19" t="s">
        <v>102</v>
      </c>
      <c r="N168" s="41">
        <v>22774.59</v>
      </c>
      <c r="O168" s="16">
        <f t="shared" si="7"/>
        <v>22774.59</v>
      </c>
      <c r="P168" s="16" t="str">
        <v>湖北瑞彼德自动化有限公司</v>
      </c>
      <c r="Q168" s="16" t="e">
        <f>_xlfn.XLOOKUP(P168,'6月应付账款余额'!A:A,'6月应付账款余额'!A:A)</f>
        <v>#N/A</v>
      </c>
      <c r="R168" s="16">
        <f>_xlfn.XLOOKUP(P168,D:D,O:O)</f>
        <v>0</v>
      </c>
    </row>
    <row r="169" s="16" customFormat="1" ht="15" hidden="1" customHeight="1" spans="1:17">
      <c r="A169" s="10" t="s">
        <v>99</v>
      </c>
      <c r="B169" s="13" t="s">
        <v>100</v>
      </c>
      <c r="C169" s="10" t="s">
        <v>97</v>
      </c>
      <c r="D169" s="13" t="s">
        <v>53</v>
      </c>
      <c r="E169" s="10" t="s">
        <v>97</v>
      </c>
      <c r="F169" s="10" t="s">
        <v>98</v>
      </c>
      <c r="G169" s="10" t="s">
        <v>102</v>
      </c>
      <c r="H169" s="42">
        <v>396489.42</v>
      </c>
      <c r="I169" s="42">
        <v>150000</v>
      </c>
      <c r="J169" s="42">
        <v>72715.57</v>
      </c>
      <c r="K169" s="42">
        <v>500000</v>
      </c>
      <c r="L169" s="42">
        <v>509268.54</v>
      </c>
      <c r="M169" s="10" t="s">
        <v>102</v>
      </c>
      <c r="N169" s="42">
        <v>319204.99</v>
      </c>
      <c r="O169" s="16">
        <f t="shared" si="7"/>
        <v>319204.99</v>
      </c>
      <c r="P169" s="16" t="str">
        <v>深州市晶立泰机械配件有限公司</v>
      </c>
      <c r="Q169" s="16" t="str">
        <f>_xlfn.XLOOKUP(P169,'6月应付账款余额'!A:A,'6月应付账款余额'!A:A)</f>
        <v>深州市晶立泰机械配件有限公司</v>
      </c>
    </row>
    <row r="170" s="16" customFormat="1" ht="15" hidden="1" customHeight="1" spans="1:17">
      <c r="A170" s="19" t="s">
        <v>99</v>
      </c>
      <c r="B170" s="20" t="s">
        <v>100</v>
      </c>
      <c r="C170" s="19" t="s">
        <v>97</v>
      </c>
      <c r="D170" s="20" t="s">
        <v>227</v>
      </c>
      <c r="E170" s="19" t="s">
        <v>97</v>
      </c>
      <c r="F170" s="19" t="s">
        <v>98</v>
      </c>
      <c r="G170" s="19" t="s">
        <v>104</v>
      </c>
      <c r="H170" s="41">
        <v>0</v>
      </c>
      <c r="I170" s="41">
        <v>0</v>
      </c>
      <c r="J170" s="41">
        <v>0</v>
      </c>
      <c r="K170" s="41">
        <v>0</v>
      </c>
      <c r="L170" s="41">
        <v>0</v>
      </c>
      <c r="M170" s="19" t="s">
        <v>104</v>
      </c>
      <c r="N170" s="41">
        <v>0</v>
      </c>
      <c r="O170" s="16">
        <f t="shared" si="7"/>
        <v>0</v>
      </c>
      <c r="P170" s="16" t="str">
        <v>山东鼎信新材料科技有限公司</v>
      </c>
      <c r="Q170" s="16" t="str">
        <f>_xlfn.XLOOKUP(P170,'6月应付账款余额'!A:A,'6月应付账款余额'!A:A)</f>
        <v>山东鼎信新材料科技有限公司</v>
      </c>
    </row>
    <row r="171" s="16" customFormat="1" ht="15" hidden="1" customHeight="1" spans="1:17">
      <c r="A171" s="10" t="s">
        <v>99</v>
      </c>
      <c r="B171" s="13" t="s">
        <v>100</v>
      </c>
      <c r="C171" s="10" t="s">
        <v>97</v>
      </c>
      <c r="D171" s="13" t="s">
        <v>228</v>
      </c>
      <c r="E171" s="10" t="s">
        <v>97</v>
      </c>
      <c r="F171" s="10" t="s">
        <v>98</v>
      </c>
      <c r="G171" s="10" t="s">
        <v>104</v>
      </c>
      <c r="H171" s="42">
        <v>0</v>
      </c>
      <c r="I171" s="42">
        <v>0</v>
      </c>
      <c r="J171" s="42">
        <v>0</v>
      </c>
      <c r="K171" s="42">
        <v>241313.52</v>
      </c>
      <c r="L171" s="42">
        <v>0</v>
      </c>
      <c r="M171" s="10" t="s">
        <v>104</v>
      </c>
      <c r="N171" s="42">
        <v>0</v>
      </c>
      <c r="O171" s="16">
        <f t="shared" si="7"/>
        <v>0</v>
      </c>
      <c r="P171" s="16" t="str">
        <v>湖南诺亿科技有限公司</v>
      </c>
      <c r="Q171" s="16" t="str">
        <f>_xlfn.XLOOKUP(P171,'6月应付账款余额'!A:A,'6月应付账款余额'!A:A)</f>
        <v>湖南诺亿科技有限公司</v>
      </c>
    </row>
    <row r="172" s="16" customFormat="1" ht="15" customHeight="1" spans="1:18">
      <c r="A172" s="19" t="s">
        <v>99</v>
      </c>
      <c r="B172" s="20" t="s">
        <v>100</v>
      </c>
      <c r="C172" s="19" t="s">
        <v>97</v>
      </c>
      <c r="D172" s="20" t="s">
        <v>54</v>
      </c>
      <c r="E172" s="19" t="s">
        <v>97</v>
      </c>
      <c r="F172" s="19" t="s">
        <v>98</v>
      </c>
      <c r="G172" s="19" t="s">
        <v>102</v>
      </c>
      <c r="H172" s="41">
        <v>167057.63</v>
      </c>
      <c r="I172" s="41">
        <v>50000</v>
      </c>
      <c r="J172" s="41">
        <v>0</v>
      </c>
      <c r="K172" s="41">
        <v>150000</v>
      </c>
      <c r="L172" s="41">
        <v>98449.13</v>
      </c>
      <c r="M172" s="19" t="s">
        <v>102</v>
      </c>
      <c r="N172" s="41">
        <v>117057.63</v>
      </c>
      <c r="O172" s="16">
        <f t="shared" si="7"/>
        <v>117057.63</v>
      </c>
      <c r="P172" s="16" t="str">
        <v>浙江泰极信汽车部件有限公司</v>
      </c>
      <c r="Q172" s="16" t="e">
        <f>_xlfn.XLOOKUP(P172,'6月应付账款余额'!A:A,'6月应付账款余额'!A:A)</f>
        <v>#N/A</v>
      </c>
      <c r="R172" s="16">
        <f>_xlfn.XLOOKUP(P172,D:D,O:O)</f>
        <v>0</v>
      </c>
    </row>
    <row r="173" s="16" customFormat="1" ht="15" customHeight="1" spans="1:18">
      <c r="A173" s="10" t="s">
        <v>99</v>
      </c>
      <c r="B173" s="13" t="s">
        <v>100</v>
      </c>
      <c r="C173" s="10" t="s">
        <v>97</v>
      </c>
      <c r="D173" s="13" t="s">
        <v>229</v>
      </c>
      <c r="E173" s="10" t="s">
        <v>97</v>
      </c>
      <c r="F173" s="10" t="s">
        <v>98</v>
      </c>
      <c r="G173" s="10" t="s">
        <v>102</v>
      </c>
      <c r="H173" s="42">
        <v>46348.17</v>
      </c>
      <c r="I173" s="42">
        <v>0</v>
      </c>
      <c r="J173" s="42">
        <v>0</v>
      </c>
      <c r="K173" s="42">
        <v>250000</v>
      </c>
      <c r="L173" s="42">
        <v>1600.08</v>
      </c>
      <c r="M173" s="10" t="s">
        <v>102</v>
      </c>
      <c r="N173" s="42">
        <v>46348.17</v>
      </c>
      <c r="O173" s="16">
        <f t="shared" si="7"/>
        <v>46348.17</v>
      </c>
      <c r="P173" s="16" t="str">
        <v>陕西擎创艺汽车零配件制造有限</v>
      </c>
      <c r="Q173" s="16" t="e">
        <f>_xlfn.XLOOKUP(P173,'6月应付账款余额'!A:A,'6月应付账款余额'!A:A)</f>
        <v>#N/A</v>
      </c>
      <c r="R173" s="16">
        <f>_xlfn.XLOOKUP(P173,D:D,O:O)</f>
        <v>0</v>
      </c>
    </row>
    <row r="174" s="16" customFormat="1" ht="15" hidden="1" customHeight="1" spans="1:17">
      <c r="A174" s="19" t="s">
        <v>99</v>
      </c>
      <c r="B174" s="20" t="s">
        <v>100</v>
      </c>
      <c r="C174" s="19" t="s">
        <v>97</v>
      </c>
      <c r="D174" s="20" t="s">
        <v>55</v>
      </c>
      <c r="E174" s="19" t="s">
        <v>97</v>
      </c>
      <c r="F174" s="19" t="s">
        <v>98</v>
      </c>
      <c r="G174" s="19" t="s">
        <v>102</v>
      </c>
      <c r="H174" s="41">
        <v>755551.3</v>
      </c>
      <c r="I174" s="41">
        <v>100000</v>
      </c>
      <c r="J174" s="41">
        <v>107350</v>
      </c>
      <c r="K174" s="41">
        <v>900000</v>
      </c>
      <c r="L174" s="41">
        <v>592572</v>
      </c>
      <c r="M174" s="19" t="s">
        <v>102</v>
      </c>
      <c r="N174" s="41">
        <v>762901.3</v>
      </c>
      <c r="O174" s="16">
        <f t="shared" si="7"/>
        <v>762901.3</v>
      </c>
      <c r="P174" s="16" t="str">
        <v>长春超力内饰件有限公司</v>
      </c>
      <c r="Q174" s="16" t="str">
        <f>_xlfn.XLOOKUP(P174,'6月应付账款余额'!A:A,'6月应付账款余额'!A:A)</f>
        <v>长春超力内饰件有限公司</v>
      </c>
    </row>
    <row r="175" s="16" customFormat="1" ht="15" hidden="1" customHeight="1" spans="1:17">
      <c r="A175" s="10" t="s">
        <v>99</v>
      </c>
      <c r="B175" s="13" t="s">
        <v>100</v>
      </c>
      <c r="C175" s="10" t="s">
        <v>97</v>
      </c>
      <c r="D175" s="13" t="s">
        <v>230</v>
      </c>
      <c r="E175" s="10" t="s">
        <v>97</v>
      </c>
      <c r="F175" s="10" t="s">
        <v>98</v>
      </c>
      <c r="G175" s="10" t="s">
        <v>102</v>
      </c>
      <c r="H175" s="42">
        <v>74217.27</v>
      </c>
      <c r="I175" s="42">
        <v>0</v>
      </c>
      <c r="J175" s="42">
        <v>0</v>
      </c>
      <c r="K175" s="42">
        <v>0</v>
      </c>
      <c r="L175" s="42">
        <v>0</v>
      </c>
      <c r="M175" s="10" t="s">
        <v>102</v>
      </c>
      <c r="N175" s="42">
        <v>74217.27</v>
      </c>
      <c r="O175" s="16">
        <f t="shared" si="7"/>
        <v>74217.27</v>
      </c>
      <c r="P175" s="16" t="str">
        <v>重庆乐康汽车配件有限公司</v>
      </c>
      <c r="Q175" s="16" t="str">
        <f>_xlfn.XLOOKUP(P175,'6月应付账款余额'!A:A,'6月应付账款余额'!A:A)</f>
        <v>重庆乐康汽车配件有限公司</v>
      </c>
    </row>
    <row r="176" s="16" customFormat="1" ht="15" hidden="1" customHeight="1" spans="1:17">
      <c r="A176" s="19" t="s">
        <v>99</v>
      </c>
      <c r="B176" s="20" t="s">
        <v>100</v>
      </c>
      <c r="C176" s="19" t="s">
        <v>97</v>
      </c>
      <c r="D176" s="20" t="s">
        <v>231</v>
      </c>
      <c r="E176" s="19" t="s">
        <v>97</v>
      </c>
      <c r="F176" s="19" t="s">
        <v>98</v>
      </c>
      <c r="G176" s="19" t="s">
        <v>104</v>
      </c>
      <c r="H176" s="41">
        <v>0</v>
      </c>
      <c r="I176" s="41">
        <v>0</v>
      </c>
      <c r="J176" s="41">
        <v>0</v>
      </c>
      <c r="K176" s="41">
        <v>0</v>
      </c>
      <c r="L176" s="41">
        <v>0</v>
      </c>
      <c r="M176" s="19" t="s">
        <v>104</v>
      </c>
      <c r="N176" s="41">
        <v>0</v>
      </c>
      <c r="O176" s="16">
        <f t="shared" si="7"/>
        <v>0</v>
      </c>
      <c r="P176" s="16" t="str">
        <v>重庆市宏立摩托车制造有限公司</v>
      </c>
      <c r="Q176" s="16" t="str">
        <f>_xlfn.XLOOKUP(P176,'6月应付账款余额'!A:A,'6月应付账款余额'!A:A)</f>
        <v>重庆市宏立摩托车制造有限公司</v>
      </c>
    </row>
    <row r="177" s="16" customFormat="1" ht="15" hidden="1" customHeight="1" spans="1:17">
      <c r="A177" s="10" t="s">
        <v>99</v>
      </c>
      <c r="B177" s="13" t="s">
        <v>100</v>
      </c>
      <c r="C177" s="10" t="s">
        <v>97</v>
      </c>
      <c r="D177" s="13" t="s">
        <v>60</v>
      </c>
      <c r="E177" s="10" t="s">
        <v>97</v>
      </c>
      <c r="F177" s="10" t="s">
        <v>98</v>
      </c>
      <c r="G177" s="10" t="s">
        <v>102</v>
      </c>
      <c r="H177" s="42">
        <v>3607382.5</v>
      </c>
      <c r="I177" s="42">
        <v>1000000</v>
      </c>
      <c r="J177" s="42">
        <v>0</v>
      </c>
      <c r="K177" s="42">
        <v>5090000</v>
      </c>
      <c r="L177" s="42">
        <v>4752323</v>
      </c>
      <c r="M177" s="10" t="s">
        <v>102</v>
      </c>
      <c r="N177" s="42">
        <v>2607382.5</v>
      </c>
      <c r="O177" s="16">
        <f t="shared" si="7"/>
        <v>2607382.5</v>
      </c>
      <c r="P177" s="16" t="str">
        <v>麦格纳宏立汽车系统集团有限公</v>
      </c>
      <c r="Q177" s="16" t="str">
        <f>_xlfn.XLOOKUP(P177,'6月应付账款余额'!A:A,'6月应付账款余额'!A:A)</f>
        <v>麦格纳宏立汽车系统集团有限公</v>
      </c>
    </row>
    <row r="178" s="16" customFormat="1" ht="15" customHeight="1" spans="1:18">
      <c r="A178" s="19" t="s">
        <v>99</v>
      </c>
      <c r="B178" s="20" t="s">
        <v>100</v>
      </c>
      <c r="C178" s="19" t="s">
        <v>97</v>
      </c>
      <c r="D178" s="20" t="s">
        <v>56</v>
      </c>
      <c r="E178" s="19" t="s">
        <v>97</v>
      </c>
      <c r="F178" s="19" t="s">
        <v>98</v>
      </c>
      <c r="G178" s="19" t="s">
        <v>102</v>
      </c>
      <c r="H178" s="41">
        <v>801013.3</v>
      </c>
      <c r="I178" s="41">
        <v>150000</v>
      </c>
      <c r="J178" s="41">
        <v>107131.96</v>
      </c>
      <c r="K178" s="41">
        <v>1050000</v>
      </c>
      <c r="L178" s="41">
        <v>643586.83</v>
      </c>
      <c r="M178" s="19" t="s">
        <v>102</v>
      </c>
      <c r="N178" s="41">
        <v>758145.26</v>
      </c>
      <c r="O178" s="16">
        <f t="shared" si="7"/>
        <v>758145.26</v>
      </c>
      <c r="P178" s="16" t="str">
        <v>上海菱林自动化科技有限公司</v>
      </c>
      <c r="Q178" s="16" t="e">
        <f>_xlfn.XLOOKUP(P178,'6月应付账款余额'!A:A,'6月应付账款余额'!A:A)</f>
        <v>#N/A</v>
      </c>
      <c r="R178" s="16">
        <f>_xlfn.XLOOKUP(P178,D:D,O:O)</f>
        <v>0</v>
      </c>
    </row>
    <row r="179" s="16" customFormat="1" ht="15" hidden="1" customHeight="1" spans="1:17">
      <c r="A179" s="10" t="s">
        <v>99</v>
      </c>
      <c r="B179" s="13" t="s">
        <v>100</v>
      </c>
      <c r="C179" s="10" t="s">
        <v>97</v>
      </c>
      <c r="D179" s="13" t="s">
        <v>232</v>
      </c>
      <c r="E179" s="10" t="s">
        <v>97</v>
      </c>
      <c r="F179" s="10" t="s">
        <v>98</v>
      </c>
      <c r="G179" s="10" t="s">
        <v>107</v>
      </c>
      <c r="H179" s="42">
        <v>27216</v>
      </c>
      <c r="I179" s="42">
        <v>0</v>
      </c>
      <c r="J179" s="42">
        <v>0</v>
      </c>
      <c r="K179" s="42">
        <v>9700</v>
      </c>
      <c r="L179" s="42">
        <v>9700</v>
      </c>
      <c r="M179" s="10" t="s">
        <v>107</v>
      </c>
      <c r="N179" s="42">
        <v>27216</v>
      </c>
      <c r="O179" s="16">
        <f t="shared" si="7"/>
        <v>-27216</v>
      </c>
      <c r="P179" s="16" t="str">
        <v>湖北欣辰达商贸有限公司</v>
      </c>
      <c r="Q179" s="16" t="str">
        <f>_xlfn.XLOOKUP(P179,'6月应付账款余额'!A:A,'6月应付账款余额'!A:A)</f>
        <v>湖北欣辰达商贸有限公司</v>
      </c>
    </row>
    <row r="180" s="16" customFormat="1" ht="15" hidden="1" customHeight="1" spans="1:17">
      <c r="A180" s="19" t="s">
        <v>99</v>
      </c>
      <c r="B180" s="20" t="s">
        <v>100</v>
      </c>
      <c r="C180" s="19" t="s">
        <v>97</v>
      </c>
      <c r="D180" s="20" t="s">
        <v>233</v>
      </c>
      <c r="E180" s="19" t="s">
        <v>97</v>
      </c>
      <c r="F180" s="19" t="s">
        <v>98</v>
      </c>
      <c r="G180" s="19" t="s">
        <v>104</v>
      </c>
      <c r="H180" s="41">
        <v>0</v>
      </c>
      <c r="I180" s="41">
        <v>0</v>
      </c>
      <c r="J180" s="41">
        <v>0</v>
      </c>
      <c r="K180" s="41">
        <v>0</v>
      </c>
      <c r="L180" s="41">
        <v>0</v>
      </c>
      <c r="M180" s="19" t="s">
        <v>104</v>
      </c>
      <c r="N180" s="41">
        <v>0</v>
      </c>
      <c r="O180" s="16">
        <f t="shared" si="7"/>
        <v>0</v>
      </c>
      <c r="P180" s="16" t="str">
        <v>湖南裕腾兴汽车配件有限公司</v>
      </c>
      <c r="Q180" s="16" t="str">
        <f>_xlfn.XLOOKUP(P180,'6月应付账款余额'!A:A,'6月应付账款余额'!A:A)</f>
        <v>湖南裕腾兴汽车配件有限公司</v>
      </c>
    </row>
    <row r="181" s="16" customFormat="1" ht="15" hidden="1" customHeight="1" spans="1:17">
      <c r="A181" s="10" t="s">
        <v>99</v>
      </c>
      <c r="B181" s="13" t="s">
        <v>100</v>
      </c>
      <c r="C181" s="10" t="s">
        <v>97</v>
      </c>
      <c r="D181" s="13" t="s">
        <v>70</v>
      </c>
      <c r="E181" s="10" t="s">
        <v>97</v>
      </c>
      <c r="F181" s="10" t="s">
        <v>98</v>
      </c>
      <c r="G181" s="10" t="s">
        <v>102</v>
      </c>
      <c r="H181" s="42">
        <v>0.5</v>
      </c>
      <c r="I181" s="42">
        <v>0</v>
      </c>
      <c r="J181" s="42">
        <v>0</v>
      </c>
      <c r="K181" s="42">
        <v>0</v>
      </c>
      <c r="L181" s="42">
        <v>0.5</v>
      </c>
      <c r="M181" s="10" t="s">
        <v>102</v>
      </c>
      <c r="N181" s="42">
        <v>0.5</v>
      </c>
      <c r="O181" s="16">
        <f t="shared" si="7"/>
        <v>0.5</v>
      </c>
      <c r="P181" s="16" t="str">
        <v>广东佰匠模具科技有限公司</v>
      </c>
      <c r="Q181" s="16" t="str">
        <f>_xlfn.XLOOKUP(P181,'6月应付账款余额'!A:A,'6月应付账款余额'!A:A)</f>
        <v>广东佰匠模具科技有限公司</v>
      </c>
    </row>
    <row r="182" s="16" customFormat="1" ht="15" customHeight="1" spans="1:18">
      <c r="A182" s="19" t="s">
        <v>99</v>
      </c>
      <c r="B182" s="20" t="s">
        <v>100</v>
      </c>
      <c r="C182" s="19" t="s">
        <v>97</v>
      </c>
      <c r="D182" s="20" t="s">
        <v>57</v>
      </c>
      <c r="E182" s="19" t="s">
        <v>97</v>
      </c>
      <c r="F182" s="19" t="s">
        <v>98</v>
      </c>
      <c r="G182" s="19" t="s">
        <v>102</v>
      </c>
      <c r="H182" s="41">
        <v>49000.77</v>
      </c>
      <c r="I182" s="41">
        <v>0</v>
      </c>
      <c r="J182" s="41">
        <v>8464.98</v>
      </c>
      <c r="K182" s="41">
        <v>27579.72</v>
      </c>
      <c r="L182" s="41">
        <v>45553.33</v>
      </c>
      <c r="M182" s="19" t="s">
        <v>102</v>
      </c>
      <c r="N182" s="41">
        <v>57465.75</v>
      </c>
      <c r="O182" s="16">
        <f t="shared" si="7"/>
        <v>57465.75</v>
      </c>
      <c r="P182" s="16" t="str">
        <v>上海衡驰化工有限公司</v>
      </c>
      <c r="Q182" s="16" t="e">
        <f>_xlfn.XLOOKUP(P182,'6月应付账款余额'!A:A,'6月应付账款余额'!A:A)</f>
        <v>#N/A</v>
      </c>
      <c r="R182" s="16">
        <f>_xlfn.XLOOKUP(P182,D:D,O:O)</f>
        <v>0</v>
      </c>
    </row>
    <row r="183" s="16" customFormat="1" ht="15" customHeight="1" spans="1:18">
      <c r="A183" s="10" t="s">
        <v>99</v>
      </c>
      <c r="B183" s="13" t="s">
        <v>100</v>
      </c>
      <c r="C183" s="10" t="s">
        <v>97</v>
      </c>
      <c r="D183" s="13" t="s">
        <v>76</v>
      </c>
      <c r="E183" s="10" t="s">
        <v>97</v>
      </c>
      <c r="F183" s="10" t="s">
        <v>98</v>
      </c>
      <c r="G183" s="10" t="s">
        <v>104</v>
      </c>
      <c r="H183" s="42">
        <v>0</v>
      </c>
      <c r="I183" s="42">
        <v>0</v>
      </c>
      <c r="J183" s="42">
        <v>0</v>
      </c>
      <c r="K183" s="42">
        <v>58632</v>
      </c>
      <c r="L183" s="42">
        <v>34560</v>
      </c>
      <c r="M183" s="10" t="s">
        <v>104</v>
      </c>
      <c r="N183" s="42">
        <v>0</v>
      </c>
      <c r="O183" s="16">
        <f t="shared" si="7"/>
        <v>0</v>
      </c>
      <c r="P183" s="16" t="str">
        <v>胜华波汽车电器（滁州）有限公</v>
      </c>
      <c r="Q183" s="16" t="e">
        <f>_xlfn.XLOOKUP(P183,'6月应付账款余额'!A:A,'6月应付账款余额'!A:A)</f>
        <v>#N/A</v>
      </c>
      <c r="R183" s="16">
        <f>_xlfn.XLOOKUP(P183,D:D,O:O)</f>
        <v>0.5</v>
      </c>
    </row>
    <row r="184" s="16" customFormat="1" ht="15" hidden="1" customHeight="1" spans="1:17">
      <c r="A184" s="19" t="s">
        <v>99</v>
      </c>
      <c r="B184" s="20" t="s">
        <v>100</v>
      </c>
      <c r="C184" s="19" t="s">
        <v>97</v>
      </c>
      <c r="D184" s="20" t="s">
        <v>234</v>
      </c>
      <c r="E184" s="19" t="s">
        <v>97</v>
      </c>
      <c r="F184" s="19" t="s">
        <v>98</v>
      </c>
      <c r="G184" s="19" t="s">
        <v>104</v>
      </c>
      <c r="H184" s="41">
        <v>0</v>
      </c>
      <c r="I184" s="41">
        <v>0</v>
      </c>
      <c r="J184" s="41">
        <v>0</v>
      </c>
      <c r="K184" s="41">
        <v>0</v>
      </c>
      <c r="L184" s="41">
        <v>0</v>
      </c>
      <c r="M184" s="19" t="s">
        <v>104</v>
      </c>
      <c r="N184" s="41">
        <v>0</v>
      </c>
      <c r="O184" s="16">
        <f t="shared" si="7"/>
        <v>0</v>
      </c>
      <c r="P184" s="16" t="str">
        <v>株洲诚康实业有限责任公司</v>
      </c>
      <c r="Q184" s="16" t="str">
        <f>_xlfn.XLOOKUP(P184,'6月应付账款余额'!A:A,'6月应付账款余额'!A:A)</f>
        <v>株洲诚康实业有限责任公司</v>
      </c>
    </row>
    <row r="185" s="16" customFormat="1" ht="15" customHeight="1" spans="1:18">
      <c r="A185" s="10" t="s">
        <v>99</v>
      </c>
      <c r="B185" s="13" t="s">
        <v>100</v>
      </c>
      <c r="C185" s="10" t="s">
        <v>97</v>
      </c>
      <c r="D185" s="13" t="s">
        <v>235</v>
      </c>
      <c r="E185" s="10" t="s">
        <v>97</v>
      </c>
      <c r="F185" s="10" t="s">
        <v>98</v>
      </c>
      <c r="G185" s="10" t="s">
        <v>104</v>
      </c>
      <c r="H185" s="42">
        <v>0</v>
      </c>
      <c r="I185" s="42">
        <v>0</v>
      </c>
      <c r="J185" s="42">
        <v>0</v>
      </c>
      <c r="K185" s="42">
        <v>0</v>
      </c>
      <c r="L185" s="42">
        <v>0</v>
      </c>
      <c r="M185" s="10" t="s">
        <v>104</v>
      </c>
      <c r="N185" s="42">
        <v>0</v>
      </c>
      <c r="O185" s="16">
        <f t="shared" si="7"/>
        <v>0</v>
      </c>
      <c r="P185" s="16" t="str">
        <v>湖南奥瑞格工贸有限公司</v>
      </c>
      <c r="Q185" s="16" t="e">
        <f>_xlfn.XLOOKUP(P185,'6月应付账款余额'!A:A,'6月应付账款余额'!A:A)</f>
        <v>#N/A</v>
      </c>
      <c r="R185" s="16">
        <f>_xlfn.XLOOKUP(P185,D:D,O:O)</f>
        <v>0</v>
      </c>
    </row>
    <row r="186" s="16" customFormat="1" ht="15" customHeight="1" spans="1:18">
      <c r="A186" s="19" t="s">
        <v>99</v>
      </c>
      <c r="B186" s="20" t="s">
        <v>100</v>
      </c>
      <c r="C186" s="19" t="s">
        <v>97</v>
      </c>
      <c r="D186" s="20" t="s">
        <v>58</v>
      </c>
      <c r="E186" s="19" t="s">
        <v>97</v>
      </c>
      <c r="F186" s="19" t="s">
        <v>98</v>
      </c>
      <c r="G186" s="19" t="s">
        <v>102</v>
      </c>
      <c r="H186" s="41">
        <v>444278.43</v>
      </c>
      <c r="I186" s="41">
        <v>100000</v>
      </c>
      <c r="J186" s="41">
        <v>0</v>
      </c>
      <c r="K186" s="41">
        <v>300000</v>
      </c>
      <c r="L186" s="41">
        <v>303125.37</v>
      </c>
      <c r="M186" s="19" t="s">
        <v>102</v>
      </c>
      <c r="N186" s="41">
        <v>344278.43</v>
      </c>
      <c r="O186" s="16">
        <f t="shared" si="7"/>
        <v>344278.43</v>
      </c>
      <c r="P186" s="16" t="str">
        <v>湖南博恒机械设备有限公司</v>
      </c>
      <c r="Q186" s="16" t="e">
        <f>_xlfn.XLOOKUP(P186,'6月应付账款余额'!A:A,'6月应付账款余额'!A:A)</f>
        <v>#N/A</v>
      </c>
      <c r="R186" s="16">
        <f>_xlfn.XLOOKUP(P186,D:D,O:O)</f>
        <v>0</v>
      </c>
    </row>
    <row r="187" s="16" customFormat="1" ht="15" customHeight="1" spans="1:18">
      <c r="A187" s="10" t="s">
        <v>99</v>
      </c>
      <c r="B187" s="13" t="s">
        <v>100</v>
      </c>
      <c r="C187" s="10" t="s">
        <v>97</v>
      </c>
      <c r="D187" s="13" t="s">
        <v>236</v>
      </c>
      <c r="E187" s="10" t="s">
        <v>97</v>
      </c>
      <c r="F187" s="10" t="s">
        <v>98</v>
      </c>
      <c r="G187" s="10" t="s">
        <v>104</v>
      </c>
      <c r="H187" s="42">
        <v>0</v>
      </c>
      <c r="I187" s="42">
        <v>0</v>
      </c>
      <c r="J187" s="42">
        <v>0</v>
      </c>
      <c r="K187" s="42">
        <v>77001.34</v>
      </c>
      <c r="L187" s="42">
        <v>77001.34</v>
      </c>
      <c r="M187" s="10" t="s">
        <v>104</v>
      </c>
      <c r="N187" s="42">
        <v>0</v>
      </c>
      <c r="O187" s="16">
        <f t="shared" si="7"/>
        <v>0</v>
      </c>
      <c r="P187" s="16" t="str">
        <v>湖南鸿骏机电有限公司</v>
      </c>
      <c r="Q187" s="16" t="e">
        <f>_xlfn.XLOOKUP(P187,'6月应付账款余额'!A:A,'6月应付账款余额'!A:A)</f>
        <v>#N/A</v>
      </c>
      <c r="R187" s="16">
        <f>_xlfn.XLOOKUP(P187,D:D,O:O)</f>
        <v>0</v>
      </c>
    </row>
    <row r="188" s="16" customFormat="1" ht="15" hidden="1" customHeight="1" spans="1:17">
      <c r="A188" s="19" t="s">
        <v>99</v>
      </c>
      <c r="B188" s="20" t="s">
        <v>100</v>
      </c>
      <c r="C188" s="19" t="s">
        <v>97</v>
      </c>
      <c r="D188" s="20" t="s">
        <v>237</v>
      </c>
      <c r="E188" s="19" t="s">
        <v>97</v>
      </c>
      <c r="F188" s="19" t="s">
        <v>98</v>
      </c>
      <c r="G188" s="19" t="s">
        <v>104</v>
      </c>
      <c r="H188" s="41">
        <v>0</v>
      </c>
      <c r="I188" s="41">
        <v>0</v>
      </c>
      <c r="J188" s="41">
        <v>0</v>
      </c>
      <c r="K188" s="41">
        <v>0</v>
      </c>
      <c r="L188" s="41">
        <v>0</v>
      </c>
      <c r="M188" s="19" t="s">
        <v>104</v>
      </c>
      <c r="N188" s="41">
        <v>0</v>
      </c>
      <c r="O188" s="16">
        <f t="shared" si="7"/>
        <v>0</v>
      </c>
      <c r="P188" s="16" t="str">
        <v>十堰市盈旭工贸有限公司</v>
      </c>
      <c r="Q188" s="16" t="str">
        <f>_xlfn.XLOOKUP(P188,'6月应付账款余额'!A:A,'6月应付账款余额'!A:A)</f>
        <v>十堰市盈旭工贸有限公司</v>
      </c>
    </row>
    <row r="189" s="16" customFormat="1" ht="15" customHeight="1" spans="1:18">
      <c r="A189" s="10" t="s">
        <v>99</v>
      </c>
      <c r="B189" s="13" t="s">
        <v>100</v>
      </c>
      <c r="C189" s="10" t="s">
        <v>97</v>
      </c>
      <c r="D189" s="13" t="s">
        <v>238</v>
      </c>
      <c r="E189" s="10" t="s">
        <v>97</v>
      </c>
      <c r="F189" s="10" t="s">
        <v>98</v>
      </c>
      <c r="G189" s="10" t="s">
        <v>102</v>
      </c>
      <c r="H189" s="42">
        <v>20</v>
      </c>
      <c r="I189" s="42">
        <v>0</v>
      </c>
      <c r="J189" s="42">
        <v>0</v>
      </c>
      <c r="K189" s="42">
        <v>17300</v>
      </c>
      <c r="L189" s="42">
        <v>0</v>
      </c>
      <c r="M189" s="10" t="s">
        <v>102</v>
      </c>
      <c r="N189" s="42">
        <v>20</v>
      </c>
      <c r="O189" s="16">
        <f t="shared" si="7"/>
        <v>20</v>
      </c>
      <c r="P189" s="16" t="str">
        <v>湖南兴天宏实业有限公司</v>
      </c>
      <c r="Q189" s="16" t="e">
        <f>_xlfn.XLOOKUP(P189,'6月应付账款余额'!A:A,'6月应付账款余额'!A:A)</f>
        <v>#N/A</v>
      </c>
      <c r="R189" s="16">
        <f>_xlfn.XLOOKUP(P189,D:D,O:O)</f>
        <v>0</v>
      </c>
    </row>
    <row r="190" s="16" customFormat="1" ht="15" customHeight="1" spans="1:18">
      <c r="A190" s="19" t="s">
        <v>99</v>
      </c>
      <c r="B190" s="20" t="s">
        <v>100</v>
      </c>
      <c r="C190" s="19" t="s">
        <v>97</v>
      </c>
      <c r="D190" s="20" t="s">
        <v>59</v>
      </c>
      <c r="E190" s="19" t="s">
        <v>97</v>
      </c>
      <c r="F190" s="19" t="s">
        <v>98</v>
      </c>
      <c r="G190" s="19" t="s">
        <v>102</v>
      </c>
      <c r="H190" s="41">
        <v>88188.24</v>
      </c>
      <c r="I190" s="41">
        <v>0</v>
      </c>
      <c r="J190" s="41">
        <v>0</v>
      </c>
      <c r="K190" s="41">
        <v>150000</v>
      </c>
      <c r="L190" s="41">
        <v>0</v>
      </c>
      <c r="M190" s="19" t="s">
        <v>102</v>
      </c>
      <c r="N190" s="41">
        <v>88188.24</v>
      </c>
      <c r="O190" s="16">
        <f t="shared" si="7"/>
        <v>88188.24</v>
      </c>
      <c r="P190" s="16" t="str">
        <v>武汉金悦力化工科技有限公司</v>
      </c>
      <c r="Q190" s="16" t="e">
        <f>_xlfn.XLOOKUP(P190,'6月应付账款余额'!A:A,'6月应付账款余额'!A:A)</f>
        <v>#N/A</v>
      </c>
      <c r="R190" s="16">
        <f>_xlfn.XLOOKUP(P190,D:D,O:O)</f>
        <v>0</v>
      </c>
    </row>
    <row r="191" s="16" customFormat="1" ht="15" customHeight="1" spans="1:18">
      <c r="A191" s="10" t="s">
        <v>99</v>
      </c>
      <c r="B191" s="13" t="s">
        <v>100</v>
      </c>
      <c r="C191" s="10" t="s">
        <v>97</v>
      </c>
      <c r="D191" s="13" t="s">
        <v>239</v>
      </c>
      <c r="E191" s="10" t="s">
        <v>97</v>
      </c>
      <c r="F191" s="10" t="s">
        <v>98</v>
      </c>
      <c r="G191" s="10" t="s">
        <v>104</v>
      </c>
      <c r="H191" s="42">
        <v>0</v>
      </c>
      <c r="I191" s="42">
        <v>0</v>
      </c>
      <c r="J191" s="42">
        <v>0</v>
      </c>
      <c r="K191" s="42">
        <v>0</v>
      </c>
      <c r="L191" s="42">
        <v>0</v>
      </c>
      <c r="M191" s="10" t="s">
        <v>104</v>
      </c>
      <c r="N191" s="42">
        <v>0</v>
      </c>
      <c r="O191" s="16">
        <f t="shared" si="7"/>
        <v>0</v>
      </c>
      <c r="P191" s="16" t="str">
        <v>湖南诚俊自动化科技有限公司</v>
      </c>
      <c r="Q191" s="16" t="e">
        <f>_xlfn.XLOOKUP(P191,'6月应付账款余额'!A:A,'6月应付账款余额'!A:A)</f>
        <v>#N/A</v>
      </c>
      <c r="R191" s="16">
        <f>_xlfn.XLOOKUP(P191,D:D,O:O)</f>
        <v>20</v>
      </c>
    </row>
    <row r="192" s="16" customFormat="1" ht="15" hidden="1" customHeight="1" spans="1:17">
      <c r="A192" s="19" t="s">
        <v>99</v>
      </c>
      <c r="B192" s="20" t="s">
        <v>100</v>
      </c>
      <c r="C192" s="19" t="s">
        <v>97</v>
      </c>
      <c r="D192" s="20" t="s">
        <v>240</v>
      </c>
      <c r="E192" s="19" t="s">
        <v>97</v>
      </c>
      <c r="F192" s="19" t="s">
        <v>98</v>
      </c>
      <c r="G192" s="19" t="s">
        <v>104</v>
      </c>
      <c r="H192" s="41">
        <v>0</v>
      </c>
      <c r="I192" s="41">
        <v>0</v>
      </c>
      <c r="J192" s="41">
        <v>0</v>
      </c>
      <c r="K192" s="41">
        <v>0</v>
      </c>
      <c r="L192" s="41">
        <v>0</v>
      </c>
      <c r="M192" s="19" t="s">
        <v>104</v>
      </c>
      <c r="N192" s="41">
        <v>0</v>
      </c>
      <c r="O192" s="16">
        <f t="shared" si="7"/>
        <v>0</v>
      </c>
      <c r="P192" s="16" t="str">
        <v>山东鼎昌智能科技有限公司</v>
      </c>
      <c r="Q192" s="16" t="str">
        <f>_xlfn.XLOOKUP(P192,'6月应付账款余额'!A:A,'6月应付账款余额'!A:A)</f>
        <v>山东鼎昌智能科技有限公司</v>
      </c>
    </row>
    <row r="193" s="16" customFormat="1" ht="15" customHeight="1" spans="1:18">
      <c r="A193" s="10" t="s">
        <v>99</v>
      </c>
      <c r="B193" s="13" t="s">
        <v>100</v>
      </c>
      <c r="C193" s="10" t="s">
        <v>97</v>
      </c>
      <c r="D193" s="13" t="s">
        <v>241</v>
      </c>
      <c r="E193" s="10" t="s">
        <v>97</v>
      </c>
      <c r="F193" s="10" t="s">
        <v>98</v>
      </c>
      <c r="G193" s="10" t="s">
        <v>104</v>
      </c>
      <c r="H193" s="42">
        <v>0</v>
      </c>
      <c r="I193" s="42">
        <v>0</v>
      </c>
      <c r="J193" s="42">
        <v>0</v>
      </c>
      <c r="K193" s="42">
        <v>0</v>
      </c>
      <c r="L193" s="42">
        <v>0</v>
      </c>
      <c r="M193" s="10" t="s">
        <v>104</v>
      </c>
      <c r="N193" s="42">
        <v>0</v>
      </c>
      <c r="O193" s="16">
        <f t="shared" si="7"/>
        <v>0</v>
      </c>
      <c r="P193" s="16" t="str">
        <v>潍坊鑫腾物流有限公司</v>
      </c>
      <c r="Q193" s="16" t="e">
        <f>_xlfn.XLOOKUP(P193,'6月应付账款余额'!A:A,'6月应付账款余额'!A:A)</f>
        <v>#N/A</v>
      </c>
      <c r="R193" s="16">
        <f>_xlfn.XLOOKUP(P193,D:D,O:O)</f>
        <v>0</v>
      </c>
    </row>
    <row r="194" s="16" customFormat="1" ht="15" customHeight="1" spans="1:18">
      <c r="A194" s="19" t="s">
        <v>99</v>
      </c>
      <c r="B194" s="20" t="s">
        <v>100</v>
      </c>
      <c r="C194" s="19" t="s">
        <v>97</v>
      </c>
      <c r="D194" s="20" t="s">
        <v>242</v>
      </c>
      <c r="E194" s="19" t="s">
        <v>97</v>
      </c>
      <c r="F194" s="19" t="s">
        <v>98</v>
      </c>
      <c r="G194" s="19" t="s">
        <v>104</v>
      </c>
      <c r="H194" s="41">
        <v>0</v>
      </c>
      <c r="I194" s="41">
        <v>0</v>
      </c>
      <c r="J194" s="41">
        <v>0</v>
      </c>
      <c r="K194" s="41">
        <v>0</v>
      </c>
      <c r="L194" s="41">
        <v>0</v>
      </c>
      <c r="M194" s="19" t="s">
        <v>104</v>
      </c>
      <c r="N194" s="41">
        <v>0</v>
      </c>
      <c r="O194" s="16">
        <f t="shared" si="7"/>
        <v>0</v>
      </c>
      <c r="P194" s="16" t="str">
        <v>湖南容正环保科技有限公司</v>
      </c>
      <c r="Q194" s="16" t="e">
        <f>_xlfn.XLOOKUP(P194,'6月应付账款余额'!A:A,'6月应付账款余额'!A:A)</f>
        <v>#N/A</v>
      </c>
      <c r="R194" s="16">
        <f>_xlfn.XLOOKUP(P194,D:D,O:O)</f>
        <v>0</v>
      </c>
    </row>
    <row r="195" s="16" customFormat="1" ht="15" customHeight="1" spans="1:18">
      <c r="A195" s="10" t="s">
        <v>99</v>
      </c>
      <c r="B195" s="13" t="s">
        <v>100</v>
      </c>
      <c r="C195" s="10" t="s">
        <v>97</v>
      </c>
      <c r="D195" s="13" t="s">
        <v>243</v>
      </c>
      <c r="E195" s="10" t="s">
        <v>97</v>
      </c>
      <c r="F195" s="10" t="s">
        <v>98</v>
      </c>
      <c r="G195" s="10" t="s">
        <v>102</v>
      </c>
      <c r="H195" s="42">
        <v>36639.41</v>
      </c>
      <c r="I195" s="42">
        <v>0</v>
      </c>
      <c r="J195" s="42">
        <v>0</v>
      </c>
      <c r="K195" s="42">
        <v>46000</v>
      </c>
      <c r="L195" s="42">
        <v>14309.22</v>
      </c>
      <c r="M195" s="10" t="s">
        <v>102</v>
      </c>
      <c r="N195" s="42">
        <v>36639.41</v>
      </c>
      <c r="O195" s="16">
        <f t="shared" si="7"/>
        <v>36639.41</v>
      </c>
      <c r="P195" s="16" t="str">
        <v>湖南道同生态环境科技有限公司</v>
      </c>
      <c r="Q195" s="16" t="e">
        <f>_xlfn.XLOOKUP(P195,'6月应付账款余额'!A:A,'6月应付账款余额'!A:A)</f>
        <v>#N/A</v>
      </c>
      <c r="R195" s="16">
        <f>_xlfn.XLOOKUP(P195,D:D,O:O)</f>
        <v>0</v>
      </c>
    </row>
    <row r="196" s="16" customFormat="1" ht="15" customHeight="1" spans="1:18">
      <c r="A196" s="19" t="s">
        <v>99</v>
      </c>
      <c r="B196" s="20" t="s">
        <v>100</v>
      </c>
      <c r="C196" s="19" t="s">
        <v>97</v>
      </c>
      <c r="D196" s="20" t="s">
        <v>244</v>
      </c>
      <c r="E196" s="19" t="s">
        <v>97</v>
      </c>
      <c r="F196" s="19" t="s">
        <v>98</v>
      </c>
      <c r="G196" s="19" t="s">
        <v>104</v>
      </c>
      <c r="H196" s="41">
        <v>0</v>
      </c>
      <c r="I196" s="41">
        <v>0</v>
      </c>
      <c r="J196" s="41">
        <v>0</v>
      </c>
      <c r="K196" s="41">
        <v>0</v>
      </c>
      <c r="L196" s="41">
        <v>0</v>
      </c>
      <c r="M196" s="19" t="s">
        <v>104</v>
      </c>
      <c r="N196" s="41">
        <v>0</v>
      </c>
      <c r="O196" s="16">
        <f t="shared" si="7"/>
        <v>0</v>
      </c>
      <c r="P196" s="16" t="str">
        <v>广州可卓材料科技有限公司</v>
      </c>
      <c r="Q196" s="16" t="e">
        <f>_xlfn.XLOOKUP(P196,'6月应付账款余额'!A:A,'6月应付账款余额'!A:A)</f>
        <v>#N/A</v>
      </c>
      <c r="R196" s="16">
        <f>_xlfn.XLOOKUP(P196,D:D,O:O)</f>
        <v>0</v>
      </c>
    </row>
    <row r="197" s="16" customFormat="1" ht="15" hidden="1" customHeight="1" spans="1:17">
      <c r="A197" s="10" t="s">
        <v>99</v>
      </c>
      <c r="B197" s="13" t="s">
        <v>100</v>
      </c>
      <c r="C197" s="10" t="s">
        <v>97</v>
      </c>
      <c r="D197" s="13" t="s">
        <v>61</v>
      </c>
      <c r="E197" s="10" t="s">
        <v>97</v>
      </c>
      <c r="F197" s="10" t="s">
        <v>98</v>
      </c>
      <c r="G197" s="10" t="s">
        <v>102</v>
      </c>
      <c r="H197" s="42">
        <v>3151321.9</v>
      </c>
      <c r="I197" s="42">
        <v>1000000</v>
      </c>
      <c r="J197" s="42">
        <v>555742</v>
      </c>
      <c r="K197" s="42">
        <v>5573753.31</v>
      </c>
      <c r="L197" s="42">
        <v>5203294.66</v>
      </c>
      <c r="M197" s="10" t="s">
        <v>102</v>
      </c>
      <c r="N197" s="42">
        <v>2707063.9</v>
      </c>
      <c r="O197" s="16">
        <f t="shared" ref="O197:O219" si="9">IF(M197="贷",N197,-N197)</f>
        <v>2707063.9</v>
      </c>
      <c r="P197" s="16" t="str">
        <v>株洲市华龙特种气体有限公司</v>
      </c>
      <c r="Q197" s="16" t="str">
        <f>_xlfn.XLOOKUP(P197,'6月应付账款余额'!A:A,'6月应付账款余额'!A:A)</f>
        <v>株洲市华龙特种气体有限公司</v>
      </c>
    </row>
    <row r="198" s="16" customFormat="1" ht="15" customHeight="1" spans="1:18">
      <c r="A198" s="19" t="s">
        <v>99</v>
      </c>
      <c r="B198" s="20" t="s">
        <v>100</v>
      </c>
      <c r="C198" s="19" t="s">
        <v>97</v>
      </c>
      <c r="D198" s="20" t="s">
        <v>245</v>
      </c>
      <c r="E198" s="19" t="s">
        <v>97</v>
      </c>
      <c r="F198" s="19" t="s">
        <v>98</v>
      </c>
      <c r="G198" s="19" t="s">
        <v>104</v>
      </c>
      <c r="H198" s="41">
        <v>0</v>
      </c>
      <c r="I198" s="41">
        <v>0</v>
      </c>
      <c r="J198" s="41">
        <v>0</v>
      </c>
      <c r="K198" s="41">
        <v>0</v>
      </c>
      <c r="L198" s="41">
        <v>0</v>
      </c>
      <c r="M198" s="19" t="s">
        <v>104</v>
      </c>
      <c r="N198" s="41">
        <v>0</v>
      </c>
      <c r="O198" s="16">
        <f t="shared" si="9"/>
        <v>0</v>
      </c>
      <c r="P198" s="16" t="str">
        <v>湖南金远东汽车部件有限公司</v>
      </c>
      <c r="Q198" s="16" t="e">
        <f>_xlfn.XLOOKUP(P198,'6月应付账款余额'!A:A,'6月应付账款余额'!A:A)</f>
        <v>#N/A</v>
      </c>
      <c r="R198" s="16">
        <f>_xlfn.XLOOKUP(P198,D:D,O:O)</f>
        <v>0</v>
      </c>
    </row>
    <row r="199" s="16" customFormat="1" ht="15" hidden="1" customHeight="1" spans="1:17">
      <c r="A199" s="10" t="s">
        <v>99</v>
      </c>
      <c r="B199" s="13" t="s">
        <v>100</v>
      </c>
      <c r="C199" s="10" t="s">
        <v>97</v>
      </c>
      <c r="D199" s="13" t="s">
        <v>246</v>
      </c>
      <c r="E199" s="10" t="s">
        <v>97</v>
      </c>
      <c r="F199" s="10" t="s">
        <v>98</v>
      </c>
      <c r="G199" s="10" t="s">
        <v>104</v>
      </c>
      <c r="H199" s="42">
        <v>0</v>
      </c>
      <c r="I199" s="42">
        <v>0</v>
      </c>
      <c r="J199" s="42">
        <v>0</v>
      </c>
      <c r="K199" s="42">
        <v>0</v>
      </c>
      <c r="L199" s="42">
        <v>0</v>
      </c>
      <c r="M199" s="10" t="s">
        <v>104</v>
      </c>
      <c r="N199" s="42">
        <v>0</v>
      </c>
      <c r="O199" s="16">
        <f t="shared" si="9"/>
        <v>0</v>
      </c>
      <c r="P199" s="16" t="str">
        <v>汇阅（上海）新材料科技有限公</v>
      </c>
      <c r="Q199" s="16" t="str">
        <f>_xlfn.XLOOKUP(P199,'6月应付账款余额'!A:A,'6月应付账款余额'!A:A)</f>
        <v>汇阅（上海）新材料科技有限公</v>
      </c>
    </row>
    <row r="200" s="16" customFormat="1" ht="15" customHeight="1" spans="1:18">
      <c r="A200" s="19" t="s">
        <v>99</v>
      </c>
      <c r="B200" s="20" t="s">
        <v>100</v>
      </c>
      <c r="C200" s="19" t="s">
        <v>97</v>
      </c>
      <c r="D200" s="20" t="s">
        <v>247</v>
      </c>
      <c r="E200" s="19" t="s">
        <v>97</v>
      </c>
      <c r="F200" s="19" t="s">
        <v>98</v>
      </c>
      <c r="G200" s="19" t="s">
        <v>104</v>
      </c>
      <c r="H200" s="41">
        <v>0</v>
      </c>
      <c r="I200" s="41">
        <v>0</v>
      </c>
      <c r="J200" s="41">
        <v>0</v>
      </c>
      <c r="K200" s="41">
        <v>0</v>
      </c>
      <c r="L200" s="41">
        <v>0</v>
      </c>
      <c r="M200" s="19" t="s">
        <v>104</v>
      </c>
      <c r="N200" s="41">
        <v>0</v>
      </c>
      <c r="O200" s="16">
        <f t="shared" si="9"/>
        <v>0</v>
      </c>
      <c r="P200" s="16" t="str">
        <v>株洲和元智能科技有限公司</v>
      </c>
      <c r="Q200" s="16" t="e">
        <f>_xlfn.XLOOKUP(P200,'6月应付账款余额'!A:A,'6月应付账款余额'!A:A)</f>
        <v>#N/A</v>
      </c>
      <c r="R200" s="16">
        <f>_xlfn.XLOOKUP(P200,D:D,O:O)</f>
        <v>0</v>
      </c>
    </row>
    <row r="201" s="16" customFormat="1" ht="15" customHeight="1" spans="1:18">
      <c r="A201" s="10" t="s">
        <v>99</v>
      </c>
      <c r="B201" s="13" t="s">
        <v>100</v>
      </c>
      <c r="C201" s="10" t="s">
        <v>97</v>
      </c>
      <c r="D201" s="13" t="s">
        <v>248</v>
      </c>
      <c r="E201" s="10" t="s">
        <v>97</v>
      </c>
      <c r="F201" s="10" t="s">
        <v>98</v>
      </c>
      <c r="G201" s="10" t="s">
        <v>104</v>
      </c>
      <c r="H201" s="42">
        <v>0</v>
      </c>
      <c r="I201" s="42">
        <v>0</v>
      </c>
      <c r="J201" s="42">
        <v>0</v>
      </c>
      <c r="K201" s="42">
        <v>1259388</v>
      </c>
      <c r="L201" s="42">
        <v>0</v>
      </c>
      <c r="M201" s="10" t="s">
        <v>104</v>
      </c>
      <c r="N201" s="42">
        <v>0</v>
      </c>
      <c r="O201" s="16">
        <f t="shared" si="9"/>
        <v>0</v>
      </c>
      <c r="P201" s="16" t="str">
        <v>无锡市康尼化工有限公司</v>
      </c>
      <c r="Q201" s="16" t="e">
        <f>_xlfn.XLOOKUP(P201,'6月应付账款余额'!A:A,'6月应付账款余额'!A:A)</f>
        <v>#N/A</v>
      </c>
      <c r="R201" s="16">
        <f>_xlfn.XLOOKUP(P201,D:D,O:O)</f>
        <v>0</v>
      </c>
    </row>
    <row r="202" s="16" customFormat="1" ht="15" customHeight="1" spans="1:18">
      <c r="A202" s="19" t="s">
        <v>99</v>
      </c>
      <c r="B202" s="20" t="s">
        <v>100</v>
      </c>
      <c r="C202" s="19" t="s">
        <v>97</v>
      </c>
      <c r="D202" s="20" t="s">
        <v>62</v>
      </c>
      <c r="E202" s="19" t="s">
        <v>97</v>
      </c>
      <c r="F202" s="19" t="s">
        <v>98</v>
      </c>
      <c r="G202" s="19" t="s">
        <v>102</v>
      </c>
      <c r="H202" s="41">
        <v>139950.3</v>
      </c>
      <c r="I202" s="41">
        <v>71777</v>
      </c>
      <c r="J202" s="41">
        <v>0</v>
      </c>
      <c r="K202" s="41">
        <v>311777</v>
      </c>
      <c r="L202" s="41">
        <v>279963.38</v>
      </c>
      <c r="M202" s="19" t="s">
        <v>102</v>
      </c>
      <c r="N202" s="41">
        <v>68173.3</v>
      </c>
      <c r="O202" s="16">
        <f t="shared" si="9"/>
        <v>68173.3</v>
      </c>
      <c r="P202" s="16" t="str">
        <v>山东锐王工业科技有限公司</v>
      </c>
      <c r="Q202" s="16" t="e">
        <f>_xlfn.XLOOKUP(P202,'6月应付账款余额'!A:A,'6月应付账款余额'!A:A)</f>
        <v>#N/A</v>
      </c>
      <c r="R202" s="16">
        <f>_xlfn.XLOOKUP(P202,D:D,O:O)</f>
        <v>0</v>
      </c>
    </row>
    <row r="203" s="16" customFormat="1" ht="15" hidden="1" customHeight="1" spans="1:17">
      <c r="A203" s="10" t="s">
        <v>99</v>
      </c>
      <c r="B203" s="13" t="s">
        <v>100</v>
      </c>
      <c r="C203" s="10" t="s">
        <v>97</v>
      </c>
      <c r="D203" s="13" t="s">
        <v>249</v>
      </c>
      <c r="E203" s="10" t="s">
        <v>97</v>
      </c>
      <c r="F203" s="10" t="s">
        <v>98</v>
      </c>
      <c r="G203" s="10" t="s">
        <v>102</v>
      </c>
      <c r="H203" s="42">
        <v>42000</v>
      </c>
      <c r="I203" s="42">
        <v>0</v>
      </c>
      <c r="J203" s="42">
        <v>0</v>
      </c>
      <c r="K203" s="42">
        <v>0</v>
      </c>
      <c r="L203" s="42">
        <v>-213000</v>
      </c>
      <c r="M203" s="10" t="s">
        <v>102</v>
      </c>
      <c r="N203" s="42">
        <v>42000</v>
      </c>
      <c r="O203" s="16">
        <f t="shared" si="9"/>
        <v>42000</v>
      </c>
      <c r="P203" s="16" t="str">
        <v>上海凯密克新材料有限公司</v>
      </c>
      <c r="Q203" s="16" t="str">
        <f>_xlfn.XLOOKUP(P203,'6月应付账款余额'!A:A,'6月应付账款余额'!A:A)</f>
        <v>上海凯密克新材料有限公司</v>
      </c>
    </row>
    <row r="204" s="16" customFormat="1" ht="15" hidden="1" customHeight="1" spans="1:17">
      <c r="A204" s="19" t="s">
        <v>99</v>
      </c>
      <c r="B204" s="20" t="s">
        <v>100</v>
      </c>
      <c r="C204" s="19" t="s">
        <v>97</v>
      </c>
      <c r="D204" s="20" t="s">
        <v>250</v>
      </c>
      <c r="E204" s="19" t="s">
        <v>97</v>
      </c>
      <c r="F204" s="19" t="s">
        <v>98</v>
      </c>
      <c r="G204" s="19" t="s">
        <v>102</v>
      </c>
      <c r="H204" s="41">
        <v>149915.47</v>
      </c>
      <c r="I204" s="41">
        <v>50000</v>
      </c>
      <c r="J204" s="41">
        <v>10278.48</v>
      </c>
      <c r="K204" s="41">
        <v>180000</v>
      </c>
      <c r="L204" s="41">
        <v>227401.66</v>
      </c>
      <c r="M204" s="19" t="s">
        <v>102</v>
      </c>
      <c r="N204" s="41">
        <v>110193.95</v>
      </c>
      <c r="O204" s="16">
        <f t="shared" si="9"/>
        <v>110193.95</v>
      </c>
      <c r="P204" s="16" t="str">
        <v>常州立天汽车零部件有限公司</v>
      </c>
      <c r="Q204" s="16" t="str">
        <f>_xlfn.XLOOKUP(P204,'6月应付账款余额'!A:A,'6月应付账款余额'!A:A)</f>
        <v>常州立天汽车零部件有限公司</v>
      </c>
    </row>
    <row r="205" s="16" customFormat="1" ht="15" hidden="1" customHeight="1" spans="1:17">
      <c r="A205" s="10" t="s">
        <v>99</v>
      </c>
      <c r="B205" s="13" t="s">
        <v>100</v>
      </c>
      <c r="C205" s="10" t="s">
        <v>97</v>
      </c>
      <c r="D205" s="13" t="s">
        <v>251</v>
      </c>
      <c r="E205" s="10" t="s">
        <v>97</v>
      </c>
      <c r="F205" s="10" t="s">
        <v>98</v>
      </c>
      <c r="G205" s="10" t="s">
        <v>104</v>
      </c>
      <c r="H205" s="42">
        <v>0</v>
      </c>
      <c r="I205" s="42">
        <v>0</v>
      </c>
      <c r="J205" s="42">
        <v>0</v>
      </c>
      <c r="K205" s="42">
        <v>64918.5</v>
      </c>
      <c r="L205" s="42">
        <v>0</v>
      </c>
      <c r="M205" s="10" t="s">
        <v>104</v>
      </c>
      <c r="N205" s="42">
        <v>0</v>
      </c>
      <c r="O205" s="16">
        <f t="shared" si="9"/>
        <v>0</v>
      </c>
      <c r="P205" s="16" t="str">
        <v>台州市黄岩增益模塑有限公司</v>
      </c>
      <c r="Q205" s="16" t="str">
        <f>_xlfn.XLOOKUP(P205,'6月应付账款余额'!A:A,'6月应付账款余额'!A:A)</f>
        <v>台州市黄岩增益模塑有限公司</v>
      </c>
    </row>
    <row r="206" s="16" customFormat="1" ht="15" hidden="1" customHeight="1" spans="1:17">
      <c r="A206" s="19" t="s">
        <v>99</v>
      </c>
      <c r="B206" s="20" t="s">
        <v>100</v>
      </c>
      <c r="C206" s="19" t="s">
        <v>97</v>
      </c>
      <c r="D206" s="20" t="s">
        <v>252</v>
      </c>
      <c r="E206" s="19" t="s">
        <v>97</v>
      </c>
      <c r="F206" s="19" t="s">
        <v>98</v>
      </c>
      <c r="G206" s="19" t="s">
        <v>102</v>
      </c>
      <c r="H206" s="41">
        <v>211893.56</v>
      </c>
      <c r="I206" s="41">
        <v>0</v>
      </c>
      <c r="J206" s="41">
        <v>0</v>
      </c>
      <c r="K206" s="41">
        <v>100000</v>
      </c>
      <c r="L206" s="41">
        <v>196114.89</v>
      </c>
      <c r="M206" s="19" t="s">
        <v>102</v>
      </c>
      <c r="N206" s="41">
        <v>211893.56</v>
      </c>
      <c r="O206" s="16">
        <f t="shared" si="9"/>
        <v>211893.56</v>
      </c>
      <c r="P206" s="16" t="str">
        <v>河北莫特美橡塑科技有限公司</v>
      </c>
      <c r="Q206" s="16" t="str">
        <f>_xlfn.XLOOKUP(P206,'6月应付账款余额'!A:A,'6月应付账款余额'!A:A)</f>
        <v>河北莫特美橡塑科技有限公司</v>
      </c>
    </row>
    <row r="207" s="16" customFormat="1" ht="15" customHeight="1" spans="1:18">
      <c r="A207" s="10" t="s">
        <v>99</v>
      </c>
      <c r="B207" s="13" t="s">
        <v>100</v>
      </c>
      <c r="C207" s="10" t="s">
        <v>97</v>
      </c>
      <c r="D207" s="13" t="s">
        <v>73</v>
      </c>
      <c r="E207" s="10" t="s">
        <v>97</v>
      </c>
      <c r="F207" s="10" t="s">
        <v>98</v>
      </c>
      <c r="G207" s="10" t="s">
        <v>102</v>
      </c>
      <c r="H207" s="42">
        <v>994.39</v>
      </c>
      <c r="I207" s="42">
        <v>0</v>
      </c>
      <c r="J207" s="42">
        <v>0</v>
      </c>
      <c r="K207" s="42">
        <v>0</v>
      </c>
      <c r="L207" s="42">
        <v>994.4</v>
      </c>
      <c r="M207" s="10" t="s">
        <v>102</v>
      </c>
      <c r="N207" s="42">
        <v>994.39</v>
      </c>
      <c r="O207" s="16">
        <f t="shared" si="9"/>
        <v>994.39</v>
      </c>
      <c r="P207" s="16" t="str">
        <v>长沙享鑫机械有限公司</v>
      </c>
      <c r="Q207" s="16" t="e">
        <f>_xlfn.XLOOKUP(P207,'6月应付账款余额'!A:A,'6月应付账款余额'!A:A)</f>
        <v>#N/A</v>
      </c>
      <c r="R207" s="16">
        <f>_xlfn.XLOOKUP(P207,D:D,O:O)</f>
        <v>0</v>
      </c>
    </row>
    <row r="208" s="16" customFormat="1" ht="15" hidden="1" customHeight="1" spans="1:17">
      <c r="A208" s="19" t="s">
        <v>99</v>
      </c>
      <c r="B208" s="20" t="s">
        <v>100</v>
      </c>
      <c r="C208" s="19" t="s">
        <v>97</v>
      </c>
      <c r="D208" s="20" t="s">
        <v>63</v>
      </c>
      <c r="E208" s="19" t="s">
        <v>97</v>
      </c>
      <c r="F208" s="19" t="s">
        <v>98</v>
      </c>
      <c r="G208" s="19" t="s">
        <v>102</v>
      </c>
      <c r="H208" s="41">
        <v>204</v>
      </c>
      <c r="I208" s="41">
        <v>0</v>
      </c>
      <c r="J208" s="41">
        <v>0</v>
      </c>
      <c r="K208" s="41">
        <v>12000</v>
      </c>
      <c r="L208" s="41">
        <v>12204</v>
      </c>
      <c r="M208" s="19" t="s">
        <v>102</v>
      </c>
      <c r="N208" s="41">
        <v>204</v>
      </c>
      <c r="O208" s="16">
        <f t="shared" si="9"/>
        <v>204</v>
      </c>
      <c r="P208" s="16" t="str">
        <v>北京美好生活家居用品有限公司</v>
      </c>
      <c r="Q208" s="16" t="str">
        <f>_xlfn.XLOOKUP(P208,'6月应付账款余额'!A:A,'6月应付账款余额'!A:A)</f>
        <v>北京美好生活家居用品有限公司</v>
      </c>
    </row>
    <row r="209" s="16" customFormat="1" ht="15" customHeight="1" spans="1:18">
      <c r="A209" s="10" t="s">
        <v>99</v>
      </c>
      <c r="B209" s="13" t="s">
        <v>100</v>
      </c>
      <c r="C209" s="10" t="s">
        <v>97</v>
      </c>
      <c r="D209" s="13" t="s">
        <v>64</v>
      </c>
      <c r="E209" s="10" t="s">
        <v>97</v>
      </c>
      <c r="F209" s="10" t="s">
        <v>98</v>
      </c>
      <c r="G209" s="10" t="s">
        <v>102</v>
      </c>
      <c r="H209" s="42">
        <v>224590.72</v>
      </c>
      <c r="I209" s="42">
        <v>0</v>
      </c>
      <c r="J209" s="42">
        <v>0</v>
      </c>
      <c r="K209" s="42">
        <v>150000</v>
      </c>
      <c r="L209" s="42">
        <v>0</v>
      </c>
      <c r="M209" s="10" t="s">
        <v>102</v>
      </c>
      <c r="N209" s="42">
        <v>224590.72</v>
      </c>
      <c r="O209" s="16">
        <f t="shared" si="9"/>
        <v>224590.72</v>
      </c>
      <c r="P209" s="16" t="str">
        <v>沧州宇诺五金制造有限公司</v>
      </c>
      <c r="Q209" s="16" t="str">
        <f>_xlfn.XLOOKUP(P209,'6月应付账款余额'!A:A,'6月应付账款余额'!A:A)</f>
        <v>沧州宇诺五金制造有限公司</v>
      </c>
      <c r="R209" s="16">
        <f>_xlfn.XLOOKUP(P209,D:D,O:O)</f>
        <v>994.39</v>
      </c>
    </row>
    <row r="210" s="16" customFormat="1" ht="15" hidden="1" customHeight="1" spans="1:17">
      <c r="A210" s="19" t="s">
        <v>99</v>
      </c>
      <c r="B210" s="20" t="s">
        <v>100</v>
      </c>
      <c r="C210" s="19" t="s">
        <v>97</v>
      </c>
      <c r="D210" s="20" t="s">
        <v>74</v>
      </c>
      <c r="E210" s="19" t="s">
        <v>97</v>
      </c>
      <c r="F210" s="19" t="s">
        <v>98</v>
      </c>
      <c r="G210" s="19" t="s">
        <v>102</v>
      </c>
      <c r="H210" s="41">
        <v>36114.54</v>
      </c>
      <c r="I210" s="41">
        <v>0</v>
      </c>
      <c r="J210" s="41">
        <v>0</v>
      </c>
      <c r="K210" s="41">
        <v>48559.07</v>
      </c>
      <c r="L210" s="41">
        <v>44058.7</v>
      </c>
      <c r="M210" s="19" t="s">
        <v>102</v>
      </c>
      <c r="N210" s="41">
        <v>36114.54</v>
      </c>
      <c r="O210" s="16">
        <f t="shared" si="9"/>
        <v>36114.54</v>
      </c>
      <c r="P210" s="16" t="str">
        <v>霸州市政锦五金制品有限公司</v>
      </c>
      <c r="Q210" s="16" t="str">
        <f>_xlfn.XLOOKUP(P210,'6月应付账款余额'!A:A,'6月应付账款余额'!A:A)</f>
        <v>霸州市政锦五金制品有限公司</v>
      </c>
    </row>
    <row r="211" s="16" customFormat="1" ht="15" hidden="1" customHeight="1" spans="1:17">
      <c r="A211" s="10" t="s">
        <v>99</v>
      </c>
      <c r="B211" s="13" t="s">
        <v>100</v>
      </c>
      <c r="C211" s="10" t="s">
        <v>97</v>
      </c>
      <c r="D211" s="13" t="s">
        <v>75</v>
      </c>
      <c r="E211" s="10" t="s">
        <v>97</v>
      </c>
      <c r="F211" s="10" t="s">
        <v>98</v>
      </c>
      <c r="G211" s="10" t="s">
        <v>102</v>
      </c>
      <c r="H211" s="42">
        <v>1622.68</v>
      </c>
      <c r="I211" s="42">
        <v>0</v>
      </c>
      <c r="J211" s="42">
        <v>0</v>
      </c>
      <c r="K211" s="42">
        <v>1674.66</v>
      </c>
      <c r="L211" s="42">
        <v>3297.34</v>
      </c>
      <c r="M211" s="10" t="s">
        <v>102</v>
      </c>
      <c r="N211" s="42">
        <v>1622.68</v>
      </c>
      <c r="O211" s="16">
        <f t="shared" si="9"/>
        <v>1622.68</v>
      </c>
      <c r="P211" s="16" t="str">
        <v>河北方基恒达汽车部件有限公司</v>
      </c>
      <c r="Q211" s="16" t="str">
        <f>_xlfn.XLOOKUP(P211,'6月应付账款余额'!A:A,'6月应付账款余额'!A:A)</f>
        <v>河北方基恒达汽车部件有限公司</v>
      </c>
    </row>
    <row r="212" s="16" customFormat="1" ht="15" hidden="1" customHeight="1" spans="1:17">
      <c r="A212" s="19" t="s">
        <v>99</v>
      </c>
      <c r="B212" s="20" t="s">
        <v>100</v>
      </c>
      <c r="C212" s="19" t="s">
        <v>97</v>
      </c>
      <c r="D212" s="20" t="s">
        <v>255</v>
      </c>
      <c r="E212" s="19" t="s">
        <v>97</v>
      </c>
      <c r="F212" s="19" t="s">
        <v>98</v>
      </c>
      <c r="G212" s="19" t="s">
        <v>104</v>
      </c>
      <c r="H212" s="41">
        <v>0</v>
      </c>
      <c r="I212" s="41">
        <v>0</v>
      </c>
      <c r="J212" s="41">
        <v>0</v>
      </c>
      <c r="K212" s="41">
        <v>7107.7</v>
      </c>
      <c r="L212" s="41">
        <v>0</v>
      </c>
      <c r="M212" s="19" t="s">
        <v>104</v>
      </c>
      <c r="N212" s="41">
        <v>0</v>
      </c>
      <c r="O212" s="16">
        <f t="shared" si="9"/>
        <v>0</v>
      </c>
      <c r="P212" s="16" t="str">
        <v>清河县沁园汽车零部件有限公司</v>
      </c>
      <c r="Q212" s="16" t="str">
        <f>_xlfn.XLOOKUP(P212,'6月应付账款余额'!A:A,'6月应付账款余额'!A:A)</f>
        <v>清河县沁园汽车零部件有限公司</v>
      </c>
    </row>
    <row r="213" s="16" customFormat="1" ht="15" hidden="1" customHeight="1" spans="1:17">
      <c r="A213" s="10" t="s">
        <v>99</v>
      </c>
      <c r="B213" s="13" t="s">
        <v>100</v>
      </c>
      <c r="C213" s="10" t="s">
        <v>97</v>
      </c>
      <c r="D213" s="13" t="s">
        <v>256</v>
      </c>
      <c r="E213" s="10" t="s">
        <v>97</v>
      </c>
      <c r="F213" s="10" t="s">
        <v>98</v>
      </c>
      <c r="G213" s="10" t="s">
        <v>102</v>
      </c>
      <c r="H213" s="42">
        <v>8859.2</v>
      </c>
      <c r="I213" s="42">
        <v>0</v>
      </c>
      <c r="J213" s="42">
        <v>0</v>
      </c>
      <c r="K213" s="42">
        <v>0</v>
      </c>
      <c r="L213" s="42">
        <v>8859.2</v>
      </c>
      <c r="M213" s="10" t="s">
        <v>102</v>
      </c>
      <c r="N213" s="42">
        <v>8859.2</v>
      </c>
      <c r="O213" s="16">
        <f t="shared" si="9"/>
        <v>8859.2</v>
      </c>
      <c r="P213" s="16" t="str">
        <v>新梦顶（上海）贸易有限公司</v>
      </c>
      <c r="Q213" s="16" t="str">
        <f>_xlfn.XLOOKUP(P213,'6月应付账款余额'!A:A,'6月应付账款余额'!A:A)</f>
        <v>新梦顶（上海）贸易有限公司</v>
      </c>
    </row>
    <row r="214" s="16" customFormat="1" ht="15" hidden="1" customHeight="1" spans="1:17">
      <c r="A214" s="19" t="s">
        <v>99</v>
      </c>
      <c r="B214" s="20" t="s">
        <v>100</v>
      </c>
      <c r="C214" s="19" t="s">
        <v>97</v>
      </c>
      <c r="D214" s="20" t="s">
        <v>257</v>
      </c>
      <c r="E214" s="19" t="s">
        <v>97</v>
      </c>
      <c r="F214" s="19" t="s">
        <v>98</v>
      </c>
      <c r="G214" s="19" t="s">
        <v>104</v>
      </c>
      <c r="H214" s="41">
        <v>0</v>
      </c>
      <c r="I214" s="41">
        <v>0</v>
      </c>
      <c r="J214" s="41">
        <v>0</v>
      </c>
      <c r="K214" s="41">
        <v>0</v>
      </c>
      <c r="L214" s="41">
        <v>3600</v>
      </c>
      <c r="M214" s="19" t="s">
        <v>104</v>
      </c>
      <c r="N214" s="41">
        <v>0</v>
      </c>
      <c r="O214" s="16">
        <f t="shared" si="9"/>
        <v>0</v>
      </c>
      <c r="P214" s="16" t="str">
        <v>上海绽奇汽车部件有限公司</v>
      </c>
      <c r="Q214" s="16" t="str">
        <f>_xlfn.XLOOKUP(P214,'6月应付账款余额'!A:A,'6月应付账款余额'!A:A)</f>
        <v>上海绽奇汽车部件有限公司</v>
      </c>
    </row>
    <row r="215" s="16" customFormat="1" ht="15" hidden="1" customHeight="1" spans="1:17">
      <c r="A215" s="10" t="s">
        <v>99</v>
      </c>
      <c r="B215" s="13" t="s">
        <v>100</v>
      </c>
      <c r="C215" s="10" t="s">
        <v>97</v>
      </c>
      <c r="D215" s="13" t="s">
        <v>65</v>
      </c>
      <c r="E215" s="10" t="s">
        <v>97</v>
      </c>
      <c r="F215" s="10" t="s">
        <v>98</v>
      </c>
      <c r="G215" s="10" t="s">
        <v>102</v>
      </c>
      <c r="H215" s="42">
        <v>344880</v>
      </c>
      <c r="I215" s="42">
        <v>50000</v>
      </c>
      <c r="J215" s="42">
        <v>0</v>
      </c>
      <c r="K215" s="42">
        <v>80000</v>
      </c>
      <c r="L215" s="42">
        <v>280420.8</v>
      </c>
      <c r="M215" s="10" t="s">
        <v>102</v>
      </c>
      <c r="N215" s="42">
        <v>294880</v>
      </c>
      <c r="O215" s="16">
        <f t="shared" si="9"/>
        <v>294880</v>
      </c>
      <c r="P215" s="16" t="str">
        <v>江苏万金汽车零部件制造有限公</v>
      </c>
      <c r="Q215" s="16" t="str">
        <f>_xlfn.XLOOKUP(P215,'6月应付账款余额'!A:A,'6月应付账款余额'!A:A)</f>
        <v>江苏万金汽车零部件制造有限公</v>
      </c>
    </row>
    <row r="216" s="16" customFormat="1" ht="15" customHeight="1" spans="1:18">
      <c r="A216" s="19" t="s">
        <v>99</v>
      </c>
      <c r="B216" s="20" t="s">
        <v>100</v>
      </c>
      <c r="C216" s="19" t="s">
        <v>97</v>
      </c>
      <c r="D216" s="20" t="s">
        <v>258</v>
      </c>
      <c r="E216" s="19" t="s">
        <v>97</v>
      </c>
      <c r="F216" s="19" t="s">
        <v>98</v>
      </c>
      <c r="G216" s="19" t="s">
        <v>104</v>
      </c>
      <c r="H216" s="41">
        <v>0</v>
      </c>
      <c r="I216" s="41">
        <v>0</v>
      </c>
      <c r="J216" s="41">
        <v>0</v>
      </c>
      <c r="K216" s="41">
        <v>0</v>
      </c>
      <c r="L216" s="41">
        <v>0</v>
      </c>
      <c r="M216" s="19" t="s">
        <v>104</v>
      </c>
      <c r="N216" s="41">
        <v>0</v>
      </c>
      <c r="O216" s="16">
        <f t="shared" si="9"/>
        <v>0</v>
      </c>
      <c r="P216" s="16" t="str">
        <v>徐州睿轴琦机械设备有限公司</v>
      </c>
      <c r="Q216" s="16" t="e">
        <f>_xlfn.XLOOKUP(P216,'6月应付账款余额'!A:A,'6月应付账款余额'!A:A)</f>
        <v>#N/A</v>
      </c>
      <c r="R216" s="16">
        <f>_xlfn.XLOOKUP(P216,D:D,O:O)</f>
        <v>0</v>
      </c>
    </row>
    <row r="217" s="16" customFormat="1" ht="15" hidden="1" customHeight="1" spans="1:17">
      <c r="A217" s="10" t="s">
        <v>99</v>
      </c>
      <c r="B217" s="13" t="s">
        <v>100</v>
      </c>
      <c r="C217" s="10" t="s">
        <v>97</v>
      </c>
      <c r="D217" s="13" t="s">
        <v>259</v>
      </c>
      <c r="E217" s="10" t="s">
        <v>97</v>
      </c>
      <c r="F217" s="10" t="s">
        <v>98</v>
      </c>
      <c r="G217" s="10" t="s">
        <v>104</v>
      </c>
      <c r="H217" s="42">
        <v>0</v>
      </c>
      <c r="I217" s="42">
        <v>0</v>
      </c>
      <c r="J217" s="42">
        <v>0</v>
      </c>
      <c r="K217" s="42">
        <v>0</v>
      </c>
      <c r="L217" s="42">
        <v>0</v>
      </c>
      <c r="M217" s="10" t="s">
        <v>104</v>
      </c>
      <c r="N217" s="42">
        <v>0</v>
      </c>
      <c r="O217" s="16">
        <f t="shared" si="9"/>
        <v>0</v>
      </c>
      <c r="P217" s="16" t="str">
        <v>慈溪市维克多自控元件有限公司</v>
      </c>
      <c r="Q217" s="16" t="str">
        <f>_xlfn.XLOOKUP(P217,'6月应付账款余额'!A:A,'6月应付账款余额'!A:A)</f>
        <v>慈溪市维克多自控元件有限公司</v>
      </c>
    </row>
    <row r="218" s="16" customFormat="1" ht="15" customHeight="1" spans="1:18">
      <c r="A218" s="19" t="s">
        <v>99</v>
      </c>
      <c r="B218" s="20" t="s">
        <v>100</v>
      </c>
      <c r="C218" s="19" t="s">
        <v>97</v>
      </c>
      <c r="D218" s="20" t="s">
        <v>66</v>
      </c>
      <c r="E218" s="19" t="s">
        <v>97</v>
      </c>
      <c r="F218" s="19" t="s">
        <v>98</v>
      </c>
      <c r="G218" s="19" t="s">
        <v>102</v>
      </c>
      <c r="H218" s="41">
        <v>349034.81</v>
      </c>
      <c r="I218" s="41">
        <v>0</v>
      </c>
      <c r="J218" s="41">
        <v>0</v>
      </c>
      <c r="K218" s="41">
        <v>450000</v>
      </c>
      <c r="L218" s="41">
        <v>539.17</v>
      </c>
      <c r="M218" s="19" t="s">
        <v>102</v>
      </c>
      <c r="N218" s="41">
        <v>349034.81</v>
      </c>
      <c r="O218" s="16">
        <f t="shared" si="9"/>
        <v>349034.81</v>
      </c>
      <c r="P218" s="16" t="str">
        <v>芜湖市卓人汽车配件有限责任公</v>
      </c>
      <c r="Q218" s="16" t="e">
        <f>_xlfn.XLOOKUP(P218,'6月应付账款余额'!A:A,'6月应付账款余额'!A:A)</f>
        <v>#N/A</v>
      </c>
      <c r="R218" s="16">
        <f>_xlfn.XLOOKUP(P218,D:D,O:O)</f>
        <v>0</v>
      </c>
    </row>
    <row r="219" s="16" customFormat="1" ht="15" customHeight="1" spans="1:18">
      <c r="A219" s="10" t="s">
        <v>276</v>
      </c>
      <c r="B219" s="13" t="s">
        <v>277</v>
      </c>
      <c r="C219" s="10" t="s">
        <v>97</v>
      </c>
      <c r="D219" s="13" t="s">
        <v>97</v>
      </c>
      <c r="E219" s="10" t="s">
        <v>101</v>
      </c>
      <c r="F219" s="10" t="s">
        <v>98</v>
      </c>
      <c r="G219" s="10" t="s">
        <v>107</v>
      </c>
      <c r="H219" s="42">
        <v>35898858.48</v>
      </c>
      <c r="I219" s="42">
        <v>0</v>
      </c>
      <c r="J219" s="42">
        <v>0</v>
      </c>
      <c r="K219" s="42">
        <v>0</v>
      </c>
      <c r="L219" s="42">
        <v>0</v>
      </c>
      <c r="M219" s="10" t="s">
        <v>107</v>
      </c>
      <c r="N219" s="42">
        <v>35898858.48</v>
      </c>
      <c r="O219" s="16">
        <f t="shared" si="9"/>
        <v>-35898858.48</v>
      </c>
      <c r="P219" s="16" t="str">
        <v>江西北汽海纳川星徽汽车部件有</v>
      </c>
      <c r="Q219" s="16" t="e">
        <f>_xlfn.XLOOKUP(P219,'6月应付账款余额'!A:A,'6月应付账款余额'!A:A)</f>
        <v>#N/A</v>
      </c>
      <c r="R219" s="16">
        <f>_xlfn.XLOOKUP(P219,D:D,O:O)</f>
        <v>0</v>
      </c>
    </row>
    <row r="220" hidden="1" spans="16:17">
      <c r="P220" s="16" t="str">
        <v>山东金达汽车部件制造股份有限</v>
      </c>
      <c r="Q220" s="16" t="str">
        <f>_xlfn.XLOOKUP(P220,'6月应付账款余额'!A:A,'6月应付账款余额'!A:A)</f>
        <v>山东金达汽车部件制造股份有限</v>
      </c>
    </row>
    <row r="221" spans="16:18">
      <c r="P221" s="16">
        <v>0</v>
      </c>
      <c r="Q221" s="16" t="e">
        <f>_xlfn.XLOOKUP(P221,'6月应付账款余额'!A:A,'6月应付账款余额'!A:A)</f>
        <v>#N/A</v>
      </c>
      <c r="R221" s="16" t="e">
        <f>_xlfn.XLOOKUP(P221,D:D,O:O)</f>
        <v>#N/A</v>
      </c>
    </row>
  </sheetData>
  <autoFilter xmlns:etc="http://www.wps.cn/officeDocument/2017/etCustomData" ref="A1:Q221" etc:filterBottomFollowUsedRange="0">
    <filterColumn colId="16">
      <customFilters>
        <customFilter operator="equal" val="#N/A"/>
      </customFilters>
    </filterColumn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23</vt:i4>
      </vt:variant>
    </vt:vector>
  </HeadingPairs>
  <TitlesOfParts>
    <vt:vector size="23" baseType="lpstr">
      <vt:lpstr>11.30应付账款余额</vt:lpstr>
      <vt:lpstr>11月应付账款科目余额</vt:lpstr>
      <vt:lpstr>9.30应付账款余额</vt:lpstr>
      <vt:lpstr>9月应付账款科目余额</vt:lpstr>
      <vt:lpstr>8.31应付账款余额</vt:lpstr>
      <vt:lpstr>8月应付账款科目余额</vt:lpstr>
      <vt:lpstr>7.30日应付账款余额</vt:lpstr>
      <vt:lpstr>7月应付账款科目余额</vt:lpstr>
      <vt:lpstr>6月应付账款科目余额</vt:lpstr>
      <vt:lpstr>6月应付账款余额</vt:lpstr>
      <vt:lpstr>5月应付账款余额 </vt:lpstr>
      <vt:lpstr>5月应付账款科目余额</vt:lpstr>
      <vt:lpstr>11月份挂账</vt:lpstr>
      <vt:lpstr>10月份挂账</vt:lpstr>
      <vt:lpstr>9月份挂账 </vt:lpstr>
      <vt:lpstr>8月份挂账</vt:lpstr>
      <vt:lpstr>7月份挂账</vt:lpstr>
      <vt:lpstr>6月份挂账</vt:lpstr>
      <vt:lpstr>5月份挂账</vt:lpstr>
      <vt:lpstr>4月份挂账</vt:lpstr>
      <vt:lpstr>3月份挂账</vt:lpstr>
      <vt:lpstr>2月份挂账</vt:lpstr>
      <vt:lpstr>资金需求计划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玲玲</cp:lastModifiedBy>
  <dcterms:created xsi:type="dcterms:W3CDTF">2024-04-19T02:00:00Z</dcterms:created>
  <dcterms:modified xsi:type="dcterms:W3CDTF">2024-12-30T07:30:22Z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5ADD7DF2CF8840698B71C06A2EE14272_13</vt:lpwstr>
  </property>
  <property fmtid="{D5CDD505-2E9C-101B-9397-08002B2CF9AE}" pid="3" name="KSOProductBuildVer">
    <vt:lpwstr>2052-12.1.0.19302</vt:lpwstr>
  </property>
</Properties>
</file>