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A40184F1-5D1E-4914-8EBE-A08AF8300D20}" xr6:coauthVersionLast="47" xr6:coauthVersionMax="47" xr10:uidLastSave="{00000000-0000-0000-0000-000000000000}"/>
  <bookViews>
    <workbookView xWindow="-110" yWindow="-110" windowWidth="19420" windowHeight="10300" tabRatio="719" firstSheet="26" activeTab="26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汇总表" sheetId="1" r:id="rId27"/>
    <sheet name="BOM" sheetId="18" state="hidden" r:id="rId28"/>
    <sheet name="原材料明细" sheetId="2" r:id="rId29"/>
    <sheet name="外购外协件明细" sheetId="3" r:id="rId30"/>
    <sheet name="加工明细" sheetId="4" r:id="rId31"/>
    <sheet name="制造费率测算明细" sheetId="15" r:id="rId32"/>
    <sheet name="期间费用" sheetId="9" r:id="rId33"/>
    <sheet name="包装运输明细" sheetId="10" r:id="rId34"/>
    <sheet name="工装明细" sheetId="14" r:id="rId35"/>
  </sheets>
  <externalReferences>
    <externalReference r:id="rId36"/>
  </externalReferences>
  <definedNames>
    <definedName name="_xlnm.Print_Area" localSheetId="33">包装运输明细!$A$1:$S$46</definedName>
    <definedName name="_xlnm.Print_Area" localSheetId="32">期间费用!$A$1:$H$20</definedName>
  </definedNames>
  <calcPr calcId="191029"/>
</workbook>
</file>

<file path=xl/calcChain.xml><?xml version="1.0" encoding="utf-8"?>
<calcChain xmlns="http://schemas.openxmlformats.org/spreadsheetml/2006/main">
  <c r="P7" i="14" l="1"/>
  <c r="P6" i="14"/>
  <c r="A3" i="14"/>
  <c r="A2" i="14"/>
  <c r="S12" i="10"/>
  <c r="S11" i="10"/>
  <c r="S7" i="10"/>
  <c r="S6" i="10"/>
  <c r="A3" i="10"/>
  <c r="A2" i="10"/>
  <c r="C8" i="9"/>
  <c r="C7" i="9"/>
  <c r="C6" i="9"/>
  <c r="A3" i="9"/>
  <c r="A2" i="9"/>
  <c r="V11" i="15"/>
  <c r="U11" i="15"/>
  <c r="T11" i="15"/>
  <c r="V10" i="15"/>
  <c r="U10" i="15"/>
  <c r="T10" i="15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E8" i="15"/>
  <c r="V7" i="15"/>
  <c r="U7" i="15"/>
  <c r="T7" i="15"/>
  <c r="S7" i="15"/>
  <c r="R7" i="15"/>
  <c r="G7" i="15"/>
  <c r="V6" i="15"/>
  <c r="U6" i="15"/>
  <c r="T6" i="15"/>
  <c r="S6" i="15"/>
  <c r="R6" i="15"/>
  <c r="G6" i="15"/>
  <c r="E6" i="15"/>
  <c r="A3" i="15"/>
  <c r="A2" i="15"/>
  <c r="Q12" i="4"/>
  <c r="P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J8" i="4"/>
  <c r="Q7" i="4"/>
  <c r="P7" i="4"/>
  <c r="O7" i="4"/>
  <c r="N7" i="4"/>
  <c r="M7" i="4"/>
  <c r="L7" i="4"/>
  <c r="J7" i="4"/>
  <c r="Q6" i="4"/>
  <c r="P6" i="4"/>
  <c r="O6" i="4"/>
  <c r="N6" i="4"/>
  <c r="M6" i="4"/>
  <c r="L6" i="4"/>
  <c r="X5" i="4"/>
  <c r="S3" i="4"/>
  <c r="S2" i="4"/>
  <c r="A79" i="3"/>
  <c r="A78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73" i="3" s="1"/>
  <c r="D14" i="1" s="1"/>
  <c r="R22" i="2"/>
  <c r="Q22" i="2"/>
  <c r="R21" i="2"/>
  <c r="Q21" i="2"/>
  <c r="O21" i="2"/>
  <c r="R20" i="2"/>
  <c r="Q20" i="2"/>
  <c r="O20" i="2"/>
  <c r="R19" i="2"/>
  <c r="Q19" i="2"/>
  <c r="O19" i="2"/>
  <c r="R18" i="2"/>
  <c r="Q18" i="2"/>
  <c r="O18" i="2"/>
  <c r="R17" i="2"/>
  <c r="Q17" i="2"/>
  <c r="O17" i="2"/>
  <c r="R16" i="2"/>
  <c r="Q16" i="2"/>
  <c r="O16" i="2"/>
  <c r="R15" i="2"/>
  <c r="Q15" i="2"/>
  <c r="O15" i="2"/>
  <c r="R14" i="2"/>
  <c r="Q14" i="2"/>
  <c r="O14" i="2"/>
  <c r="R13" i="2"/>
  <c r="Q13" i="2"/>
  <c r="O13" i="2"/>
  <c r="R12" i="2"/>
  <c r="Q12" i="2"/>
  <c r="O12" i="2"/>
  <c r="R11" i="2"/>
  <c r="Q11" i="2"/>
  <c r="O11" i="2"/>
  <c r="R10" i="2"/>
  <c r="Q10" i="2"/>
  <c r="O10" i="2"/>
  <c r="R9" i="2"/>
  <c r="Q9" i="2"/>
  <c r="O9" i="2"/>
  <c r="R8" i="2"/>
  <c r="Q8" i="2"/>
  <c r="O8" i="2"/>
  <c r="R7" i="2"/>
  <c r="Q7" i="2"/>
  <c r="O7" i="2"/>
  <c r="R6" i="2"/>
  <c r="Q6" i="2"/>
  <c r="O6" i="2"/>
  <c r="D29" i="1"/>
  <c r="D28" i="1"/>
  <c r="D27" i="1"/>
  <c r="D22" i="1"/>
  <c r="D21" i="1"/>
  <c r="D20" i="1"/>
  <c r="D19" i="1"/>
  <c r="D16" i="1"/>
  <c r="D15" i="1"/>
  <c r="D13" i="1"/>
  <c r="D12" i="1" l="1"/>
  <c r="Y5" i="4" l="1"/>
  <c r="Q13" i="4" s="1"/>
  <c r="D17" i="1" s="1"/>
  <c r="D18" i="1" l="1"/>
  <c r="D23" i="1" l="1"/>
  <c r="D24" i="1"/>
  <c r="D25" i="1" l="1"/>
  <c r="D26" i="1" l="1"/>
  <c r="D30" i="1" l="1"/>
  <c r="E20" i="1" l="1"/>
  <c r="E30" i="1"/>
  <c r="E22" i="1"/>
  <c r="E29" i="1"/>
  <c r="E21" i="1"/>
  <c r="E13" i="1"/>
  <c r="E28" i="1"/>
  <c r="E16" i="1"/>
  <c r="E27" i="1"/>
  <c r="E19" i="1"/>
  <c r="E15" i="1"/>
  <c r="E14" i="1"/>
  <c r="E12" i="1"/>
  <c r="E17" i="1"/>
  <c r="E18" i="1"/>
  <c r="E24" i="1"/>
  <c r="E23" i="1"/>
  <c r="E25" i="1"/>
  <c r="E26" i="1"/>
</calcChain>
</file>

<file path=xl/sharedStrings.xml><?xml version="1.0" encoding="utf-8"?>
<sst xmlns="http://schemas.openxmlformats.org/spreadsheetml/2006/main" count="1617" uniqueCount="579">
  <si>
    <t>北汽福田汽车股份有限公司采购零部件报价表</t>
  </si>
  <si>
    <t>编号：QR10011-052A</t>
  </si>
  <si>
    <t>生效日期: 2024-07-04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</si>
  <si>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</si>
  <si>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</si>
  <si>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</si>
  <si>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</si>
  <si>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</si>
  <si>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</si>
  <si>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税：不含税(注明除外)</t>
  </si>
  <si>
    <t>填表日期：2024年12月31日</t>
  </si>
  <si>
    <t>零件件号：</t>
  </si>
  <si>
    <t>L168100000729</t>
  </si>
  <si>
    <t>年份2024</t>
  </si>
  <si>
    <t>SOP+1</t>
  </si>
  <si>
    <t>SOP+2</t>
  </si>
  <si>
    <t>SOP+3</t>
  </si>
  <si>
    <t>零件名称：</t>
  </si>
  <si>
    <t>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</si>
  <si>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</si>
  <si>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</si>
  <si>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1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</si>
  <si>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</si>
  <si>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</si>
  <si>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</si>
  <si>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</si>
  <si>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</si>
  <si>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</si>
  <si>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</si>
  <si>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indexed="12"/>
        <rFont val="宋体"/>
        <family val="3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</si>
  <si>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</si>
  <si>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</si>
  <si>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</si>
  <si>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</si>
  <si>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</si>
  <si>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indexed="12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</si>
  <si>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indexed="30"/>
        <rFont val="宋体"/>
        <family val="3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</si>
  <si>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</si>
  <si>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</si>
  <si>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</si>
  <si>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family val="3"/>
        <charset val="134"/>
      </rPr>
      <t>F、利润=</t>
    </r>
    <r>
      <rPr>
        <b/>
        <sz val="10"/>
        <color indexed="12"/>
        <rFont val="宋体"/>
        <family val="3"/>
        <charset val="134"/>
      </rPr>
      <t>（D+E）*利润率</t>
    </r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</si>
  <si>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indexed="12"/>
        <rFont val="宋体"/>
        <family val="3"/>
        <charset val="134"/>
      </rPr>
      <t>=（D+E+F）</t>
    </r>
  </si>
  <si>
    <t>H、增值税</t>
  </si>
  <si>
    <t>增值税税率：13 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</si>
  <si>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indexed="12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</si>
  <si>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</si>
  <si>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</si>
  <si>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</si>
  <si>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</si>
  <si>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</si>
  <si>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indexed="12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</si>
  <si>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</si>
  <si>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白桦</t>
    </r>
  </si>
  <si>
    <t>Email:baihua@bjghrc.com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</si>
  <si>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</si>
  <si>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</si>
  <si>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r>
      <rPr>
        <b/>
        <sz val="14"/>
        <color indexed="8"/>
        <rFont val="宋体"/>
        <family val="3"/>
        <charset val="134"/>
      </rPr>
      <t>变更点：</t>
    </r>
    <r>
      <rPr>
        <sz val="14"/>
        <color indexed="8"/>
        <rFont val="宋体"/>
        <family val="3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</si>
  <si>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</si>
  <si>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</si>
  <si>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</si>
  <si>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</si>
  <si>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</si>
  <si>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</si>
  <si>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</si>
  <si>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</si>
  <si>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</si>
  <si>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</si>
  <si>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</si>
  <si>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</si>
  <si>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</si>
  <si>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</si>
  <si>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</si>
  <si>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</si>
  <si>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</si>
  <si>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</si>
  <si>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</si>
  <si>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</si>
  <si>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</si>
  <si>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</si>
  <si>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</si>
  <si>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</si>
  <si>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</si>
  <si>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</si>
  <si>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</si>
  <si>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</si>
  <si>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</si>
  <si>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</si>
  <si>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</si>
  <si>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</si>
  <si>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</si>
  <si>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</si>
  <si>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</si>
  <si>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</si>
  <si>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</si>
  <si>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</si>
  <si>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</si>
  <si>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</si>
  <si>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</si>
  <si>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</si>
  <si>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</si>
  <si>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</si>
  <si>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</si>
  <si>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</si>
  <si>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</si>
  <si>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</si>
  <si>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</si>
  <si>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</si>
  <si>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</si>
  <si>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</si>
  <si>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</si>
  <si>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</si>
  <si>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:河北光华荣昌汽车部件有限公司</t>
  </si>
  <si>
    <t>零件图号/名称:L168100000728/驾驶员座椅总成</t>
  </si>
  <si>
    <t>以下不含税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</si>
  <si>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</si>
  <si>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</si>
  <si>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</si>
  <si>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indexed="10"/>
        <rFont val="宋体"/>
        <family val="3"/>
        <charset val="134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</si>
  <si>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</rPr>
      <t>F=E*(C-D)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</si>
  <si>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</si>
  <si>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</si>
  <si>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</si>
  <si>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</si>
  <si>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</si>
  <si>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</si>
  <si>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</si>
  <si>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</si>
  <si>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</si>
  <si>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 xml:space="preserve">净用量
</t>
    </r>
    <r>
      <rPr>
        <sz val="10"/>
        <color indexed="10"/>
        <rFont val="宋体"/>
        <family val="3"/>
        <charset val="134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</si>
  <si>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</rPr>
      <t>(D/C*100%)</t>
    </r>
  </si>
  <si>
    <t>SLT0010866</t>
  </si>
  <si>
    <t>驾驶员靠背泡沫本体</t>
  </si>
  <si>
    <t>聚氨酯</t>
  </si>
  <si>
    <t>PUR，60kg/㎥</t>
  </si>
  <si>
    <t>kg</t>
  </si>
  <si>
    <t>中国</t>
  </si>
  <si>
    <t>SLT0010913</t>
  </si>
  <si>
    <t>主驾靠背弯管</t>
  </si>
  <si>
    <t>管材</t>
  </si>
  <si>
    <t>Q235 φ25×1.5</t>
  </si>
  <si>
    <t>SLT0011003</t>
  </si>
  <si>
    <t>背板支撑板A</t>
  </si>
  <si>
    <t>钣金件</t>
  </si>
  <si>
    <t>Q235 2.0</t>
  </si>
  <si>
    <t>SLT0011004</t>
  </si>
  <si>
    <t>背板支撑板B</t>
  </si>
  <si>
    <t>SLT0011005</t>
  </si>
  <si>
    <t>背板支撑板C</t>
  </si>
  <si>
    <t>SLT0011006</t>
  </si>
  <si>
    <t>背板支撑板D</t>
  </si>
  <si>
    <t>SLT0011260</t>
  </si>
  <si>
    <t>减震平台装配总成</t>
  </si>
  <si>
    <t>ASSY</t>
  </si>
  <si>
    <t>件</t>
  </si>
  <si>
    <t>SLT0010924</t>
  </si>
  <si>
    <t>背板支撑块</t>
  </si>
  <si>
    <t>塑料件</t>
  </si>
  <si>
    <t>PP+GF30</t>
  </si>
  <si>
    <t>SLT0011311</t>
  </si>
  <si>
    <t>驾驶员前端左侧安装脚罩</t>
  </si>
  <si>
    <t>PP+TD20 2.5</t>
  </si>
  <si>
    <t>SLT0011312</t>
  </si>
  <si>
    <t>驾驶员前端右侧安装脚罩</t>
  </si>
  <si>
    <t>SLT0011288</t>
  </si>
  <si>
    <t>驾驶员座垫泡沫本体</t>
  </si>
  <si>
    <t>PUR，65kg/m³</t>
  </si>
  <si>
    <t>SLT0010942</t>
  </si>
  <si>
    <t>主驾靠背一级调节解锁手柄</t>
  </si>
  <si>
    <t>PA6+GF30 2.5</t>
  </si>
  <si>
    <t>SLT0010943</t>
  </si>
  <si>
    <t>主驾二级调节左罩壳</t>
  </si>
  <si>
    <t>SLT0010944</t>
  </si>
  <si>
    <t>主驾右侧罩壳</t>
  </si>
  <si>
    <t>SLT0011310</t>
  </si>
  <si>
    <t>主驾驶左侧大护板</t>
  </si>
  <si>
    <t>㎡</t>
  </si>
  <si>
    <t>合计</t>
  </si>
  <si>
    <t>填写BOM清单中二级零件图号，一个图号填写一次，不分层级</t>
  </si>
  <si>
    <t>填写BOM清单中二级零件名称</t>
  </si>
  <si>
    <t>总成包含的数量，整数（件数或者份数）</t>
  </si>
  <si>
    <t>原材料的汉字名称或英文缩写均可，与供应商的物料台账对应即可</t>
  </si>
  <si>
    <t>原材料型号：如”510L”</t>
  </si>
  <si>
    <t xml:space="preserve"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
</t>
  </si>
  <si>
    <t>kg、m2、m、L、延米等。</t>
  </si>
  <si>
    <t>保留小数点后3位</t>
  </si>
  <si>
    <t>格式：yyyy.mm</t>
  </si>
  <si>
    <t>全称</t>
  </si>
  <si>
    <t>格式：
（省）+（市）</t>
  </si>
  <si>
    <t>根据公式计算</t>
  </si>
  <si>
    <t>保留小数点后2位，时点与材料采购时间一致</t>
  </si>
  <si>
    <t>说明：材料采购时间应与报价填写日期接近</t>
  </si>
  <si>
    <t>（第2页，共8页）</t>
  </si>
  <si>
    <t>外购件明细</t>
  </si>
  <si>
    <t>供应商 (盖章):河北光华荣昌汽车部件有限公司</t>
  </si>
  <si>
    <t>零件件号/零件名称:L168100000728/驾驶员座椅总成</t>
  </si>
  <si>
    <t>零件供应商</t>
  </si>
  <si>
    <r>
      <rPr>
        <sz val="10"/>
        <rFont val="宋体"/>
        <family val="3"/>
        <charset val="134"/>
        <scheme val="minor"/>
      </rPr>
      <t xml:space="preserve">单价（元）
</t>
    </r>
    <r>
      <rPr>
        <sz val="10"/>
        <color indexed="10"/>
        <rFont val="宋体"/>
        <family val="3"/>
        <charset val="134"/>
      </rPr>
      <t>B</t>
    </r>
  </si>
  <si>
    <r>
      <rPr>
        <b/>
        <sz val="10"/>
        <rFont val="宋体"/>
        <family val="3"/>
        <charset val="134"/>
        <scheme val="minor"/>
      </rPr>
      <t>合计金额
=</t>
    </r>
    <r>
      <rPr>
        <sz val="10"/>
        <color indexed="10"/>
        <rFont val="宋体"/>
        <family val="3"/>
        <charset val="134"/>
      </rPr>
      <t>A*B</t>
    </r>
  </si>
  <si>
    <t>净用量</t>
  </si>
  <si>
    <t>SLT0010856</t>
  </si>
  <si>
    <t>驾驶员头枕骨架泡沫总成</t>
  </si>
  <si>
    <t>SLT0010861</t>
  </si>
  <si>
    <t>头枕面套总成</t>
  </si>
  <si>
    <t>SCS0004184</t>
  </si>
  <si>
    <t>主动头枕导套</t>
  </si>
  <si>
    <t>SCS0004173</t>
  </si>
  <si>
    <t>自由头枕导套</t>
  </si>
  <si>
    <t>SLT0000740</t>
  </si>
  <si>
    <t>钢丝Φ2.5*160</t>
  </si>
  <si>
    <t>SLT0010870</t>
  </si>
  <si>
    <t>靠背粘扣A</t>
  </si>
  <si>
    <t>SLT0010871</t>
  </si>
  <si>
    <t>靠背粘扣B</t>
  </si>
  <si>
    <t>SLT0010965</t>
  </si>
  <si>
    <t>主驾靠背泡沫无纺布LH</t>
  </si>
  <si>
    <t>SLT0010978</t>
  </si>
  <si>
    <t>驾驶员靠背面套总成</t>
  </si>
  <si>
    <t>BFA0000001</t>
  </si>
  <si>
    <t>C型钉</t>
  </si>
  <si>
    <t>SLT0010899</t>
  </si>
  <si>
    <t>一级调节上连接板铆接总成</t>
  </si>
  <si>
    <t>SLT0010900</t>
  </si>
  <si>
    <t>一级调节调角器总成RH</t>
  </si>
  <si>
    <t>SCS0004583</t>
  </si>
  <si>
    <t>头枕导管A</t>
  </si>
  <si>
    <t>SCS0004584</t>
  </si>
  <si>
    <t>头枕导管B</t>
  </si>
  <si>
    <t>BFA0000316</t>
  </si>
  <si>
    <t>焊接方螺母</t>
  </si>
  <si>
    <t>SLT0011258</t>
  </si>
  <si>
    <t>侧翼支撑钢丝焊接总成</t>
  </si>
  <si>
    <t>SLT0010885</t>
  </si>
  <si>
    <t>主驾背板支撑钢丝A</t>
  </si>
  <si>
    <t>SLT0010921</t>
  </si>
  <si>
    <t>肩部后支撑钢丝</t>
  </si>
  <si>
    <t>SLT0011259</t>
  </si>
  <si>
    <t>腰托支撑钢丝</t>
  </si>
  <si>
    <t>SLT0010887</t>
  </si>
  <si>
    <t>面套卡接钢丝</t>
  </si>
  <si>
    <t>SLT0010876</t>
  </si>
  <si>
    <t>二级调节左侧上连接板焊接总成</t>
  </si>
  <si>
    <t>SLT0010890</t>
  </si>
  <si>
    <t>二级调节调角器总成</t>
  </si>
  <si>
    <t>SLT0010891</t>
  </si>
  <si>
    <t>二级调节解锁手柄</t>
  </si>
  <si>
    <t>SLT0010897</t>
  </si>
  <si>
    <t>卷簧限位支架焊接总成</t>
  </si>
  <si>
    <t>SLT0011251</t>
  </si>
  <si>
    <t>一级调节左旁接板焊接总成</t>
  </si>
  <si>
    <t>SLT0010896</t>
  </si>
  <si>
    <t>一级调节调角器总成LH</t>
  </si>
  <si>
    <t>SLT0010905</t>
  </si>
  <si>
    <t>二级调节上连接板点焊小总成</t>
  </si>
  <si>
    <t>SLT0010908</t>
  </si>
  <si>
    <t>扶手支架总成</t>
  </si>
  <si>
    <t>SLT0010886</t>
  </si>
  <si>
    <t>驾驶员调角器芯盘连动杆</t>
  </si>
  <si>
    <t>SLT0010628</t>
  </si>
  <si>
    <t>靠背调角器涡簧</t>
  </si>
  <si>
    <t>BFA0010088</t>
  </si>
  <si>
    <t>平垫圈</t>
  </si>
  <si>
    <t>SLT0010889</t>
  </si>
  <si>
    <t>靠背锁付阶梯螺栓</t>
  </si>
  <si>
    <t>SLT0011267</t>
  </si>
  <si>
    <t>减震款左滑轨总成</t>
  </si>
  <si>
    <t>SLT0011270</t>
  </si>
  <si>
    <t>减震款右滑轨总成</t>
  </si>
  <si>
    <t>BFA0000110</t>
  </si>
  <si>
    <t>SLT0010927</t>
  </si>
  <si>
    <t>滑轨解锁手把</t>
  </si>
  <si>
    <t>SLT0011308</t>
  </si>
  <si>
    <t>安全上挂钩</t>
  </si>
  <si>
    <t>BFA0010029</t>
  </si>
  <si>
    <t>内六角花型盘头螺钉</t>
  </si>
  <si>
    <t>SLT0010923</t>
  </si>
  <si>
    <t>二级解锁拉带</t>
  </si>
  <si>
    <t>SLT0011274</t>
  </si>
  <si>
    <t>气腰托总成</t>
  </si>
  <si>
    <t>SLT0011313</t>
  </si>
  <si>
    <t>侧翼气袋支撑总成</t>
  </si>
  <si>
    <t>SLT0010931</t>
  </si>
  <si>
    <t>安全带带扣总成</t>
  </si>
  <si>
    <t>BFA0000013</t>
  </si>
  <si>
    <t>十字槽盘头自攻螺钉</t>
  </si>
  <si>
    <t>SLT0001092</t>
  </si>
  <si>
    <t>钢丝Φ2.5*220</t>
  </si>
  <si>
    <t>SLT0000134</t>
  </si>
  <si>
    <t>钢丝Φ2.5*300</t>
  </si>
  <si>
    <t>SLT0011290</t>
  </si>
  <si>
    <t>座垫骨架焊接总成</t>
  </si>
  <si>
    <t>SLT0011306</t>
  </si>
  <si>
    <t>驾驶员座垫面套总成</t>
  </si>
  <si>
    <t>BFA0010021</t>
  </si>
  <si>
    <t>SLT0011309</t>
  </si>
  <si>
    <t>驾驶员腰托开关</t>
  </si>
  <si>
    <t>BFA0000047</t>
  </si>
  <si>
    <t>弹簧钢丝</t>
  </si>
  <si>
    <t>SLT0010946</t>
  </si>
  <si>
    <t>扶手堵盖</t>
  </si>
  <si>
    <t>SLT0010947</t>
  </si>
  <si>
    <t>扶手总成</t>
  </si>
  <si>
    <t>SLT0010948</t>
  </si>
  <si>
    <t>衬套</t>
  </si>
  <si>
    <t>322122805200</t>
  </si>
  <si>
    <t>靠背背板卡扣</t>
  </si>
  <si>
    <t>BFA0010084</t>
  </si>
  <si>
    <t>十字槽沉头螺钉</t>
  </si>
  <si>
    <t>SLT0010950</t>
  </si>
  <si>
    <t>主驾背板总成</t>
  </si>
  <si>
    <t>SLT0010910</t>
  </si>
  <si>
    <t>扶手旋转轴</t>
  </si>
  <si>
    <t>SLT0011322</t>
  </si>
  <si>
    <t>开口波纹管1</t>
  </si>
  <si>
    <t>SLT0011323</t>
  </si>
  <si>
    <t>开口波纹管2</t>
  </si>
  <si>
    <t>BCL0010015</t>
  </si>
  <si>
    <t>卡扣扎带</t>
  </si>
  <si>
    <t>BFA0000004</t>
  </si>
  <si>
    <t>扎带</t>
  </si>
  <si>
    <t>SLT0011204</t>
  </si>
  <si>
    <t>驾驶员座椅头枕包装袋</t>
  </si>
  <si>
    <t>SLT0011205</t>
  </si>
  <si>
    <t>驾驶员座椅包装袋</t>
  </si>
  <si>
    <t>SLT0011206</t>
  </si>
  <si>
    <t>扶手包装袋</t>
  </si>
  <si>
    <t>SLT0011207</t>
  </si>
  <si>
    <t>驾驶员座椅产品标识</t>
  </si>
  <si>
    <t>填写供应商BOM清单中二级零件图号，一个图号填写一次，不分层级。</t>
  </si>
  <si>
    <t>填写供应商BOM清单中二级零件名称</t>
  </si>
  <si>
    <t>原材料名称：如“热板”</t>
  </si>
  <si>
    <t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</t>
  </si>
  <si>
    <t>kg、米、㎡、m³、个、卷等</t>
  </si>
  <si>
    <t>外协件明细</t>
  </si>
  <si>
    <t>外协生产商</t>
  </si>
  <si>
    <r>
      <rPr>
        <sz val="10"/>
        <rFont val="宋体"/>
        <family val="3"/>
        <charset val="134"/>
        <scheme val="minor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</si>
  <si>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</si>
  <si>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r>
      <rPr>
        <sz val="10"/>
        <rFont val="宋体"/>
        <family val="3"/>
        <charset val="134"/>
        <scheme val="minor"/>
      </rPr>
      <t>单件外协加工净量</t>
    </r>
    <r>
      <rPr>
        <sz val="10"/>
        <color indexed="10"/>
        <rFont val="宋体"/>
        <family val="3"/>
        <charset val="134"/>
      </rPr>
      <t>C</t>
    </r>
  </si>
  <si>
    <t>外协件工艺信息</t>
  </si>
  <si>
    <r>
      <rPr>
        <sz val="10"/>
        <rFont val="宋体"/>
        <family val="3"/>
        <charset val="134"/>
        <scheme val="minor"/>
      </rPr>
      <t xml:space="preserve">合计金额
</t>
    </r>
    <r>
      <rPr>
        <sz val="10"/>
        <color indexed="10"/>
        <rFont val="宋体"/>
        <family val="3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</si>
  <si>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</si>
  <si>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</si>
  <si>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</si>
  <si>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</si>
  <si>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</si>
  <si>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</si>
  <si>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保留小数点后三位。</t>
  </si>
  <si>
    <t>如镀铬、镀锌等</t>
  </si>
  <si>
    <t>格式：
设备名称+型号</t>
  </si>
  <si>
    <t>外协工艺的生产工时定额</t>
  </si>
  <si>
    <t>保留整数</t>
  </si>
  <si>
    <t>填写设备额定功率</t>
  </si>
  <si>
    <t>该外协工艺涉及的加工人员定额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</si>
  <si>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</si>
  <si>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</si>
  <si>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</si>
  <si>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</si>
  <si>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</si>
  <si>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</si>
  <si>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 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</si>
  <si>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</si>
  <si>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>直接人工费率
（元/分/人）</t>
    </r>
    <r>
      <rPr>
        <sz val="10"/>
        <color indexed="10"/>
        <rFont val="宋体"/>
        <family val="3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</si>
  <si>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</si>
  <si>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</si>
  <si>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family val="3"/>
        <charset val="134"/>
        <scheme val="minor"/>
      </rPr>
      <t>厂房年折旧额
（元）</t>
    </r>
    <r>
      <rPr>
        <sz val="10"/>
        <color indexed="10"/>
        <rFont val="宋体"/>
        <family val="3"/>
        <charset val="134"/>
      </rPr>
      <t>M</t>
    </r>
  </si>
  <si>
    <r>
      <rPr>
        <sz val="10"/>
        <color theme="1"/>
        <rFont val="宋体"/>
        <family val="3"/>
        <charset val="134"/>
        <scheme val="minor"/>
      </rPr>
      <t>上年度营业成本（元）</t>
    </r>
    <r>
      <rPr>
        <sz val="10"/>
        <color indexed="10"/>
        <rFont val="宋体"/>
        <family val="3"/>
        <charset val="134"/>
      </rPr>
      <t>N</t>
    </r>
  </si>
  <si>
    <r>
      <rPr>
        <sz val="10"/>
        <color theme="1"/>
        <rFont val="宋体"/>
        <family val="3"/>
        <charset val="134"/>
        <scheme val="minor"/>
      </rPr>
      <t xml:space="preserve">分配率
</t>
    </r>
    <r>
      <rPr>
        <sz val="10"/>
        <color indexed="10"/>
        <rFont val="宋体"/>
        <family val="3"/>
        <charset val="134"/>
      </rPr>
      <t>P=M/N</t>
    </r>
  </si>
  <si>
    <r>
      <rPr>
        <sz val="10"/>
        <color theme="1"/>
        <rFont val="宋体"/>
        <family val="3"/>
        <charset val="134"/>
        <scheme val="minor"/>
      </rPr>
      <t xml:space="preserve">厂房分摊金额（元）
</t>
    </r>
    <r>
      <rPr>
        <sz val="10"/>
        <color indexed="10"/>
        <rFont val="宋体"/>
        <family val="3"/>
        <charset val="134"/>
      </rPr>
      <t>Q=（直接材料成本+人工成本+制造费用）*P</t>
    </r>
  </si>
  <si>
    <t>设备名称</t>
  </si>
  <si>
    <r>
      <rPr>
        <sz val="10"/>
        <rFont val="宋体"/>
        <family val="3"/>
        <charset val="134"/>
        <scheme val="minor"/>
      </rPr>
      <t>单工序间接人工费率</t>
    </r>
    <r>
      <rPr>
        <sz val="10"/>
        <color indexed="10"/>
        <rFont val="宋体"/>
        <family val="3"/>
        <charset val="134"/>
      </rPr>
      <t>E</t>
    </r>
  </si>
  <si>
    <r>
      <rPr>
        <sz val="10"/>
        <rFont val="宋体"/>
        <family val="3"/>
        <charset val="134"/>
        <scheme val="minor"/>
      </rPr>
      <t>设备折旧率</t>
    </r>
    <r>
      <rPr>
        <sz val="10"/>
        <color indexed="10"/>
        <rFont val="宋体"/>
        <family val="3"/>
        <charset val="134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</si>
  <si>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indexed="10"/>
        <rFont val="宋体"/>
        <family val="3"/>
        <charset val="134"/>
      </rPr>
      <t>H</t>
    </r>
  </si>
  <si>
    <r>
      <rPr>
        <sz val="10"/>
        <rFont val="宋体"/>
        <family val="3"/>
        <charset val="134"/>
        <scheme val="minor"/>
      </rPr>
      <t>机物料消耗及维修费率</t>
    </r>
    <r>
      <rPr>
        <sz val="10"/>
        <color indexed="10"/>
        <rFont val="宋体"/>
        <family val="3"/>
        <charset val="134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</si>
  <si>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indexed="10"/>
        <rFont val="宋体"/>
        <family val="3"/>
        <charset val="134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</si>
  <si>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indexed="10"/>
        <rFont val="宋体"/>
        <family val="3"/>
        <charset val="134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</si>
  <si>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indexed="10"/>
        <rFont val="宋体"/>
        <family val="3"/>
        <charset val="134"/>
      </rPr>
      <t>L=A*B*J</t>
    </r>
  </si>
  <si>
    <t>泡沫总成</t>
  </si>
  <si>
    <t>发泡工序</t>
  </si>
  <si>
    <t>发泡机</t>
  </si>
  <si>
    <t>（厂房原值-残值）/折旧年限
注：残值率按5%</t>
  </si>
  <si>
    <t>该数值取自上年度财务报表</t>
  </si>
  <si>
    <t>厂房分摊费用为制造费用的一部分，按照分配率*（该零件的材料成本+人工成本+制造费用）核算</t>
  </si>
  <si>
    <t>座椅总成</t>
  </si>
  <si>
    <t>弯管</t>
  </si>
  <si>
    <t>弯管机</t>
  </si>
  <si>
    <t>注塑</t>
  </si>
  <si>
    <t>注塑机MHB0130513</t>
  </si>
  <si>
    <t>MA1200/370</t>
  </si>
  <si>
    <t>焊接</t>
  </si>
  <si>
    <t>装配</t>
  </si>
  <si>
    <t>组装线</t>
  </si>
  <si>
    <t>小计</t>
  </si>
  <si>
    <r>
      <rPr>
        <b/>
        <sz val="10"/>
        <rFont val="宋体"/>
        <family val="3"/>
        <charset val="134"/>
        <scheme val="minor"/>
      </rPr>
      <t xml:space="preserve">制造费用合计 </t>
    </r>
    <r>
      <rPr>
        <b/>
        <sz val="10"/>
        <color indexed="10"/>
        <rFont val="宋体"/>
        <family val="3"/>
        <charset val="134"/>
      </rPr>
      <t>N=L+Q</t>
    </r>
  </si>
  <si>
    <t>填写供应商BOM清单中二级零件图号</t>
  </si>
  <si>
    <t>工序名称，例如：成型</t>
  </si>
  <si>
    <t>固定资产台账上登记的设备名称，例如：500T液压机</t>
  </si>
  <si>
    <t>固定资产台账上登记的设备规格，例如：XP2CEF-500W</t>
  </si>
  <si>
    <t>批量、正常连续生产的两个部件的下线时间间隔</t>
  </si>
  <si>
    <t>单件、单工序直接作业人员</t>
  </si>
  <si>
    <t>直接生产人员税前工资、保险费、福利费及其它；
除工种工资存在较大差异的情况，建议采用平均值</t>
  </si>
  <si>
    <t>车间管理（含车间主任、技术员、统计、核算、调度员、等管理人员）、辅助人员(含转运工人、仓库管理员等辅助生产人员）的工资、福利等；</t>
  </si>
  <si>
    <t>数值取自“制造费率测算”明细页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</si>
  <si>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</si>
  <si>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</si>
  <si>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</si>
  <si>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</si>
  <si>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</si>
  <si>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</si>
  <si>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</si>
  <si>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</si>
  <si>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</t>
  </si>
  <si>
    <t>设备年生产工时</t>
  </si>
  <si>
    <r>
      <rPr>
        <sz val="10"/>
        <color theme="1"/>
        <rFont val="宋体"/>
        <family val="3"/>
        <charset val="134"/>
        <scheme val="minor"/>
      </rPr>
      <t>设备折旧率
（元/分）
(</t>
    </r>
    <r>
      <rPr>
        <sz val="10"/>
        <color indexed="10"/>
        <rFont val="宋体"/>
        <family val="3"/>
        <charset val="134"/>
      </rPr>
      <t>A3-A1*A2)/(A4-A5)/E3/60</t>
    </r>
  </si>
  <si>
    <r>
      <rPr>
        <sz val="10"/>
        <color theme="1"/>
        <rFont val="宋体"/>
        <family val="3"/>
        <charset val="134"/>
        <scheme val="minor"/>
      </rPr>
      <t xml:space="preserve">燃动费率（元/分）
</t>
    </r>
    <r>
      <rPr>
        <sz val="10"/>
        <color indexed="10"/>
        <rFont val="宋体"/>
        <family val="3"/>
        <charset val="134"/>
      </rPr>
      <t>(B1*B2*B4+B3*B5)/60</t>
    </r>
  </si>
  <si>
    <r>
      <rPr>
        <sz val="10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10"/>
        <color indexed="10"/>
        <rFont val="宋体"/>
        <family val="3"/>
        <charset val="134"/>
      </rPr>
      <t>(D1+D2)/E3/60</t>
    </r>
  </si>
  <si>
    <r>
      <rPr>
        <sz val="10"/>
        <color theme="1"/>
        <rFont val="宋体"/>
        <family val="3"/>
        <charset val="134"/>
        <scheme val="minor"/>
      </rPr>
      <t xml:space="preserve">设备原值
(元)
</t>
    </r>
    <r>
      <rPr>
        <sz val="10"/>
        <color indexed="10"/>
        <rFont val="宋体"/>
        <family val="3"/>
        <charset val="134"/>
      </rPr>
      <t>A1</t>
    </r>
  </si>
  <si>
    <r>
      <rPr>
        <sz val="10"/>
        <color theme="1"/>
        <rFont val="宋体"/>
        <family val="3"/>
        <charset val="134"/>
        <scheme val="minor"/>
      </rPr>
      <t xml:space="preserve">设备残值率
(元)
</t>
    </r>
    <r>
      <rPr>
        <sz val="10"/>
        <color indexed="10"/>
        <rFont val="宋体"/>
        <family val="3"/>
        <charset val="134"/>
      </rPr>
      <t>A2</t>
    </r>
  </si>
  <si>
    <r>
      <rPr>
        <sz val="10"/>
        <color theme="1"/>
        <rFont val="宋体"/>
        <family val="3"/>
        <charset val="134"/>
        <scheme val="minor"/>
      </rPr>
      <t xml:space="preserve">设备净值
(元)
</t>
    </r>
    <r>
      <rPr>
        <sz val="10"/>
        <color indexed="10"/>
        <rFont val="宋体"/>
        <family val="3"/>
        <charset val="134"/>
      </rPr>
      <t>A3</t>
    </r>
  </si>
  <si>
    <r>
      <rPr>
        <sz val="10"/>
        <color theme="1"/>
        <rFont val="宋体"/>
        <family val="3"/>
        <charset val="134"/>
        <scheme val="minor"/>
      </rPr>
      <t xml:space="preserve">折旧年限（年)
</t>
    </r>
    <r>
      <rPr>
        <sz val="10"/>
        <color indexed="10"/>
        <rFont val="宋体"/>
        <family val="3"/>
        <charset val="134"/>
      </rPr>
      <t>A4</t>
    </r>
  </si>
  <si>
    <r>
      <rPr>
        <sz val="10"/>
        <color theme="1"/>
        <rFont val="宋体"/>
        <family val="3"/>
        <charset val="134"/>
        <scheme val="minor"/>
      </rPr>
      <t xml:space="preserve">已提折旧年限（年)
</t>
    </r>
    <r>
      <rPr>
        <sz val="10"/>
        <color indexed="10"/>
        <rFont val="宋体"/>
        <family val="3"/>
        <charset val="134"/>
      </rPr>
      <t>A5</t>
    </r>
  </si>
  <si>
    <r>
      <rPr>
        <sz val="10"/>
        <color theme="1"/>
        <rFont val="宋体"/>
        <family val="3"/>
        <charset val="134"/>
        <scheme val="minor"/>
      </rPr>
      <t>设备额定功率（kw/h）</t>
    </r>
    <r>
      <rPr>
        <sz val="10"/>
        <color indexed="10"/>
        <rFont val="宋体"/>
        <family val="3"/>
        <charset val="134"/>
      </rPr>
      <t>B1</t>
    </r>
  </si>
  <si>
    <r>
      <rPr>
        <sz val="10"/>
        <color theme="1"/>
        <rFont val="宋体"/>
        <family val="3"/>
        <charset val="134"/>
        <scheme val="minor"/>
      </rPr>
      <t xml:space="preserve">设备功率有效输出（%）
</t>
    </r>
    <r>
      <rPr>
        <sz val="10"/>
        <color indexed="10"/>
        <rFont val="宋体"/>
        <family val="3"/>
        <charset val="134"/>
      </rPr>
      <t>B2</t>
    </r>
  </si>
  <si>
    <r>
      <rPr>
        <sz val="10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/h）
</t>
    </r>
    <r>
      <rPr>
        <sz val="10"/>
        <color indexed="10"/>
        <rFont val="宋体"/>
        <family val="3"/>
        <charset val="134"/>
      </rPr>
      <t>B3</t>
    </r>
  </si>
  <si>
    <r>
      <rPr>
        <sz val="10"/>
        <color theme="1"/>
        <rFont val="宋体"/>
        <family val="3"/>
        <charset val="134"/>
        <scheme val="minor"/>
      </rPr>
      <t xml:space="preserve">电费
（元/kw）
</t>
    </r>
    <r>
      <rPr>
        <sz val="10"/>
        <color indexed="10"/>
        <rFont val="宋体"/>
        <family val="3"/>
        <charset val="134"/>
      </rPr>
      <t>B4</t>
    </r>
  </si>
  <si>
    <r>
      <rPr>
        <sz val="10"/>
        <color theme="1"/>
        <rFont val="宋体"/>
        <family val="3"/>
        <charset val="134"/>
        <scheme val="minor"/>
      </rPr>
      <t>气费（元/m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）
</t>
    </r>
    <r>
      <rPr>
        <sz val="10"/>
        <color indexed="10"/>
        <rFont val="宋体"/>
        <family val="3"/>
        <charset val="134"/>
      </rPr>
      <t>B5</t>
    </r>
  </si>
  <si>
    <r>
      <rPr>
        <sz val="10"/>
        <color theme="1"/>
        <rFont val="宋体"/>
        <family val="3"/>
        <charset val="134"/>
        <scheme val="minor"/>
      </rPr>
      <t xml:space="preserve">机物料消耗费用（元/年）
</t>
    </r>
    <r>
      <rPr>
        <sz val="10"/>
        <color indexed="10"/>
        <rFont val="宋体"/>
        <family val="3"/>
        <charset val="134"/>
      </rPr>
      <t>D1</t>
    </r>
  </si>
  <si>
    <r>
      <rPr>
        <sz val="10"/>
        <color theme="1"/>
        <rFont val="宋体"/>
        <family val="3"/>
        <charset val="134"/>
        <scheme val="minor"/>
      </rPr>
      <t xml:space="preserve">维修保养费用（元/年）
</t>
    </r>
    <r>
      <rPr>
        <sz val="10"/>
        <color indexed="10"/>
        <rFont val="宋体"/>
        <family val="3"/>
        <charset val="134"/>
      </rPr>
      <t>D2</t>
    </r>
  </si>
  <si>
    <r>
      <rPr>
        <sz val="10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10"/>
        <color indexed="10"/>
        <rFont val="宋体"/>
        <family val="3"/>
        <charset val="134"/>
      </rPr>
      <t>E1</t>
    </r>
  </si>
  <si>
    <r>
      <rPr>
        <sz val="10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10"/>
        <color indexed="10"/>
        <rFont val="宋体"/>
        <family val="3"/>
        <charset val="134"/>
      </rPr>
      <t>E2</t>
    </r>
  </si>
  <si>
    <r>
      <rPr>
        <sz val="10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10"/>
        <color indexed="10"/>
        <rFont val="宋体"/>
        <family val="3"/>
        <charset val="134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</si>
  <si>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</si>
  <si>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</si>
  <si>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</si>
  <si>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</si>
  <si>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</si>
  <si>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</si>
  <si>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</si>
  <si>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</si>
  <si>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</si>
  <si>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</si>
  <si>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</si>
  <si>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 xml:space="preserve">与“加工明细”页的工序名称对应
</t>
  </si>
  <si>
    <t>与“加工明细”页的设备名称对应</t>
  </si>
  <si>
    <t>固定资产台账登记的设备原值</t>
  </si>
  <si>
    <t>一般按4%-10%考虑</t>
  </si>
  <si>
    <t>固定资产台账登记的设备净值</t>
  </si>
  <si>
    <t>一般按10-15年进行折旧</t>
  </si>
  <si>
    <t>本年年份-购买设备年份</t>
  </si>
  <si>
    <t>该工序所有作业设备的额定功率之和</t>
  </si>
  <si>
    <t>该工序所有生产设备的总和有效输出</t>
  </si>
  <si>
    <t>该工序直接生产设备单位小时耗气量</t>
  </si>
  <si>
    <t>上年度全年电费平均水平=全年电费/全年用电量</t>
  </si>
  <si>
    <t>上年度全年气费平均水平=全年气费/全年用电量</t>
  </si>
  <si>
    <t>根据机物料消耗台账信息填写</t>
  </si>
  <si>
    <t>根据设备维修台账填写</t>
  </si>
  <si>
    <t>该工序直接生产设备上年度平均日工作小时数</t>
  </si>
  <si>
    <t>该工序直接生产设备上年度工作天数</t>
  </si>
  <si>
    <t>根据工时计算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</si>
  <si>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</si>
  <si>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</si>
  <si>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</si>
  <si>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</si>
  <si>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</si>
  <si>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</si>
  <si>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</si>
  <si>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family val="3"/>
        <charset val="134"/>
        <scheme val="minor"/>
      </rPr>
      <t xml:space="preserve">金额（元）
</t>
    </r>
    <r>
      <rPr>
        <sz val="10"/>
        <color indexed="10"/>
        <rFont val="宋体"/>
        <family val="3"/>
        <charset val="134"/>
      </rPr>
      <t>（B=制造成本*A）</t>
    </r>
    <r>
      <rPr>
        <sz val="10"/>
        <rFont val="宋体"/>
        <family val="3"/>
        <charset val="134"/>
      </rPr>
      <t xml:space="preserve">
</t>
    </r>
  </si>
  <si>
    <r>
      <rPr>
        <sz val="10"/>
        <rFont val="宋体"/>
        <family val="3"/>
        <charset val="134"/>
        <scheme val="minor"/>
      </rPr>
      <t xml:space="preserve">制造成本的百分比%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</si>
  <si>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 xml:space="preserve">上年会计报表中费用总额
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</si>
  <si>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 xml:space="preserve">上年总工时
(h/年)
</t>
    </r>
    <r>
      <rPr>
        <sz val="10"/>
        <color indexed="10"/>
        <rFont val="宋体"/>
        <family val="3"/>
        <charset val="134"/>
      </rPr>
      <t>D</t>
    </r>
  </si>
  <si>
    <r>
      <rPr>
        <sz val="10"/>
        <rFont val="宋体"/>
        <family val="3"/>
        <charset val="134"/>
        <scheme val="minor"/>
      </rPr>
      <t xml:space="preserve">分配率(元/h)
</t>
    </r>
    <r>
      <rPr>
        <sz val="10"/>
        <color indexed="10"/>
        <rFont val="宋体"/>
        <family val="3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</si>
  <si>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</si>
  <si>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</si>
  <si>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</si>
  <si>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</si>
  <si>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</si>
  <si>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</si>
  <si>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</si>
  <si>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</si>
  <si>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</si>
  <si>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</si>
  <si>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</si>
  <si>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</si>
  <si>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</si>
  <si>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</si>
  <si>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family val="3"/>
        <charset val="134"/>
      </rPr>
      <t>销售费用包含销售人员工资福利、差旅费、广告、三包费等；</t>
    </r>
    <r>
      <rPr>
        <b/>
        <sz val="9"/>
        <color indexed="10"/>
        <rFont val="宋体"/>
        <family val="3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</si>
  <si>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</si>
  <si>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</si>
  <si>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</si>
  <si>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</si>
  <si>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</si>
  <si>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</si>
  <si>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</si>
  <si>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</si>
  <si>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</si>
  <si>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</si>
  <si>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</si>
  <si>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family val="3"/>
        <charset val="134"/>
        <scheme val="minor"/>
      </rPr>
      <t>单价（元）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</si>
  <si>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>每个包装物可包装零件数量</t>
    </r>
    <r>
      <rPr>
        <sz val="10"/>
        <color indexed="10"/>
        <rFont val="宋体"/>
        <family val="3"/>
        <charset val="134"/>
      </rPr>
      <t xml:space="preserve"> B</t>
    </r>
  </si>
  <si>
    <r>
      <rPr>
        <sz val="10"/>
        <rFont val="宋体"/>
        <family val="3"/>
        <charset val="134"/>
        <scheme val="minor"/>
      </rPr>
      <t xml:space="preserve">寿命周期(次数) 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</si>
  <si>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>单件包装成本（元）</t>
    </r>
    <r>
      <rPr>
        <sz val="10"/>
        <color indexed="10"/>
        <rFont val="宋体"/>
        <family val="3"/>
        <charset val="134"/>
      </rPr>
      <t>D=A/B 或 A/B/C</t>
    </r>
  </si>
  <si>
    <t>外包装</t>
  </si>
  <si>
    <t>围板箱</t>
  </si>
  <si>
    <t>包装箱</t>
  </si>
  <si>
    <t>选项：外包装、内包装、其他包装物</t>
  </si>
  <si>
    <t>选项：
一次性包装、可重复利用包装。</t>
  </si>
  <si>
    <t>包装物的名称，如：纸箱、木托盘、塑料袋等</t>
  </si>
  <si>
    <t>如：瓦楞纸、木材、塑料等</t>
  </si>
  <si>
    <t>如纸箱的材质规格：三层瓦楞纸、五层瓦楞纸等</t>
  </si>
  <si>
    <t>填写外包装尺寸</t>
  </si>
  <si>
    <t>按照包装方案填写</t>
  </si>
  <si>
    <t>“可重复使用包装”增填此处</t>
  </si>
  <si>
    <t xml:space="preserve">①一次性包装成本=A/B;
②可重复利用包装成本=A/B/C
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</si>
  <si>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</si>
  <si>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</si>
  <si>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</si>
  <si>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</si>
  <si>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</si>
  <si>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</si>
  <si>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</si>
  <si>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</si>
  <si>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</si>
  <si>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</si>
  <si>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</si>
  <si>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</si>
  <si>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</si>
  <si>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</si>
  <si>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</si>
  <si>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family val="3"/>
        <charset val="134"/>
        <scheme val="minor"/>
      </rPr>
      <t>零件数/车（/t/m³）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</si>
  <si>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>运输费用（元）</t>
    </r>
    <r>
      <rPr>
        <sz val="10"/>
        <color indexed="1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 </t>
    </r>
  </si>
  <si>
    <r>
      <rPr>
        <sz val="10"/>
        <rFont val="宋体"/>
        <family val="3"/>
        <charset val="134"/>
        <scheme val="minor"/>
      </rPr>
      <t>每个零件运输费用（元）</t>
    </r>
    <r>
      <rPr>
        <sz val="10"/>
        <color indexed="10"/>
        <rFont val="宋体"/>
        <family val="3"/>
        <charset val="134"/>
      </rPr>
      <t>B/A</t>
    </r>
  </si>
  <si>
    <t>公路运输</t>
  </si>
  <si>
    <t>整车</t>
  </si>
  <si>
    <t>河北黄骅</t>
  </si>
  <si>
    <t>北京怀柔</t>
  </si>
  <si>
    <t>9.6米</t>
  </si>
  <si>
    <t>9.6m</t>
  </si>
  <si>
    <t>RDC库</t>
  </si>
  <si>
    <t>元/车</t>
  </si>
  <si>
    <t>选项：公路运输、铁路运输、水路运输、航空运输</t>
  </si>
  <si>
    <t>选项：整车、零担重货、零担轻货</t>
  </si>
  <si>
    <t>格式：
长途运输：
（省）+（市）+（县）
例：山东潍坊诸城
短途运输：
（省）+（市）+（县）+详细地址</t>
  </si>
  <si>
    <t>发货地与交货地质之间的运输距离</t>
  </si>
  <si>
    <t>厢式货车、仓栅式货车、栏板式货车、平板式货车、罐式货车、集装箱货车</t>
  </si>
  <si>
    <t>该车辆设计规定装载货物的标准质量。单位为吨。</t>
  </si>
  <si>
    <t>写车辆长度，单位为m。
例：9 表示9m货车</t>
  </si>
  <si>
    <t>填写货箱内部尺寸</t>
  </si>
  <si>
    <t>选项：
VMI库、RDC库、工位。</t>
  </si>
  <si>
    <t>写全称</t>
  </si>
  <si>
    <t>每车的包装箱或料架（循环器具）的数量</t>
  </si>
  <si>
    <t>整车运输：零件数/车；
零担：零件数/t或m³</t>
  </si>
  <si>
    <t>选项：
整车模式：元/车；
零担重货模式：元/t；
零担轻货模式：元/m3。</t>
  </si>
  <si>
    <t xml:space="preserve">整车运输：整车的运输费用；
零担：约定方式的单位价格。
</t>
  </si>
  <si>
    <t>按照公式计算</t>
  </si>
  <si>
    <t>（第7页，共8页）</t>
  </si>
  <si>
    <t>工装明细表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</si>
  <si>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</si>
  <si>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</si>
  <si>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</si>
  <si>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</si>
  <si>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</si>
  <si>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</si>
  <si>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</si>
  <si>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</si>
  <si>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  <scheme val="minor"/>
      </rPr>
      <t xml:space="preserve">分摊数量（件）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</si>
  <si>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  <scheme val="minor"/>
      </rPr>
      <t xml:space="preserve">分摊额
（元/件）
</t>
    </r>
    <r>
      <rPr>
        <sz val="10"/>
        <color indexed="1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</si>
  <si>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</si>
  <si>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</si>
  <si>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  <scheme val="minor"/>
      </rPr>
      <t xml:space="preserve">分摊
</t>
    </r>
    <r>
      <rPr>
        <sz val="10"/>
        <color indexed="10"/>
        <rFont val="宋体"/>
        <family val="3"/>
        <charset val="134"/>
      </rPr>
      <t>A</t>
    </r>
  </si>
  <si>
    <t>填写工艺名称：如冲压工艺</t>
  </si>
  <si>
    <t>如：模具、检具、夹具</t>
  </si>
  <si>
    <t>如：冲压模具</t>
  </si>
  <si>
    <t>单位：mm,
填写如1400*2560*10000</t>
  </si>
  <si>
    <t>填写主要材质的牌号，如：Cr12mv</t>
  </si>
  <si>
    <t>根据与采购商务的支付方式，填写现金支付金额</t>
  </si>
  <si>
    <t>根据与采购商务的支付方式，填写需在零件中的分摊金额</t>
  </si>
  <si>
    <t>该工装总金额</t>
  </si>
  <si>
    <t>约定的分摊零件数量</t>
  </si>
  <si>
    <t>按公式计算</t>
  </si>
  <si>
    <t>其它费用</t>
    <phoneticPr fontId="48" type="noConversion"/>
  </si>
  <si>
    <t>驾驶员座椅装配治具线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</si>
</sst>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8" formatCode="_ \¥* #,##0.00_ ;_ \¥* \-#,##0.00_ ;_ \¥* &quot;-&quot;??_ ;_ @_ "/>
    <numFmt numFmtId="179" formatCode="_(* #,##0.00_);_(* \(#,##0.00\);_(* &quot;-&quot;??_);_(@_)"/>
    <numFmt numFmtId="180" formatCode="0.00_ "/>
    <numFmt numFmtId="181" formatCode="0_ "/>
    <numFmt numFmtId="182" formatCode="#,##0.00_ ;\-#,##0.00\ "/>
    <numFmt numFmtId="183" formatCode="#,##0.000_ "/>
    <numFmt numFmtId="184" formatCode="#,##0_ "/>
    <numFmt numFmtId="185" formatCode="0_);[Red]\(0\)"/>
    <numFmt numFmtId="186" formatCode="_ * #,##0_ ;_ * \-#,##0_ ;_ * &quot;-&quot;??_ ;_ @_ "/>
    <numFmt numFmtId="187" formatCode="0.00_);[Red]\(0.00\)"/>
    <numFmt numFmtId="188" formatCode="0.0"/>
    <numFmt numFmtId="189" formatCode="0.000_ "/>
    <numFmt numFmtId="190" formatCode="0.00;[Red]0.00"/>
    <numFmt numFmtId="191" formatCode="yyyy\.mm"/>
    <numFmt numFmtId="192" formatCode="0.000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6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Arial"/>
      <family val="2"/>
    </font>
    <font>
      <sz val="14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vertAlign val="superscript"/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name val="Times New Roman"/>
      <family val="1"/>
    </font>
    <font>
      <b/>
      <sz val="10"/>
      <color indexed="30"/>
      <name val="宋体"/>
      <family val="3"/>
      <charset val="134"/>
    </font>
    <font>
      <b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/>
    <xf numFmtId="0" fontId="33" fillId="0" borderId="0">
      <alignment vertical="top"/>
    </xf>
    <xf numFmtId="9" fontId="31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>
      <alignment vertical="top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32" fillId="0" borderId="0"/>
    <xf numFmtId="0" fontId="32" fillId="0" borderId="0"/>
    <xf numFmtId="0" fontId="47" fillId="0" borderId="0">
      <alignment vertical="center"/>
    </xf>
    <xf numFmtId="0" fontId="32" fillId="0" borderId="0"/>
    <xf numFmtId="0" fontId="3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5" fillId="0" borderId="0"/>
    <xf numFmtId="0" fontId="32" fillId="0" borderId="0">
      <alignment vertical="center"/>
    </xf>
    <xf numFmtId="0" fontId="33" fillId="0" borderId="0">
      <alignment vertical="top"/>
    </xf>
    <xf numFmtId="0" fontId="32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>
      <alignment vertical="top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</cellStyleXfs>
  <cellXfs count="3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3" xfId="24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3" borderId="3" xfId="24" applyFont="1" applyFill="1" applyBorder="1" applyAlignment="1">
      <alignment horizontal="center" vertical="center" wrapText="1"/>
    </xf>
    <xf numFmtId="180" fontId="6" fillId="3" borderId="3" xfId="25" applyNumberFormat="1" applyFont="1" applyFill="1" applyBorder="1" applyAlignment="1">
      <alignment horizontal="left" vertical="center" wrapText="1"/>
    </xf>
    <xf numFmtId="180" fontId="6" fillId="3" borderId="3" xfId="25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3" fillId="0" borderId="3" xfId="24" applyFont="1" applyBorder="1" applyAlignment="1">
      <alignment horizontal="center" vertical="center" wrapText="1"/>
    </xf>
    <xf numFmtId="181" fontId="3" fillId="0" borderId="3" xfId="4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82" fontId="5" fillId="2" borderId="3" xfId="22" applyNumberFormat="1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vertical="center" wrapText="1"/>
    </xf>
    <xf numFmtId="182" fontId="2" fillId="2" borderId="3" xfId="24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3" borderId="3" xfId="14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2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>
      <alignment vertical="center"/>
    </xf>
    <xf numFmtId="2" fontId="6" fillId="0" borderId="0" xfId="0" applyNumberFormat="1" applyFont="1" applyAlignment="1">
      <alignment horizontal="center" vertical="center"/>
    </xf>
    <xf numFmtId="10" fontId="10" fillId="0" borderId="0" xfId="25" applyNumberFormat="1" applyFont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4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13" fillId="0" borderId="3" xfId="24" applyNumberFormat="1" applyFont="1" applyBorder="1" applyAlignment="1">
      <alignment horizontal="center" vertical="center" wrapText="1"/>
    </xf>
    <xf numFmtId="9" fontId="13" fillId="0" borderId="3" xfId="2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vertical="center" wrapText="1"/>
    </xf>
    <xf numFmtId="0" fontId="15" fillId="0" borderId="0" xfId="24" applyFont="1" applyAlignment="1">
      <alignment vertical="center" wrapText="1"/>
    </xf>
    <xf numFmtId="0" fontId="13" fillId="0" borderId="0" xfId="24" applyFont="1" applyAlignment="1">
      <alignment vertical="center"/>
    </xf>
    <xf numFmtId="0" fontId="3" fillId="0" borderId="3" xfId="1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85" fontId="17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3" fontId="17" fillId="0" borderId="3" xfId="0" applyNumberFormat="1" applyFont="1" applyBorder="1" applyAlignment="1">
      <alignment horizontal="center" vertical="center"/>
    </xf>
    <xf numFmtId="43" fontId="13" fillId="0" borderId="3" xfId="0" applyNumberFormat="1" applyFont="1" applyBorder="1">
      <alignment vertical="center"/>
    </xf>
    <xf numFmtId="9" fontId="13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86" fontId="19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87" fontId="18" fillId="0" borderId="3" xfId="0" applyNumberFormat="1" applyFont="1" applyBorder="1" applyAlignment="1">
      <alignment horizontal="center" vertical="center"/>
    </xf>
    <xf numFmtId="188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87" fontId="1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2" fontId="4" fillId="0" borderId="3" xfId="16" applyNumberFormat="1" applyFont="1" applyBorder="1" applyAlignment="1">
      <alignment horizontal="center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2" fillId="0" borderId="3" xfId="13" applyFont="1" applyBorder="1" applyAlignment="1">
      <alignment horizontal="center" vertical="center" wrapText="1"/>
    </xf>
    <xf numFmtId="49" fontId="6" fillId="3" borderId="3" xfId="16" applyNumberFormat="1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3" fillId="4" borderId="3" xfId="16" applyFont="1" applyFill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/>
    </xf>
    <xf numFmtId="180" fontId="5" fillId="0" borderId="3" xfId="18" applyNumberFormat="1" applyFont="1" applyBorder="1" applyAlignment="1">
      <alignment horizontal="center" vertical="center"/>
    </xf>
    <xf numFmtId="2" fontId="3" fillId="0" borderId="3" xfId="16" applyNumberFormat="1" applyFont="1" applyBorder="1" applyAlignment="1">
      <alignment horizontal="center" vertical="center" wrapText="1"/>
    </xf>
    <xf numFmtId="189" fontId="5" fillId="0" borderId="3" xfId="18" applyNumberFormat="1" applyFont="1" applyBorder="1" applyAlignment="1">
      <alignment horizontal="center" vertical="center"/>
    </xf>
    <xf numFmtId="2" fontId="5" fillId="0" borderId="3" xfId="18" applyNumberFormat="1" applyFont="1" applyBorder="1" applyAlignment="1">
      <alignment horizontal="center" vertical="center"/>
    </xf>
    <xf numFmtId="2" fontId="14" fillId="0" borderId="3" xfId="18" applyNumberFormat="1" applyFont="1" applyBorder="1" applyAlignment="1">
      <alignment horizontal="center" vertical="center" wrapText="1"/>
    </xf>
    <xf numFmtId="0" fontId="47" fillId="0" borderId="0" xfId="18">
      <alignment vertical="center"/>
    </xf>
    <xf numFmtId="0" fontId="47" fillId="2" borderId="0" xfId="18" applyFill="1">
      <alignment vertical="center"/>
    </xf>
    <xf numFmtId="0" fontId="4" fillId="2" borderId="3" xfId="18" applyFont="1" applyFill="1" applyBorder="1" applyAlignment="1">
      <alignment horizontal="center" vertical="center"/>
    </xf>
    <xf numFmtId="2" fontId="14" fillId="5" borderId="3" xfId="18" applyNumberFormat="1" applyFont="1" applyFill="1" applyBorder="1" applyAlignment="1">
      <alignment horizontal="center" vertical="center" wrapText="1"/>
    </xf>
    <xf numFmtId="0" fontId="4" fillId="2" borderId="3" xfId="18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57" fontId="3" fillId="0" borderId="3" xfId="13" applyNumberFormat="1" applyFont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top" wrapText="1"/>
    </xf>
    <xf numFmtId="0" fontId="6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6" fillId="0" borderId="3" xfId="19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 wrapText="1"/>
    </xf>
    <xf numFmtId="0" fontId="6" fillId="0" borderId="3" xfId="13" applyFont="1" applyBorder="1" applyAlignment="1">
      <alignment horizontal="left" vertical="center" wrapText="1"/>
    </xf>
    <xf numFmtId="0" fontId="6" fillId="0" borderId="6" xfId="13" applyFont="1" applyBorder="1" applyAlignment="1">
      <alignment horizontal="center" vertical="center" wrapText="1"/>
    </xf>
    <xf numFmtId="0" fontId="3" fillId="0" borderId="0" xfId="13" applyFont="1" applyAlignment="1">
      <alignment vertical="center"/>
    </xf>
    <xf numFmtId="0" fontId="22" fillId="0" borderId="0" xfId="0" applyFont="1">
      <alignment vertical="center"/>
    </xf>
    <xf numFmtId="180" fontId="2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vertical="center" wrapText="1"/>
    </xf>
    <xf numFmtId="0" fontId="6" fillId="0" borderId="3" xfId="13" applyFont="1" applyBorder="1" applyAlignment="1">
      <alignment vertical="center" wrapText="1"/>
    </xf>
    <xf numFmtId="180" fontId="23" fillId="5" borderId="3" xfId="13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alignment vertical="center"/>
      <protection locked="0"/>
    </xf>
    <xf numFmtId="180" fontId="2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0" borderId="3" xfId="25" applyNumberFormat="1" applyFont="1" applyBorder="1" applyAlignment="1" applyProtection="1">
      <alignment vertical="center" wrapText="1"/>
      <protection locked="0"/>
    </xf>
    <xf numFmtId="180" fontId="6" fillId="3" borderId="3" xfId="25" applyNumberFormat="1" applyFont="1" applyFill="1" applyBorder="1" applyAlignment="1" applyProtection="1">
      <alignment horizontal="center" vertical="center" wrapText="1"/>
      <protection locked="0"/>
    </xf>
    <xf numFmtId="180" fontId="6" fillId="3" borderId="3" xfId="25" applyNumberFormat="1" applyFont="1" applyFill="1" applyBorder="1" applyAlignment="1" applyProtection="1">
      <alignment horizontal="left" vertical="center" wrapText="1"/>
      <protection locked="0"/>
    </xf>
    <xf numFmtId="180" fontId="3" fillId="2" borderId="12" xfId="25" applyNumberFormat="1" applyFont="1" applyFill="1" applyBorder="1" applyProtection="1">
      <alignment vertical="center"/>
      <protection locked="0"/>
    </xf>
    <xf numFmtId="0" fontId="3" fillId="0" borderId="0" xfId="13" applyFont="1" applyAlignment="1" applyProtection="1">
      <alignment vertical="center"/>
      <protection locked="0"/>
    </xf>
    <xf numFmtId="180" fontId="4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190" fontId="3" fillId="0" borderId="3" xfId="13" applyNumberFormat="1" applyFont="1" applyBorder="1" applyAlignment="1">
      <alignment horizontal="center" vertical="center" wrapText="1"/>
    </xf>
    <xf numFmtId="188" fontId="3" fillId="0" borderId="3" xfId="13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191" fontId="3" fillId="0" borderId="3" xfId="13" applyNumberFormat="1" applyFont="1" applyBorder="1" applyAlignment="1" applyProtection="1">
      <alignment horizontal="center" vertical="center" wrapText="1"/>
      <protection locked="0"/>
    </xf>
    <xf numFmtId="187" fontId="3" fillId="0" borderId="3" xfId="25" applyNumberFormat="1" applyFont="1" applyBorder="1" applyAlignment="1" applyProtection="1">
      <alignment horizontal="center" vertical="center" wrapText="1"/>
      <protection locked="0"/>
    </xf>
    <xf numFmtId="2" fontId="3" fillId="0" borderId="3" xfId="13" applyNumberFormat="1" applyFont="1" applyBorder="1" applyAlignment="1">
      <alignment horizontal="center" vertical="center" wrapText="1"/>
    </xf>
    <xf numFmtId="43" fontId="3" fillId="0" borderId="3" xfId="13" applyNumberFormat="1" applyFont="1" applyBorder="1" applyAlignment="1">
      <alignment horizontal="center" vertical="center" wrapText="1"/>
    </xf>
    <xf numFmtId="187" fontId="3" fillId="0" borderId="3" xfId="13" applyNumberFormat="1" applyFont="1" applyBorder="1" applyAlignment="1">
      <alignment horizontal="center" vertical="center" wrapText="1"/>
    </xf>
    <xf numFmtId="0" fontId="47" fillId="0" borderId="0" xfId="15">
      <alignment vertical="center"/>
    </xf>
    <xf numFmtId="0" fontId="2" fillId="0" borderId="3" xfId="20" applyFont="1" applyBorder="1">
      <alignment vertical="center"/>
    </xf>
    <xf numFmtId="0" fontId="4" fillId="0" borderId="3" xfId="20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192" fontId="4" fillId="0" borderId="3" xfId="0" applyNumberFormat="1" applyFont="1" applyBorder="1" applyAlignment="1">
      <alignment horizontal="center"/>
    </xf>
    <xf numFmtId="1" fontId="3" fillId="0" borderId="3" xfId="14" applyNumberFormat="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2" fontId="3" fillId="0" borderId="3" xfId="14" applyNumberFormat="1" applyFont="1" applyBorder="1" applyAlignment="1">
      <alignment horizontal="center" vertical="center" wrapText="1"/>
    </xf>
    <xf numFmtId="0" fontId="6" fillId="3" borderId="3" xfId="20" applyFont="1" applyFill="1" applyBorder="1" applyAlignment="1">
      <alignment horizontal="center" vertical="center"/>
    </xf>
    <xf numFmtId="0" fontId="6" fillId="3" borderId="3" xfId="20" applyFont="1" applyFill="1" applyBorder="1" applyAlignment="1">
      <alignment horizontal="center" vertical="center" wrapText="1"/>
    </xf>
    <xf numFmtId="0" fontId="25" fillId="3" borderId="3" xfId="14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3" fillId="6" borderId="3" xfId="14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7" fillId="0" borderId="3" xfId="23" applyFont="1" applyBorder="1" applyProtection="1">
      <alignment vertical="center"/>
      <protection locked="0"/>
    </xf>
    <xf numFmtId="0" fontId="28" fillId="0" borderId="3" xfId="23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2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29" fillId="0" borderId="3" xfId="23" applyFont="1" applyBorder="1" applyAlignment="1" applyProtection="1">
      <alignment horizontal="center" vertical="center"/>
      <protection locked="0"/>
    </xf>
    <xf numFmtId="2" fontId="29" fillId="0" borderId="3" xfId="23" applyNumberFormat="1" applyFont="1" applyBorder="1" applyAlignment="1" applyProtection="1">
      <alignment horizontal="center" vertical="center"/>
      <protection locked="0"/>
    </xf>
    <xf numFmtId="0" fontId="29" fillId="5" borderId="3" xfId="23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81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28" fillId="0" borderId="3" xfId="23" applyFont="1" applyBorder="1" applyAlignment="1" applyProtection="1">
      <alignment horizontal="left" vertical="center"/>
      <protection locked="0"/>
    </xf>
    <xf numFmtId="1" fontId="28" fillId="0" borderId="3" xfId="23" applyNumberFormat="1" applyFont="1" applyBorder="1" applyAlignment="1" applyProtection="1">
      <alignment horizontal="center" vertical="center"/>
      <protection locked="0"/>
    </xf>
    <xf numFmtId="0" fontId="28" fillId="0" borderId="3" xfId="23" applyFont="1" applyBorder="1" applyAlignment="1" applyProtection="1">
      <alignment horizontal="center" vertical="center"/>
      <protection locked="0"/>
    </xf>
    <xf numFmtId="0" fontId="29" fillId="4" borderId="3" xfId="23" applyFont="1" applyFill="1" applyBorder="1" applyAlignment="1" applyProtection="1">
      <alignment horizontal="center" vertical="center"/>
      <protection locked="0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29" fillId="0" borderId="3" xfId="23" applyFont="1" applyBorder="1" applyAlignment="1" applyProtection="1">
      <alignment horizontal="left" vertical="center" wrapText="1"/>
      <protection locked="0"/>
    </xf>
    <xf numFmtId="9" fontId="4" fillId="0" borderId="3" xfId="2" applyFont="1" applyFill="1" applyBorder="1" applyAlignment="1">
      <alignment horizontal="center" vertical="center"/>
    </xf>
    <xf numFmtId="0" fontId="29" fillId="4" borderId="3" xfId="23" applyFont="1" applyFill="1" applyBorder="1" applyAlignment="1" applyProtection="1">
      <alignment horizontal="center" vertical="center" wrapText="1"/>
      <protection locked="0"/>
    </xf>
    <xf numFmtId="0" fontId="29" fillId="5" borderId="3" xfId="23" applyFont="1" applyFill="1" applyBorder="1" applyAlignment="1" applyProtection="1">
      <alignment horizontal="center" vertical="center" wrapText="1"/>
      <protection locked="0"/>
    </xf>
    <xf numFmtId="0" fontId="29" fillId="4" borderId="3" xfId="23" applyFont="1" applyFill="1" applyBorder="1" applyAlignment="1" applyProtection="1">
      <alignment horizontal="left" vertical="center" wrapText="1"/>
      <protection locked="0"/>
    </xf>
    <xf numFmtId="0" fontId="29" fillId="0" borderId="1" xfId="23" applyFont="1" applyBorder="1" applyAlignment="1" applyProtection="1">
      <alignment horizontal="center" vertical="center" wrapText="1"/>
      <protection locked="0"/>
    </xf>
    <xf numFmtId="0" fontId="29" fillId="0" borderId="2" xfId="23" applyFont="1" applyBorder="1" applyAlignment="1" applyProtection="1">
      <alignment horizontal="center" vertical="center" wrapText="1"/>
      <protection locked="0"/>
    </xf>
    <xf numFmtId="0" fontId="29" fillId="0" borderId="4" xfId="23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5" xfId="23" applyFont="1" applyBorder="1" applyAlignment="1" applyProtection="1">
      <alignment horizontal="left" vertical="center"/>
      <protection locked="0"/>
    </xf>
    <xf numFmtId="0" fontId="28" fillId="0" borderId="6" xfId="23" applyFont="1" applyBorder="1" applyAlignment="1" applyProtection="1">
      <alignment horizontal="left" vertical="center"/>
      <protection locked="0"/>
    </xf>
    <xf numFmtId="0" fontId="26" fillId="0" borderId="7" xfId="23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" xfId="15" applyFont="1" applyBorder="1" applyAlignment="1">
      <alignment horizontal="left" vertical="center" wrapText="1"/>
    </xf>
    <xf numFmtId="0" fontId="24" fillId="0" borderId="2" xfId="15" applyFont="1" applyBorder="1" applyAlignment="1">
      <alignment horizontal="left" vertical="center"/>
    </xf>
    <xf numFmtId="0" fontId="24" fillId="0" borderId="4" xfId="15" applyFont="1" applyBorder="1" applyAlignment="1">
      <alignment horizontal="left" vertical="center"/>
    </xf>
    <xf numFmtId="0" fontId="21" fillId="0" borderId="3" xfId="14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16" fillId="0" borderId="3" xfId="13" applyFont="1" applyBorder="1" applyAlignment="1" applyProtection="1">
      <alignment horizontal="center" vertical="center"/>
      <protection locked="0"/>
    </xf>
    <xf numFmtId="180" fontId="2" fillId="0" borderId="1" xfId="25" applyNumberFormat="1" applyFont="1" applyBorder="1" applyAlignment="1" applyProtection="1">
      <alignment horizontal="left" vertical="center" wrapText="1"/>
      <protection locked="0"/>
    </xf>
    <xf numFmtId="180" fontId="2" fillId="0" borderId="2" xfId="25" applyNumberFormat="1" applyFont="1" applyBorder="1" applyAlignment="1" applyProtection="1">
      <alignment horizontal="left" vertical="center" wrapText="1"/>
      <protection locked="0"/>
    </xf>
    <xf numFmtId="180" fontId="2" fillId="0" borderId="4" xfId="25" applyNumberFormat="1" applyFont="1" applyBorder="1" applyAlignment="1" applyProtection="1">
      <alignment horizontal="left" vertical="center" wrapText="1"/>
      <protection locked="0"/>
    </xf>
    <xf numFmtId="180" fontId="2" fillId="0" borderId="3" xfId="25" applyNumberFormat="1" applyFont="1" applyBorder="1" applyAlignment="1" applyProtection="1">
      <alignment horizontal="left" vertical="center" wrapText="1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13" applyFont="1" applyBorder="1" applyAlignment="1">
      <alignment horizontal="center" vertical="center"/>
    </xf>
    <xf numFmtId="0" fontId="2" fillId="0" borderId="3" xfId="18" applyFont="1" applyBorder="1" applyAlignment="1">
      <alignment horizontal="left" vertical="center"/>
    </xf>
    <xf numFmtId="0" fontId="2" fillId="0" borderId="1" xfId="18" applyFont="1" applyBorder="1" applyAlignment="1">
      <alignment horizontal="left" vertical="center"/>
    </xf>
    <xf numFmtId="0" fontId="2" fillId="0" borderId="2" xfId="18" applyFont="1" applyBorder="1" applyAlignment="1">
      <alignment horizontal="left" vertical="center"/>
    </xf>
    <xf numFmtId="0" fontId="2" fillId="0" borderId="4" xfId="18" applyFont="1" applyBorder="1" applyAlignment="1">
      <alignment horizontal="left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/>
    </xf>
    <xf numFmtId="0" fontId="21" fillId="0" borderId="2" xfId="13" applyFont="1" applyBorder="1" applyAlignment="1">
      <alignment horizontal="center" vertical="center"/>
    </xf>
    <xf numFmtId="0" fontId="7" fillId="0" borderId="1" xfId="19" applyFont="1" applyBorder="1" applyAlignment="1">
      <alignment horizontal="left" vertical="center"/>
    </xf>
    <xf numFmtId="0" fontId="7" fillId="0" borderId="2" xfId="19" applyFont="1" applyBorder="1" applyAlignment="1">
      <alignment horizontal="left" vertical="center"/>
    </xf>
    <xf numFmtId="0" fontId="7" fillId="0" borderId="4" xfId="19" applyFont="1" applyBorder="1" applyAlignment="1">
      <alignment horizontal="left" vertical="center"/>
    </xf>
    <xf numFmtId="0" fontId="7" fillId="0" borderId="3" xfId="19" applyFont="1" applyBorder="1" applyAlignment="1">
      <alignment horizontal="left" vertical="center"/>
    </xf>
    <xf numFmtId="0" fontId="3" fillId="0" borderId="3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0" fontId="3" fillId="0" borderId="5" xfId="13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5" borderId="3" xfId="18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18" applyFont="1" applyFill="1" applyBorder="1" applyAlignment="1">
      <alignment horizontal="left" vertical="center"/>
    </xf>
    <xf numFmtId="0" fontId="2" fillId="2" borderId="2" xfId="18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2" borderId="4" xfId="18" applyFont="1" applyFill="1" applyBorder="1" applyAlignment="1">
      <alignment horizontal="left" vertical="center"/>
    </xf>
    <xf numFmtId="0" fontId="7" fillId="0" borderId="3" xfId="18" applyFont="1" applyBorder="1" applyAlignment="1">
      <alignment horizontal="left" vertical="center"/>
    </xf>
    <xf numFmtId="0" fontId="3" fillId="0" borderId="3" xfId="16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5" borderId="1" xfId="13" applyFont="1" applyFill="1" applyBorder="1" applyAlignment="1">
      <alignment horizontal="center" vertical="center" wrapText="1"/>
    </xf>
    <xf numFmtId="0" fontId="2" fillId="5" borderId="2" xfId="13" applyFont="1" applyFill="1" applyBorder="1" applyAlignment="1">
      <alignment horizontal="center" vertical="center" wrapText="1"/>
    </xf>
    <xf numFmtId="0" fontId="2" fillId="5" borderId="4" xfId="13" applyFont="1" applyFill="1" applyBorder="1" applyAlignment="1">
      <alignment horizontal="center" vertical="center" wrapText="1"/>
    </xf>
    <xf numFmtId="49" fontId="3" fillId="0" borderId="3" xfId="16" applyNumberFormat="1" applyFont="1" applyBorder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16" fillId="0" borderId="1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3" xfId="24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4" borderId="3" xfId="18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 wrapText="1"/>
    </xf>
    <xf numFmtId="183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4" applyFont="1" applyBorder="1" applyAlignment="1">
      <alignment horizontal="center" vertical="center" wrapText="1"/>
    </xf>
    <xf numFmtId="181" fontId="3" fillId="0" borderId="1" xfId="4" applyNumberFormat="1" applyFont="1" applyBorder="1" applyAlignment="1">
      <alignment horizontal="center" vertical="center" wrapText="1"/>
    </xf>
    <xf numFmtId="181" fontId="3" fillId="0" borderId="2" xfId="4" applyNumberFormat="1" applyFont="1" applyBorder="1" applyAlignment="1">
      <alignment horizontal="center" vertical="center" wrapText="1"/>
    </xf>
    <xf numFmtId="181" fontId="3" fillId="0" borderId="4" xfId="4" applyNumberFormat="1" applyFont="1" applyBorder="1" applyAlignment="1">
      <alignment horizontal="center" vertical="center" wrapText="1"/>
    </xf>
    <xf numFmtId="0" fontId="2" fillId="2" borderId="3" xfId="24" applyFont="1" applyFill="1" applyBorder="1" applyAlignment="1">
      <alignment horizontal="center" vertical="center" wrapText="1"/>
    </xf>
    <xf numFmtId="0" fontId="3" fillId="2" borderId="3" xfId="24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7" fontId="4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4">
    <cellStyle name="_x000a_mouse.drv=lm" xfId="3" xr:uid="{00000000-0005-0000-0000-000031000000}"/>
    <cellStyle name="_ET_STYLE_NoName_00_" xfId="4" xr:uid="{00000000-0005-0000-0000-000032000000}"/>
    <cellStyle name="百分比" xfId="2" builtinId="5"/>
    <cellStyle name="百分比 2" xfId="5" xr:uid="{00000000-0005-0000-0000-000033000000}"/>
    <cellStyle name="差_KING" xfId="6" xr:uid="{00000000-0005-0000-0000-000034000000}"/>
    <cellStyle name="差_mypersonnel" xfId="7" xr:uid="{00000000-0005-0000-0000-000035000000}"/>
    <cellStyle name="差_RESULTS" xfId="8" xr:uid="{00000000-0005-0000-0000-000036000000}"/>
    <cellStyle name="差_RESULTS_1" xfId="9" xr:uid="{00000000-0005-0000-0000-000037000000}"/>
    <cellStyle name="差_RESULTS_2" xfId="10" xr:uid="{00000000-0005-0000-0000-000038000000}"/>
    <cellStyle name="差_RESULTS_3" xfId="11" xr:uid="{00000000-0005-0000-0000-000039000000}"/>
    <cellStyle name="常规" xfId="0" builtinId="0"/>
    <cellStyle name="常规 10" xfId="12" xr:uid="{00000000-0005-0000-0000-00003A000000}"/>
    <cellStyle name="常规 2" xfId="13" xr:uid="{00000000-0005-0000-0000-00003B000000}"/>
    <cellStyle name="常规 2 3" xfId="14" xr:uid="{00000000-0005-0000-0000-00003C000000}"/>
    <cellStyle name="常规 2 4" xfId="15" xr:uid="{00000000-0005-0000-0000-00003D000000}"/>
    <cellStyle name="常规 3" xfId="16" xr:uid="{00000000-0005-0000-0000-00003E000000}"/>
    <cellStyle name="常规 3 2" xfId="17" xr:uid="{00000000-0005-0000-0000-00003F000000}"/>
    <cellStyle name="常规 3 25" xfId="18" xr:uid="{00000000-0005-0000-0000-000040000000}"/>
    <cellStyle name="常规 4" xfId="19" xr:uid="{00000000-0005-0000-0000-000041000000}"/>
    <cellStyle name="常规 4 2" xfId="20" xr:uid="{00000000-0005-0000-0000-000042000000}"/>
    <cellStyle name="常规 6" xfId="21" xr:uid="{00000000-0005-0000-0000-000043000000}"/>
    <cellStyle name="常规_包装报价表1" xfId="22" xr:uid="{00000000-0005-0000-0000-000044000000}"/>
    <cellStyle name="常规_产品报价单" xfId="23" xr:uid="{00000000-0005-0000-0000-000045000000}"/>
    <cellStyle name="常规_东风神龙成本报价单（中文版）" xfId="24" xr:uid="{00000000-0005-0000-0000-000046000000}"/>
    <cellStyle name="常规_上汽汽车零部件包装，运输仓储费用报价表 " xfId="25" xr:uid="{00000000-0005-0000-0000-000047000000}"/>
    <cellStyle name="好_KING" xfId="26" xr:uid="{00000000-0005-0000-0000-000048000000}"/>
    <cellStyle name="好_mypersonnel" xfId="27" xr:uid="{00000000-0005-0000-0000-000049000000}"/>
    <cellStyle name="好_RESULTS" xfId="28" xr:uid="{00000000-0005-0000-0000-00004A000000}"/>
    <cellStyle name="好_RESULTS_1" xfId="29" xr:uid="{00000000-0005-0000-0000-00004B000000}"/>
    <cellStyle name="好_RESULTS_2" xfId="30" xr:uid="{00000000-0005-0000-0000-00004C000000}"/>
    <cellStyle name="好_RESULTS_3" xfId="31" xr:uid="{00000000-0005-0000-0000-00004D000000}"/>
    <cellStyle name="货币 2" xfId="32" xr:uid="{00000000-0005-0000-0000-00004E000000}"/>
    <cellStyle name="千位分隔" xfId="1" builtinId="3"/>
    <cellStyle name="千位分隔 2" xfId="33" xr:uid="{00000000-0005-0000-0000-00004F000000}"/>
  </cellStyles>
  <dxfs count="4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107950</xdr:rowOff>
    </xdr:from>
    <xdr:to>
      <xdr:col>0</xdr:col>
      <xdr:colOff>679450</xdr:colOff>
      <xdr:row>3</xdr:row>
      <xdr:rowOff>12700</xdr:rowOff>
    </xdr:to>
    <xdr:pic>
      <xdr:nvPicPr>
        <xdr:cNvPr id="1033" name="图片 2">
          <a:extLst>
            <a:ext uri="{FF2B5EF4-FFF2-40B4-BE49-F238E27FC236}">
              <a16:creationId xmlns:a16="http://schemas.microsoft.com/office/drawing/2014/main" id="{00000000-0008-0000-1A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950"/>
          <a:ext cx="679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107950</xdr:rowOff>
    </xdr:from>
    <xdr:to>
      <xdr:col>0</xdr:col>
      <xdr:colOff>723900</xdr:colOff>
      <xdr:row>3</xdr:row>
      <xdr:rowOff>0</xdr:rowOff>
    </xdr:to>
    <xdr:pic>
      <xdr:nvPicPr>
        <xdr:cNvPr id="1034" name="图片 4">
          <a:extLst>
            <a:ext uri="{FF2B5EF4-FFF2-40B4-BE49-F238E27FC236}">
              <a16:creationId xmlns:a16="http://schemas.microsoft.com/office/drawing/2014/main" id="{00000000-0008-0000-1A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107950"/>
          <a:ext cx="679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1.&#24231;&#26885;&#25253;&#20215;&#36164;&#26009;/M4&#20013;&#25913;/202403&#26032;&#22686;&#25253;&#20215;&#21333;/L168100000541&#39550;&#39542;&#21592;&#24231;&#26885;&#24635;&#25104;&#25253;&#20215;&#21333;2024.3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17">
          <cell r="D17">
            <v>1305.0293950072601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G34"/>
  <sheetViews>
    <sheetView tabSelected="1" view="pageBreakPreview" zoomScale="85" zoomScaleNormal="55" zoomScaleSheetLayoutView="85" workbookViewId="0">
      <selection activeCell="H25" sqref="A25:H26"/>
    </sheetView>
  </sheetViews>
  <sheetFormatPr defaultColWidth="9" defaultRowHeight="14"/>
  <cols>
    <col min="1" max="1" width="35" customWidth="1"/>
    <col min="2" max="2" width="10.453125" customWidth="1"/>
    <col min="3" max="3" width="24" customWidth="1"/>
    <col min="4" max="4" width="21.90625" customWidth="1"/>
    <col min="5" max="5" width="10.90625" customWidth="1"/>
    <col min="6" max="6" width="12.7265625" customWidth="1"/>
    <col min="7" max="7" width="24.7265625" customWidth="1"/>
  </cols>
  <sheetData>
    <row r="1" spans="1:7" ht="14.5" customHeight="1">
      <c r="A1" s="178"/>
      <c r="B1" s="192" t="s">
        <v>0</v>
      </c>
      <c r="C1" s="193"/>
      <c r="D1" s="193"/>
      <c r="E1" s="193"/>
      <c r="F1" s="194"/>
      <c r="G1" s="160" t="s">
        <v>1</v>
      </c>
    </row>
    <row r="2" spans="1:7" ht="14.5" customHeight="1">
      <c r="A2" s="178"/>
      <c r="B2" s="195"/>
      <c r="C2" s="196"/>
      <c r="D2" s="196"/>
      <c r="E2" s="196"/>
      <c r="F2" s="197"/>
      <c r="G2" s="160" t="s">
        <v>2</v>
      </c>
    </row>
    <row r="3" spans="1:7" ht="14.5" customHeight="1">
      <c r="A3" s="178"/>
      <c r="B3" s="195"/>
      <c r="C3" s="196"/>
      <c r="D3" s="196"/>
      <c r="E3" s="196"/>
      <c r="F3" s="197"/>
      <c r="G3" s="160" t="s">
        <v>3</v>
      </c>
    </row>
    <row r="4" spans="1:7" ht="14.5" customHeight="1">
      <c r="A4" s="178"/>
      <c r="B4" s="198"/>
      <c r="C4" s="199"/>
      <c r="D4" s="199"/>
      <c r="E4" s="199"/>
      <c r="F4" s="200"/>
      <c r="G4" s="161" t="s">
        <v>4</v>
      </c>
    </row>
    <row r="5" spans="1:7" ht="20.149999999999999" customHeight="1">
      <c r="A5" s="173" t="s">
        <v>5</v>
      </c>
      <c r="B5" s="173"/>
      <c r="C5" s="173"/>
      <c r="D5" s="190" t="s">
        <v>6</v>
      </c>
      <c r="E5" s="173" t="s">
        <v>7</v>
      </c>
      <c r="F5" s="173"/>
      <c r="G5" s="173"/>
    </row>
    <row r="6" spans="1:7" ht="20.149999999999999" customHeight="1">
      <c r="A6" s="173" t="s">
        <v>8</v>
      </c>
      <c r="B6" s="173"/>
      <c r="C6" s="173"/>
      <c r="D6" s="191"/>
      <c r="E6" s="173" t="s">
        <v>9</v>
      </c>
      <c r="F6" s="173"/>
      <c r="G6" s="162" t="s">
        <v>10</v>
      </c>
    </row>
    <row r="7" spans="1:7" ht="20.149999999999999" customHeight="1">
      <c r="A7" s="162" t="s">
        <v>11</v>
      </c>
      <c r="B7" s="174" t="s">
        <v>12</v>
      </c>
      <c r="C7" s="174"/>
      <c r="D7" s="163" t="s">
        <v>13</v>
      </c>
      <c r="E7" s="21" t="s">
        <v>14</v>
      </c>
      <c r="F7" s="21" t="s">
        <v>15</v>
      </c>
      <c r="G7" s="21" t="s">
        <v>16</v>
      </c>
    </row>
    <row r="8" spans="1:7" ht="28.15" customHeight="1">
      <c r="A8" s="162" t="s">
        <v>17</v>
      </c>
      <c r="B8" s="175" t="s">
        <v>18</v>
      </c>
      <c r="C8" s="175"/>
      <c r="D8" s="163" t="s">
        <v>19</v>
      </c>
      <c r="E8" s="21" t="s">
        <v>20</v>
      </c>
      <c r="F8" s="21" t="s">
        <v>20</v>
      </c>
      <c r="G8" s="21" t="s">
        <v>20</v>
      </c>
    </row>
    <row r="9" spans="1:7" ht="20.149999999999999" customHeight="1">
      <c r="A9" s="173" t="s">
        <v>21</v>
      </c>
      <c r="B9" s="173"/>
      <c r="C9" s="173"/>
      <c r="D9" s="164" t="s">
        <v>22</v>
      </c>
      <c r="E9" s="21" t="s">
        <v>20</v>
      </c>
      <c r="F9" s="21" t="s">
        <v>20</v>
      </c>
      <c r="G9" s="21" t="s">
        <v>20</v>
      </c>
    </row>
    <row r="10" spans="1:7" ht="20.149999999999999" customHeight="1">
      <c r="A10" s="176" t="s">
        <v>23</v>
      </c>
      <c r="B10" s="176"/>
      <c r="C10" s="176"/>
      <c r="D10" s="176"/>
      <c r="E10" s="176"/>
      <c r="F10" s="176"/>
      <c r="G10" s="176"/>
    </row>
    <row r="11" spans="1:7" ht="20.149999999999999" customHeight="1">
      <c r="A11" s="165" t="s">
        <v>24</v>
      </c>
      <c r="B11" s="177" t="s">
        <v>25</v>
      </c>
      <c r="C11" s="177"/>
      <c r="D11" s="165" t="s">
        <v>26</v>
      </c>
      <c r="E11" s="178" t="s">
        <v>27</v>
      </c>
      <c r="F11" s="178"/>
      <c r="G11" s="21" t="s">
        <v>28</v>
      </c>
    </row>
    <row r="12" spans="1:7" ht="20.149999999999999" customHeight="1">
      <c r="A12" s="179" t="s">
        <v>29</v>
      </c>
      <c r="B12" s="179"/>
      <c r="C12" s="179"/>
      <c r="D12" s="166">
        <f>D13+D14+D15</f>
        <v>804.72318605982446</v>
      </c>
      <c r="E12" s="180">
        <f>D12/D$30</f>
        <v>0.73187357633186578</v>
      </c>
      <c r="F12" s="180"/>
      <c r="G12" s="21" t="s">
        <v>20</v>
      </c>
    </row>
    <row r="13" spans="1:7" ht="20.149999999999999" customHeight="1">
      <c r="A13" s="167">
        <v>1</v>
      </c>
      <c r="B13" s="177" t="s">
        <v>30</v>
      </c>
      <c r="C13" s="177"/>
      <c r="D13" s="168">
        <f>原材料明细!R22</f>
        <v>325.40440261952</v>
      </c>
      <c r="E13" s="180">
        <f t="shared" ref="E13:E19" si="0">D13/D$30</f>
        <v>0.29594634282300603</v>
      </c>
      <c r="F13" s="180"/>
      <c r="G13" s="21" t="s">
        <v>20</v>
      </c>
    </row>
    <row r="14" spans="1:7" ht="20.149999999999999" customHeight="1">
      <c r="A14" s="167">
        <v>2</v>
      </c>
      <c r="B14" s="181" t="s">
        <v>31</v>
      </c>
      <c r="C14" s="181"/>
      <c r="D14" s="168">
        <f>外购外协件明细!O73</f>
        <v>479.31878344030451</v>
      </c>
      <c r="E14" s="180">
        <f t="shared" si="0"/>
        <v>0.43592723350885987</v>
      </c>
      <c r="F14" s="180"/>
      <c r="G14" s="21" t="s">
        <v>20</v>
      </c>
    </row>
    <row r="15" spans="1:7" ht="20.149999999999999" customHeight="1">
      <c r="A15" s="169">
        <v>3</v>
      </c>
      <c r="B15" s="182" t="s">
        <v>32</v>
      </c>
      <c r="C15" s="182"/>
      <c r="D15" s="168">
        <f>外购外协件明细!Q83</f>
        <v>0</v>
      </c>
      <c r="E15" s="180">
        <f t="shared" si="0"/>
        <v>0</v>
      </c>
      <c r="F15" s="180"/>
      <c r="G15" s="21" t="s">
        <v>20</v>
      </c>
    </row>
    <row r="16" spans="1:7" ht="20.149999999999999" customHeight="1">
      <c r="A16" s="179" t="s">
        <v>33</v>
      </c>
      <c r="B16" s="179"/>
      <c r="C16" s="179"/>
      <c r="D16" s="166">
        <f>加工明细!P12</f>
        <v>35.377840909090899</v>
      </c>
      <c r="E16" s="180">
        <f t="shared" si="0"/>
        <v>3.2175172031281923E-2</v>
      </c>
      <c r="F16" s="180"/>
      <c r="G16" s="21" t="s">
        <v>20</v>
      </c>
    </row>
    <row r="17" spans="1:7" ht="20.149999999999999" customHeight="1">
      <c r="A17" s="179" t="s">
        <v>34</v>
      </c>
      <c r="B17" s="179"/>
      <c r="C17" s="179"/>
      <c r="D17" s="166">
        <f>加工明细!Q13</f>
        <v>28.884003228712963</v>
      </c>
      <c r="E17" s="180">
        <f t="shared" si="0"/>
        <v>2.6269205495724059E-2</v>
      </c>
      <c r="F17" s="180"/>
      <c r="G17" s="21" t="s">
        <v>20</v>
      </c>
    </row>
    <row r="18" spans="1:7" ht="20.149999999999999" customHeight="1">
      <c r="A18" s="179" t="s">
        <v>35</v>
      </c>
      <c r="B18" s="179"/>
      <c r="C18" s="179"/>
      <c r="D18" s="166">
        <f>D12+D16+D17</f>
        <v>868.98503019762825</v>
      </c>
      <c r="E18" s="180">
        <f t="shared" si="0"/>
        <v>0.79031795385887171</v>
      </c>
      <c r="F18" s="180"/>
      <c r="G18" s="21" t="s">
        <v>20</v>
      </c>
    </row>
    <row r="19" spans="1:7" ht="20.149999999999999" customHeight="1">
      <c r="A19" s="179" t="s">
        <v>36</v>
      </c>
      <c r="B19" s="179"/>
      <c r="C19" s="179"/>
      <c r="D19" s="166">
        <f>D20+D21+D22</f>
        <v>39.1508818502178</v>
      </c>
      <c r="E19" s="180">
        <f t="shared" si="0"/>
        <v>3.5606648860910403E-2</v>
      </c>
      <c r="F19" s="180"/>
      <c r="G19" s="21" t="s">
        <v>20</v>
      </c>
    </row>
    <row r="20" spans="1:7" ht="20.149999999999999" customHeight="1">
      <c r="A20" s="167">
        <v>4</v>
      </c>
      <c r="B20" s="177" t="s">
        <v>37</v>
      </c>
      <c r="C20" s="177"/>
      <c r="D20" s="168">
        <f>期间费用!C6</f>
        <v>13.0502939500726</v>
      </c>
      <c r="E20" s="180">
        <f>D20/D30</f>
        <v>1.18688829536368E-2</v>
      </c>
      <c r="F20" s="180"/>
      <c r="G20" s="21" t="s">
        <v>20</v>
      </c>
    </row>
    <row r="21" spans="1:7" ht="20.149999999999999" customHeight="1">
      <c r="A21" s="167">
        <v>5</v>
      </c>
      <c r="B21" s="177" t="s">
        <v>38</v>
      </c>
      <c r="C21" s="177"/>
      <c r="D21" s="168">
        <f>期间费用!C7</f>
        <v>13.0502939500726</v>
      </c>
      <c r="E21" s="180">
        <f>D21/D30</f>
        <v>1.18688829536368E-2</v>
      </c>
      <c r="F21" s="180"/>
      <c r="G21" s="21" t="s">
        <v>20</v>
      </c>
    </row>
    <row r="22" spans="1:7" ht="20.149999999999999" customHeight="1">
      <c r="A22" s="167">
        <v>6</v>
      </c>
      <c r="B22" s="177" t="s">
        <v>39</v>
      </c>
      <c r="C22" s="177"/>
      <c r="D22" s="168">
        <f>期间费用!C8</f>
        <v>13.0502939500726</v>
      </c>
      <c r="E22" s="180">
        <f>D22/D30</f>
        <v>1.18688829536368E-2</v>
      </c>
      <c r="F22" s="180"/>
      <c r="G22" s="21" t="s">
        <v>20</v>
      </c>
    </row>
    <row r="23" spans="1:7" ht="20.149999999999999" customHeight="1">
      <c r="A23" s="183" t="s">
        <v>40</v>
      </c>
      <c r="B23" s="183"/>
      <c r="C23" s="183"/>
      <c r="D23" s="166">
        <f>(D18+D19)*0.05</f>
        <v>45.406795602392307</v>
      </c>
      <c r="E23" s="180">
        <f t="shared" ref="E23:E30" si="1">D23/D$30</f>
        <v>4.1296230135989112E-2</v>
      </c>
      <c r="F23" s="180"/>
      <c r="G23" s="21" t="s">
        <v>20</v>
      </c>
    </row>
    <row r="24" spans="1:7" ht="20.149999999999999" customHeight="1">
      <c r="A24" s="179" t="s">
        <v>41</v>
      </c>
      <c r="B24" s="179"/>
      <c r="C24" s="179"/>
      <c r="D24" s="166">
        <f>D18+D19+D23</f>
        <v>953.54270765023841</v>
      </c>
      <c r="E24" s="180">
        <f t="shared" si="1"/>
        <v>0.86722083285577134</v>
      </c>
      <c r="F24" s="180"/>
      <c r="G24" s="21" t="s">
        <v>20</v>
      </c>
    </row>
    <row r="25" spans="1:7" ht="20.149999999999999" customHeight="1">
      <c r="A25" s="179" t="s">
        <v>42</v>
      </c>
      <c r="B25" s="179"/>
      <c r="C25" s="179"/>
      <c r="D25" s="166">
        <f>D24*0.13</f>
        <v>123.960551994531</v>
      </c>
      <c r="E25" s="180">
        <f t="shared" si="1"/>
        <v>0.11273870827125028</v>
      </c>
      <c r="F25" s="180"/>
      <c r="G25" s="170" t="s">
        <v>43</v>
      </c>
    </row>
    <row r="26" spans="1:7" ht="20.149999999999999" customHeight="1">
      <c r="A26" s="184" t="s">
        <v>44</v>
      </c>
      <c r="B26" s="185"/>
      <c r="C26" s="186"/>
      <c r="D26" s="166">
        <f>D24+D25</f>
        <v>1077.5032596447695</v>
      </c>
      <c r="E26" s="187">
        <f t="shared" si="1"/>
        <v>0.97995954112702166</v>
      </c>
      <c r="F26" s="188"/>
      <c r="G26" s="21" t="s">
        <v>20</v>
      </c>
    </row>
    <row r="27" spans="1:7" ht="20.149999999999999" customHeight="1">
      <c r="A27" s="184" t="s">
        <v>45</v>
      </c>
      <c r="B27" s="185"/>
      <c r="C27" s="186"/>
      <c r="D27" s="166">
        <f>工装明细!P7</f>
        <v>0</v>
      </c>
      <c r="E27" s="187">
        <f t="shared" si="1"/>
        <v>0</v>
      </c>
      <c r="F27" s="188"/>
      <c r="G27" s="170" t="s">
        <v>46</v>
      </c>
    </row>
    <row r="28" spans="1:7" ht="20.149999999999999" customHeight="1">
      <c r="A28" s="184" t="s">
        <v>47</v>
      </c>
      <c r="B28" s="185"/>
      <c r="C28" s="186"/>
      <c r="D28" s="166">
        <f>包装运输明细!S7</f>
        <v>1.20192307692308</v>
      </c>
      <c r="E28" s="187">
        <f t="shared" si="1"/>
        <v>1.0931159385260956E-3</v>
      </c>
      <c r="F28" s="188"/>
      <c r="G28" s="170" t="s">
        <v>46</v>
      </c>
    </row>
    <row r="29" spans="1:7" ht="20.149999999999999" customHeight="1">
      <c r="A29" s="184" t="s">
        <v>48</v>
      </c>
      <c r="B29" s="185"/>
      <c r="C29" s="186"/>
      <c r="D29" s="166">
        <f>包装运输明细!S12</f>
        <v>20.8333333333333</v>
      </c>
      <c r="E29" s="187">
        <f t="shared" si="1"/>
        <v>1.8947342934452244E-2</v>
      </c>
      <c r="F29" s="188"/>
      <c r="G29" s="170" t="s">
        <v>49</v>
      </c>
    </row>
    <row r="30" spans="1:7" ht="20.149999999999999" customHeight="1">
      <c r="A30" s="184" t="s">
        <v>50</v>
      </c>
      <c r="B30" s="185"/>
      <c r="C30" s="186"/>
      <c r="D30" s="171">
        <f>D26+D27+D28+D29</f>
        <v>1099.5385160550259</v>
      </c>
      <c r="E30" s="187">
        <f t="shared" si="1"/>
        <v>1</v>
      </c>
      <c r="F30" s="188"/>
      <c r="G30" s="21" t="s">
        <v>20</v>
      </c>
    </row>
    <row r="31" spans="1:7" s="159" customFormat="1" ht="20.149999999999999" customHeight="1">
      <c r="A31"/>
      <c r="B31" t="s">
        <v>51</v>
      </c>
      <c r="C31"/>
      <c r="D31"/>
      <c r="E31"/>
      <c r="F31"/>
      <c r="G31"/>
    </row>
    <row r="32" spans="1:7" s="159" customFormat="1" ht="13.5" customHeight="1">
      <c r="A32" s="189" t="s">
        <v>52</v>
      </c>
      <c r="B32" s="189"/>
      <c r="C32" s="189"/>
      <c r="D32" s="172" t="s">
        <v>53</v>
      </c>
      <c r="E32" s="189" t="s">
        <v>54</v>
      </c>
      <c r="F32" s="189"/>
      <c r="G32" s="172"/>
    </row>
    <row r="34" spans="7:7">
      <c r="G34" t="s">
        <v>55</v>
      </c>
    </row>
  </sheetData>
  <mergeCells count="53">
    <mergeCell ref="A30:C30"/>
    <mergeCell ref="E30:F30"/>
    <mergeCell ref="A32:C32"/>
    <mergeCell ref="E32:F32"/>
    <mergeCell ref="A1:A4"/>
    <mergeCell ref="D5:D6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B22:C22"/>
    <mergeCell ref="E22:F22"/>
    <mergeCell ref="A23:C23"/>
    <mergeCell ref="E23:F23"/>
    <mergeCell ref="A18:C18"/>
    <mergeCell ref="E18:F18"/>
    <mergeCell ref="A19:C19"/>
    <mergeCell ref="E19:F19"/>
    <mergeCell ref="B20:C20"/>
    <mergeCell ref="E20:F20"/>
    <mergeCell ref="B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48" type="noConversion"/>
  <pageMargins left="0.31496062992126" right="0.118110236220472" top="0.74803149606299202" bottom="0.74803149606299202" header="0.31496062992126" footer="0.31496062992126"/>
  <pageSetup paperSize="9" scale="73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90625" defaultRowHeight="14"/>
  <cols>
    <col min="1" max="1" width="5.7265625" style="142" customWidth="1"/>
    <col min="2" max="2" width="13.7265625" style="142" customWidth="1"/>
    <col min="3" max="3" width="15.453125" style="142" customWidth="1"/>
    <col min="4" max="4" width="24.26953125" style="142" customWidth="1"/>
    <col min="5" max="5" width="19.453125" style="142" customWidth="1"/>
    <col min="6" max="6" width="11.08984375" style="142" customWidth="1"/>
    <col min="7" max="7" width="13.6328125" style="142" customWidth="1"/>
    <col min="8" max="9" width="25.453125" style="142" customWidth="1"/>
    <col min="10" max="10" width="13.7265625" style="142" customWidth="1"/>
    <col min="11" max="11" width="5.453125" style="142" customWidth="1"/>
    <col min="12" max="12" width="10.7265625" style="142" customWidth="1"/>
    <col min="13" max="16384" width="8.90625" style="142"/>
  </cols>
  <sheetData>
    <row r="1" spans="1:10" ht="36.65" customHeight="1">
      <c r="A1" s="201" t="s">
        <v>56</v>
      </c>
      <c r="B1" s="202"/>
      <c r="C1" s="202"/>
      <c r="D1" s="202"/>
      <c r="E1" s="202"/>
      <c r="F1" s="202"/>
      <c r="G1" s="202"/>
      <c r="H1" s="202"/>
      <c r="I1" s="202"/>
      <c r="J1" s="203"/>
    </row>
    <row r="2" spans="1:10" ht="20.5" customHeight="1">
      <c r="A2" s="204" t="s">
        <v>57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ht="14.5" customHeight="1">
      <c r="A3" s="143" t="s">
        <v>58</v>
      </c>
      <c r="B3" s="143"/>
      <c r="C3" s="205"/>
      <c r="D3" s="206"/>
      <c r="E3" s="206"/>
      <c r="F3" s="207"/>
      <c r="G3" s="143" t="s">
        <v>59</v>
      </c>
      <c r="H3" s="205"/>
      <c r="I3" s="206"/>
      <c r="J3" s="207"/>
    </row>
    <row r="4" spans="1:10">
      <c r="A4" s="143" t="s">
        <v>60</v>
      </c>
      <c r="B4" s="143"/>
      <c r="C4" s="205"/>
      <c r="D4" s="206"/>
      <c r="E4" s="206"/>
      <c r="F4" s="207"/>
      <c r="G4" s="143" t="s">
        <v>61</v>
      </c>
      <c r="H4" s="208"/>
      <c r="I4" s="209"/>
      <c r="J4" s="210"/>
    </row>
    <row r="5" spans="1:10" ht="26.5" customHeight="1">
      <c r="A5" s="144" t="s">
        <v>62</v>
      </c>
      <c r="B5" s="144" t="s">
        <v>63</v>
      </c>
      <c r="C5" s="145" t="s">
        <v>64</v>
      </c>
      <c r="D5" s="145" t="s">
        <v>65</v>
      </c>
      <c r="E5" s="145" t="s">
        <v>66</v>
      </c>
      <c r="F5" s="145" t="s">
        <v>67</v>
      </c>
      <c r="G5" s="145" t="s">
        <v>68</v>
      </c>
      <c r="H5" s="145" t="s">
        <v>69</v>
      </c>
      <c r="I5" s="145" t="s">
        <v>70</v>
      </c>
      <c r="J5" s="145" t="s">
        <v>28</v>
      </c>
    </row>
    <row r="6" spans="1:10">
      <c r="A6" s="144">
        <v>1</v>
      </c>
      <c r="B6" s="146">
        <v>1</v>
      </c>
      <c r="C6" s="147" t="s">
        <v>71</v>
      </c>
      <c r="D6" s="147" t="s">
        <v>72</v>
      </c>
      <c r="E6" s="147" t="s">
        <v>73</v>
      </c>
      <c r="F6" s="147" t="s">
        <v>74</v>
      </c>
      <c r="G6" s="147" t="s">
        <v>20</v>
      </c>
      <c r="H6" s="148">
        <v>1178</v>
      </c>
      <c r="I6" s="145" t="s">
        <v>75</v>
      </c>
      <c r="J6" s="158"/>
    </row>
    <row r="7" spans="1:10">
      <c r="A7" s="144">
        <v>2</v>
      </c>
      <c r="B7" s="146">
        <v>2</v>
      </c>
      <c r="C7" s="147" t="s">
        <v>76</v>
      </c>
      <c r="D7" s="147" t="s">
        <v>77</v>
      </c>
      <c r="E7" s="147" t="s">
        <v>73</v>
      </c>
      <c r="F7" s="147" t="s">
        <v>74</v>
      </c>
      <c r="G7" s="147" t="s">
        <v>20</v>
      </c>
      <c r="H7" s="148">
        <v>36.65</v>
      </c>
      <c r="I7" s="147" t="s">
        <v>20</v>
      </c>
      <c r="J7" s="158"/>
    </row>
    <row r="8" spans="1:10">
      <c r="A8" s="144">
        <v>3</v>
      </c>
      <c r="B8" s="146">
        <v>3</v>
      </c>
      <c r="C8" s="147" t="s">
        <v>78</v>
      </c>
      <c r="D8" s="147" t="s">
        <v>79</v>
      </c>
      <c r="E8" s="147" t="s">
        <v>73</v>
      </c>
      <c r="F8" s="147" t="s">
        <v>74</v>
      </c>
      <c r="G8" s="147" t="s">
        <v>80</v>
      </c>
      <c r="H8" s="148">
        <v>18.600000000000001</v>
      </c>
      <c r="I8" s="147" t="s">
        <v>20</v>
      </c>
      <c r="J8" s="158"/>
    </row>
    <row r="9" spans="1:10">
      <c r="A9" s="144">
        <v>4</v>
      </c>
      <c r="B9" s="146">
        <v>3</v>
      </c>
      <c r="C9" s="147" t="s">
        <v>81</v>
      </c>
      <c r="D9" s="147" t="s">
        <v>82</v>
      </c>
      <c r="E9" s="147" t="s">
        <v>73</v>
      </c>
      <c r="F9" s="147" t="s">
        <v>83</v>
      </c>
      <c r="G9" s="147" t="s">
        <v>80</v>
      </c>
      <c r="H9" s="148">
        <v>4.49</v>
      </c>
      <c r="I9" s="147" t="s">
        <v>20</v>
      </c>
      <c r="J9" s="158"/>
    </row>
    <row r="10" spans="1:10">
      <c r="A10" s="144">
        <v>5</v>
      </c>
      <c r="B10" s="146">
        <v>3</v>
      </c>
      <c r="C10" s="147" t="s">
        <v>84</v>
      </c>
      <c r="D10" s="147" t="s">
        <v>85</v>
      </c>
      <c r="E10" s="147" t="s">
        <v>73</v>
      </c>
      <c r="F10" s="147" t="s">
        <v>83</v>
      </c>
      <c r="G10" s="147" t="s">
        <v>80</v>
      </c>
      <c r="H10" s="148">
        <v>3.77</v>
      </c>
      <c r="I10" s="147" t="s">
        <v>20</v>
      </c>
      <c r="J10" s="158"/>
    </row>
    <row r="11" spans="1:10">
      <c r="A11" s="144">
        <v>6</v>
      </c>
      <c r="B11" s="146">
        <v>3</v>
      </c>
      <c r="C11" s="147" t="s">
        <v>86</v>
      </c>
      <c r="D11" s="147" t="s">
        <v>87</v>
      </c>
      <c r="E11" s="147" t="s">
        <v>88</v>
      </c>
      <c r="F11" s="149" t="s">
        <v>89</v>
      </c>
      <c r="G11" s="147" t="s">
        <v>20</v>
      </c>
      <c r="H11" s="150">
        <v>6.4000000000000001E-2</v>
      </c>
      <c r="I11" s="147" t="s">
        <v>20</v>
      </c>
      <c r="J11" s="158"/>
    </row>
    <row r="12" spans="1:10">
      <c r="A12" s="144">
        <v>7</v>
      </c>
      <c r="B12" s="146">
        <v>2</v>
      </c>
      <c r="C12" s="147" t="s">
        <v>90</v>
      </c>
      <c r="D12" s="147" t="s">
        <v>91</v>
      </c>
      <c r="E12" s="147" t="s">
        <v>88</v>
      </c>
      <c r="F12" s="147" t="s">
        <v>89</v>
      </c>
      <c r="G12" s="147" t="s">
        <v>20</v>
      </c>
      <c r="H12" s="150">
        <v>8.4000000000000005E-2</v>
      </c>
      <c r="I12" s="147" t="s">
        <v>20</v>
      </c>
      <c r="J12" s="158"/>
    </row>
    <row r="13" spans="1:10">
      <c r="A13" s="144">
        <v>8</v>
      </c>
      <c r="B13" s="146">
        <v>2</v>
      </c>
      <c r="C13" s="147" t="s">
        <v>92</v>
      </c>
      <c r="D13" s="147" t="s">
        <v>93</v>
      </c>
      <c r="E13" s="147" t="s">
        <v>88</v>
      </c>
      <c r="F13" s="147" t="s">
        <v>89</v>
      </c>
      <c r="G13" s="147" t="s">
        <v>20</v>
      </c>
      <c r="H13" s="150">
        <v>3.5799999999999998E-2</v>
      </c>
      <c r="I13" s="147" t="s">
        <v>20</v>
      </c>
      <c r="J13" s="158"/>
    </row>
    <row r="14" spans="1:10">
      <c r="A14" s="144">
        <v>9</v>
      </c>
      <c r="B14" s="146">
        <v>2</v>
      </c>
      <c r="C14" s="147" t="s">
        <v>94</v>
      </c>
      <c r="D14" s="147" t="s">
        <v>77</v>
      </c>
      <c r="E14" s="147" t="s">
        <v>73</v>
      </c>
      <c r="F14" s="147" t="s">
        <v>74</v>
      </c>
      <c r="G14" s="147" t="s">
        <v>80</v>
      </c>
      <c r="H14" s="148">
        <v>77.45</v>
      </c>
      <c r="I14" s="147" t="s">
        <v>20</v>
      </c>
      <c r="J14" s="158"/>
    </row>
    <row r="15" spans="1:10">
      <c r="A15" s="144">
        <v>10</v>
      </c>
      <c r="B15" s="146">
        <v>3</v>
      </c>
      <c r="C15" s="147" t="s">
        <v>78</v>
      </c>
      <c r="D15" s="147" t="s">
        <v>79</v>
      </c>
      <c r="E15" s="147" t="s">
        <v>73</v>
      </c>
      <c r="F15" s="147" t="s">
        <v>83</v>
      </c>
      <c r="G15" s="147" t="s">
        <v>80</v>
      </c>
      <c r="H15" s="148">
        <v>18.600000000000001</v>
      </c>
      <c r="I15" s="147" t="s">
        <v>20</v>
      </c>
      <c r="J15" s="158"/>
    </row>
    <row r="16" spans="1:10">
      <c r="A16" s="144">
        <v>11</v>
      </c>
      <c r="B16" s="146">
        <v>3</v>
      </c>
      <c r="C16" s="147" t="s">
        <v>95</v>
      </c>
      <c r="D16" s="147" t="s">
        <v>82</v>
      </c>
      <c r="E16" s="147" t="s">
        <v>73</v>
      </c>
      <c r="F16" s="147" t="s">
        <v>83</v>
      </c>
      <c r="G16" s="147" t="s">
        <v>80</v>
      </c>
      <c r="H16" s="148">
        <v>8.7100000000000009</v>
      </c>
      <c r="I16" s="147" t="s">
        <v>20</v>
      </c>
      <c r="J16" s="158"/>
    </row>
    <row r="17" spans="1:10">
      <c r="A17" s="144">
        <v>12</v>
      </c>
      <c r="B17" s="146">
        <v>3</v>
      </c>
      <c r="C17" s="147" t="s">
        <v>96</v>
      </c>
      <c r="D17" s="147" t="s">
        <v>85</v>
      </c>
      <c r="E17" s="147" t="s">
        <v>73</v>
      </c>
      <c r="F17" s="147" t="s">
        <v>83</v>
      </c>
      <c r="G17" s="147" t="s">
        <v>80</v>
      </c>
      <c r="H17" s="148">
        <v>9.73</v>
      </c>
      <c r="I17" s="147" t="s">
        <v>20</v>
      </c>
      <c r="J17" s="158"/>
    </row>
    <row r="18" spans="1:10">
      <c r="A18" s="144">
        <v>13</v>
      </c>
      <c r="B18" s="146">
        <v>3</v>
      </c>
      <c r="C18" s="147" t="s">
        <v>86</v>
      </c>
      <c r="D18" s="147" t="s">
        <v>87</v>
      </c>
      <c r="E18" s="147" t="s">
        <v>88</v>
      </c>
      <c r="F18" s="149" t="s">
        <v>97</v>
      </c>
      <c r="G18" s="147" t="s">
        <v>20</v>
      </c>
      <c r="H18" s="150">
        <v>6.4000000000000001E-2</v>
      </c>
      <c r="I18" s="147" t="s">
        <v>20</v>
      </c>
      <c r="J18" s="158"/>
    </row>
    <row r="19" spans="1:10">
      <c r="A19" s="144" t="s">
        <v>98</v>
      </c>
      <c r="B19" s="144" t="s">
        <v>98</v>
      </c>
      <c r="C19" s="151" t="s">
        <v>98</v>
      </c>
      <c r="D19" s="152" t="s">
        <v>98</v>
      </c>
      <c r="E19" s="152" t="s">
        <v>98</v>
      </c>
      <c r="F19" s="145" t="s">
        <v>98</v>
      </c>
      <c r="G19" s="145" t="s">
        <v>98</v>
      </c>
      <c r="H19" s="153" t="s">
        <v>98</v>
      </c>
      <c r="I19" s="147" t="s">
        <v>20</v>
      </c>
      <c r="J19" s="158"/>
    </row>
    <row r="20" spans="1:10" ht="26.5" customHeight="1">
      <c r="A20" s="154" t="s">
        <v>99</v>
      </c>
      <c r="B20" s="155" t="s">
        <v>100</v>
      </c>
      <c r="C20" s="156" t="s">
        <v>101</v>
      </c>
      <c r="D20" s="156" t="s">
        <v>102</v>
      </c>
      <c r="E20" s="156" t="s">
        <v>103</v>
      </c>
      <c r="F20" s="156" t="s">
        <v>104</v>
      </c>
      <c r="G20" s="156" t="s">
        <v>105</v>
      </c>
      <c r="H20" s="156" t="s">
        <v>106</v>
      </c>
      <c r="I20" s="156" t="s">
        <v>107</v>
      </c>
      <c r="J20" s="156" t="s">
        <v>108</v>
      </c>
    </row>
    <row r="21" spans="1:10">
      <c r="A21" s="211" t="s">
        <v>109</v>
      </c>
      <c r="B21" s="211"/>
      <c r="C21" s="211"/>
      <c r="D21" s="157"/>
      <c r="E21" s="157"/>
      <c r="F21" s="157"/>
      <c r="G21" s="157"/>
      <c r="H21" s="157"/>
      <c r="I21" s="157"/>
    </row>
    <row r="22" spans="1:10">
      <c r="A22" s="157"/>
      <c r="B22" s="157"/>
      <c r="C22" s="157"/>
      <c r="D22" s="157"/>
      <c r="E22" s="157"/>
      <c r="F22" s="157"/>
      <c r="G22" s="157"/>
      <c r="H22" s="157"/>
      <c r="I22" s="157"/>
    </row>
    <row r="23" spans="1:10">
      <c r="A23" s="157"/>
      <c r="B23" s="157"/>
      <c r="C23" s="157"/>
      <c r="D23" s="157"/>
      <c r="E23" s="157"/>
      <c r="F23" s="157"/>
      <c r="G23" s="157"/>
      <c r="H23" s="157"/>
      <c r="I23" s="157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8" type="noConversion"/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S25"/>
  <sheetViews>
    <sheetView view="pageBreakPreview" zoomScale="70" zoomScaleNormal="75" zoomScaleSheetLayoutView="70" zoomScalePageLayoutView="40" workbookViewId="0">
      <selection activeCell="N23" sqref="N23"/>
    </sheetView>
  </sheetViews>
  <sheetFormatPr defaultColWidth="9" defaultRowHeight="14"/>
  <cols>
    <col min="1" max="1" width="9" style="122" customWidth="1"/>
    <col min="2" max="2" width="15" style="122" customWidth="1"/>
    <col min="3" max="3" width="23.1796875" style="122" customWidth="1"/>
    <col min="4" max="4" width="8.54296875" style="122" customWidth="1"/>
    <col min="5" max="5" width="11.36328125" style="122" customWidth="1"/>
    <col min="6" max="6" width="14.90625" style="123" customWidth="1"/>
    <col min="7" max="7" width="14.54296875" style="122" customWidth="1"/>
    <col min="8" max="8" width="6.6328125" style="122" customWidth="1"/>
    <col min="9" max="9" width="8.453125" style="122" customWidth="1"/>
    <col min="10" max="10" width="12" style="122" customWidth="1"/>
    <col min="11" max="11" width="10.7265625" style="122" customWidth="1"/>
    <col min="12" max="12" width="10.08984375" style="122" customWidth="1"/>
    <col min="13" max="13" width="12.6328125" style="122" customWidth="1"/>
    <col min="14" max="14" width="10.26953125" style="122" customWidth="1"/>
    <col min="15" max="15" width="9" style="122" customWidth="1"/>
    <col min="16" max="16" width="8.7265625" style="122" customWidth="1"/>
    <col min="17" max="17" width="11" style="122" customWidth="1"/>
    <col min="18" max="18" width="10.6328125" style="122" customWidth="1"/>
    <col min="19" max="19" width="10.453125" style="122" customWidth="1"/>
    <col min="20" max="16384" width="9" style="122"/>
  </cols>
  <sheetData>
    <row r="1" spans="1:19" ht="21">
      <c r="A1" s="212" t="s">
        <v>110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>
      <c r="A2" s="213" t="s">
        <v>111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</row>
    <row r="3" spans="1:19">
      <c r="A3" s="216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 t="s">
        <v>113</v>
      </c>
      <c r="Q3" s="216"/>
      <c r="R3" s="216"/>
      <c r="S3" s="216"/>
    </row>
    <row r="4" spans="1:19">
      <c r="A4" s="217" t="s">
        <v>62</v>
      </c>
      <c r="B4" s="217" t="s">
        <v>64</v>
      </c>
      <c r="C4" s="217" t="s">
        <v>65</v>
      </c>
      <c r="D4" s="217" t="s">
        <v>114</v>
      </c>
      <c r="E4" s="217" t="s">
        <v>30</v>
      </c>
      <c r="F4" s="217"/>
      <c r="G4" s="217"/>
      <c r="H4" s="217"/>
      <c r="I4" s="217"/>
      <c r="J4" s="217"/>
      <c r="K4" s="217" t="s">
        <v>115</v>
      </c>
      <c r="L4" s="217"/>
      <c r="M4" s="217" t="s">
        <v>116</v>
      </c>
      <c r="N4" s="217"/>
      <c r="O4" s="217"/>
      <c r="P4" s="217" t="s">
        <v>117</v>
      </c>
      <c r="Q4" s="219" t="s">
        <v>118</v>
      </c>
      <c r="R4" s="217" t="s">
        <v>119</v>
      </c>
      <c r="S4" s="217" t="s">
        <v>28</v>
      </c>
    </row>
    <row r="5" spans="1:19" ht="52">
      <c r="A5" s="217"/>
      <c r="B5" s="217"/>
      <c r="C5" s="217"/>
      <c r="D5" s="217"/>
      <c r="E5" s="124" t="s">
        <v>120</v>
      </c>
      <c r="F5" s="124" t="s">
        <v>121</v>
      </c>
      <c r="G5" s="124" t="s">
        <v>122</v>
      </c>
      <c r="H5" s="124" t="s">
        <v>123</v>
      </c>
      <c r="I5" s="124" t="s">
        <v>124</v>
      </c>
      <c r="J5" s="132" t="s">
        <v>125</v>
      </c>
      <c r="K5" s="124" t="s">
        <v>120</v>
      </c>
      <c r="L5" s="124" t="s">
        <v>126</v>
      </c>
      <c r="M5" s="124" t="s">
        <v>127</v>
      </c>
      <c r="N5" s="133" t="s">
        <v>128</v>
      </c>
      <c r="O5" s="124" t="s">
        <v>129</v>
      </c>
      <c r="P5" s="217"/>
      <c r="Q5" s="219"/>
      <c r="R5" s="217"/>
      <c r="S5" s="217"/>
    </row>
    <row r="6" spans="1:19" ht="32.5" customHeight="1">
      <c r="A6" s="87">
        <v>1</v>
      </c>
      <c r="B6" s="87" t="s">
        <v>130</v>
      </c>
      <c r="C6" s="87" t="s">
        <v>131</v>
      </c>
      <c r="D6" s="87">
        <v>1</v>
      </c>
      <c r="E6" s="87" t="s">
        <v>132</v>
      </c>
      <c r="F6" s="87" t="s">
        <v>133</v>
      </c>
      <c r="G6" s="87" t="s">
        <v>20</v>
      </c>
      <c r="H6" s="87" t="s">
        <v>134</v>
      </c>
      <c r="I6" s="134">
        <v>18.75</v>
      </c>
      <c r="J6" s="107" t="s">
        <v>20</v>
      </c>
      <c r="K6" s="87" t="s">
        <v>20</v>
      </c>
      <c r="L6" s="87" t="s">
        <v>135</v>
      </c>
      <c r="M6" s="134">
        <v>0.89812800000000004</v>
      </c>
      <c r="N6" s="135">
        <v>0.83199999999999996</v>
      </c>
      <c r="O6" s="136">
        <f t="shared" ref="O6:O20" si="0">N6/M6</f>
        <v>0.92637129674166696</v>
      </c>
      <c r="P6" s="87">
        <v>0</v>
      </c>
      <c r="Q6" s="139">
        <f t="shared" ref="Q6:Q20" si="1">D6*P6*(M6-N6)</f>
        <v>0</v>
      </c>
      <c r="R6" s="140">
        <f t="shared" ref="R6:R20" si="2">D6*I6*M6-Q6</f>
        <v>16.8399</v>
      </c>
      <c r="S6" s="124" t="s">
        <v>20</v>
      </c>
    </row>
    <row r="7" spans="1:19" ht="32.5" customHeight="1">
      <c r="A7" s="87">
        <v>2</v>
      </c>
      <c r="B7" s="87" t="s">
        <v>136</v>
      </c>
      <c r="C7" s="87" t="s">
        <v>137</v>
      </c>
      <c r="D7" s="87">
        <v>1</v>
      </c>
      <c r="E7" s="87" t="s">
        <v>138</v>
      </c>
      <c r="F7" s="87" t="s">
        <v>139</v>
      </c>
      <c r="G7" s="87" t="s">
        <v>20</v>
      </c>
      <c r="H7" s="87" t="s">
        <v>134</v>
      </c>
      <c r="I7" s="134">
        <v>5.15</v>
      </c>
      <c r="J7" s="107" t="s">
        <v>20</v>
      </c>
      <c r="K7" s="87" t="s">
        <v>20</v>
      </c>
      <c r="L7" s="87" t="s">
        <v>135</v>
      </c>
      <c r="M7" s="134">
        <v>1.71068</v>
      </c>
      <c r="N7" s="135">
        <v>1.3280000000000001</v>
      </c>
      <c r="O7" s="136">
        <f t="shared" si="0"/>
        <v>0.77629948324642795</v>
      </c>
      <c r="P7" s="87">
        <v>0</v>
      </c>
      <c r="Q7" s="139">
        <f t="shared" si="1"/>
        <v>0</v>
      </c>
      <c r="R7" s="140">
        <f t="shared" si="2"/>
        <v>8.8100020000000008</v>
      </c>
      <c r="S7" s="124" t="s">
        <v>20</v>
      </c>
    </row>
    <row r="8" spans="1:19" ht="32.5" customHeight="1">
      <c r="A8" s="87">
        <v>3</v>
      </c>
      <c r="B8" s="87" t="s">
        <v>140</v>
      </c>
      <c r="C8" s="87" t="s">
        <v>141</v>
      </c>
      <c r="D8" s="87">
        <v>1</v>
      </c>
      <c r="E8" s="87" t="s">
        <v>142</v>
      </c>
      <c r="F8" s="87" t="s">
        <v>143</v>
      </c>
      <c r="G8" s="87" t="s">
        <v>20</v>
      </c>
      <c r="H8" s="87" t="s">
        <v>134</v>
      </c>
      <c r="I8" s="134">
        <v>3.9</v>
      </c>
      <c r="J8" s="107" t="s">
        <v>20</v>
      </c>
      <c r="K8" s="87" t="s">
        <v>20</v>
      </c>
      <c r="L8" s="87" t="s">
        <v>135</v>
      </c>
      <c r="M8" s="134">
        <v>0.1735488</v>
      </c>
      <c r="N8" s="135">
        <v>0.12039999999999999</v>
      </c>
      <c r="O8" s="136">
        <f t="shared" si="0"/>
        <v>0.69375299627539899</v>
      </c>
      <c r="P8" s="87">
        <v>0</v>
      </c>
      <c r="Q8" s="139">
        <f t="shared" si="1"/>
        <v>0</v>
      </c>
      <c r="R8" s="140">
        <f t="shared" si="2"/>
        <v>0.67684032000000005</v>
      </c>
      <c r="S8" s="124" t="s">
        <v>20</v>
      </c>
    </row>
    <row r="9" spans="1:19" ht="32.5" customHeight="1">
      <c r="A9" s="87">
        <v>4</v>
      </c>
      <c r="B9" s="87" t="s">
        <v>144</v>
      </c>
      <c r="C9" s="87" t="s">
        <v>145</v>
      </c>
      <c r="D9" s="87">
        <v>1</v>
      </c>
      <c r="E9" s="87" t="s">
        <v>142</v>
      </c>
      <c r="F9" s="87" t="s">
        <v>143</v>
      </c>
      <c r="G9" s="87" t="s">
        <v>20</v>
      </c>
      <c r="H9" s="87" t="s">
        <v>134</v>
      </c>
      <c r="I9" s="134">
        <v>3.9</v>
      </c>
      <c r="J9" s="107" t="s">
        <v>20</v>
      </c>
      <c r="K9" s="87" t="s">
        <v>20</v>
      </c>
      <c r="L9" s="87" t="s">
        <v>135</v>
      </c>
      <c r="M9" s="134">
        <v>0.15091199999999999</v>
      </c>
      <c r="N9" s="135">
        <v>5.8500000000000003E-2</v>
      </c>
      <c r="O9" s="136">
        <f t="shared" si="0"/>
        <v>0.38764312977099202</v>
      </c>
      <c r="P9" s="87">
        <v>0</v>
      </c>
      <c r="Q9" s="139">
        <f t="shared" si="1"/>
        <v>0</v>
      </c>
      <c r="R9" s="140">
        <f t="shared" si="2"/>
        <v>0.58855679999999999</v>
      </c>
      <c r="S9" s="124" t="s">
        <v>20</v>
      </c>
    </row>
    <row r="10" spans="1:19" ht="32.5" customHeight="1">
      <c r="A10" s="87">
        <v>5</v>
      </c>
      <c r="B10" s="87" t="s">
        <v>146</v>
      </c>
      <c r="C10" s="87" t="s">
        <v>147</v>
      </c>
      <c r="D10" s="87">
        <v>1</v>
      </c>
      <c r="E10" s="87" t="s">
        <v>142</v>
      </c>
      <c r="F10" s="87" t="s">
        <v>143</v>
      </c>
      <c r="G10" s="87" t="s">
        <v>20</v>
      </c>
      <c r="H10" s="87" t="s">
        <v>134</v>
      </c>
      <c r="I10" s="134">
        <v>3.9</v>
      </c>
      <c r="J10" s="107" t="s">
        <v>20</v>
      </c>
      <c r="K10" s="87" t="s">
        <v>20</v>
      </c>
      <c r="L10" s="87" t="s">
        <v>135</v>
      </c>
      <c r="M10" s="134">
        <v>5.7409439999999999E-2</v>
      </c>
      <c r="N10" s="135">
        <v>3.6200000000000003E-2</v>
      </c>
      <c r="O10" s="136">
        <f t="shared" si="0"/>
        <v>0.63055831932866802</v>
      </c>
      <c r="P10" s="87">
        <v>0</v>
      </c>
      <c r="Q10" s="139">
        <f t="shared" si="1"/>
        <v>0</v>
      </c>
      <c r="R10" s="140">
        <f t="shared" si="2"/>
        <v>0.223896816</v>
      </c>
      <c r="S10" s="124" t="s">
        <v>20</v>
      </c>
    </row>
    <row r="11" spans="1:19" ht="32.5" customHeight="1">
      <c r="A11" s="87">
        <v>6</v>
      </c>
      <c r="B11" s="87" t="s">
        <v>148</v>
      </c>
      <c r="C11" s="87" t="s">
        <v>149</v>
      </c>
      <c r="D11" s="87">
        <v>1</v>
      </c>
      <c r="E11" s="87" t="s">
        <v>142</v>
      </c>
      <c r="F11" s="87" t="s">
        <v>143</v>
      </c>
      <c r="G11" s="87" t="s">
        <v>20</v>
      </c>
      <c r="H11" s="87" t="s">
        <v>134</v>
      </c>
      <c r="I11" s="134">
        <v>3.9</v>
      </c>
      <c r="J11" s="107" t="s">
        <v>20</v>
      </c>
      <c r="K11" s="87" t="s">
        <v>20</v>
      </c>
      <c r="L11" s="87" t="s">
        <v>135</v>
      </c>
      <c r="M11" s="134">
        <v>5.7409439999999999E-2</v>
      </c>
      <c r="N11" s="135">
        <v>3.6200000000000003E-2</v>
      </c>
      <c r="O11" s="136">
        <f t="shared" si="0"/>
        <v>0.63055831932866802</v>
      </c>
      <c r="P11" s="87">
        <v>0</v>
      </c>
      <c r="Q11" s="139">
        <f t="shared" si="1"/>
        <v>0</v>
      </c>
      <c r="R11" s="140">
        <f t="shared" si="2"/>
        <v>0.223896816</v>
      </c>
      <c r="S11" s="124" t="s">
        <v>20</v>
      </c>
    </row>
    <row r="12" spans="1:19" ht="32.5" customHeight="1">
      <c r="A12" s="87">
        <v>7</v>
      </c>
      <c r="B12" s="87" t="s">
        <v>150</v>
      </c>
      <c r="C12" s="87" t="s">
        <v>151</v>
      </c>
      <c r="D12" s="87">
        <v>1</v>
      </c>
      <c r="E12" s="87" t="s">
        <v>152</v>
      </c>
      <c r="F12" s="87" t="s">
        <v>20</v>
      </c>
      <c r="G12" s="87" t="s">
        <v>20</v>
      </c>
      <c r="H12" s="87" t="s">
        <v>153</v>
      </c>
      <c r="I12" s="134">
        <v>268</v>
      </c>
      <c r="J12" s="107" t="s">
        <v>20</v>
      </c>
      <c r="K12" s="87" t="s">
        <v>20</v>
      </c>
      <c r="L12" s="87" t="s">
        <v>135</v>
      </c>
      <c r="M12" s="134">
        <v>1</v>
      </c>
      <c r="N12" s="135">
        <v>1</v>
      </c>
      <c r="O12" s="136">
        <f t="shared" si="0"/>
        <v>1</v>
      </c>
      <c r="P12" s="87">
        <v>0</v>
      </c>
      <c r="Q12" s="139">
        <f t="shared" si="1"/>
        <v>0</v>
      </c>
      <c r="R12" s="140">
        <f t="shared" si="2"/>
        <v>268</v>
      </c>
      <c r="S12" s="124" t="s">
        <v>20</v>
      </c>
    </row>
    <row r="13" spans="1:19" ht="32.5" customHeight="1">
      <c r="A13" s="87">
        <v>8</v>
      </c>
      <c r="B13" s="87" t="s">
        <v>154</v>
      </c>
      <c r="C13" s="87" t="s">
        <v>155</v>
      </c>
      <c r="D13" s="87">
        <v>1</v>
      </c>
      <c r="E13" s="87" t="s">
        <v>156</v>
      </c>
      <c r="F13" s="87" t="s">
        <v>157</v>
      </c>
      <c r="G13" s="87" t="s">
        <v>20</v>
      </c>
      <c r="H13" s="87" t="s">
        <v>134</v>
      </c>
      <c r="I13" s="134">
        <v>10</v>
      </c>
      <c r="J13" s="107" t="s">
        <v>20</v>
      </c>
      <c r="K13" s="87" t="s">
        <v>20</v>
      </c>
      <c r="L13" s="87" t="s">
        <v>135</v>
      </c>
      <c r="M13" s="134">
        <v>1.2E-2</v>
      </c>
      <c r="N13" s="135">
        <v>8.9999999999999993E-3</v>
      </c>
      <c r="O13" s="136">
        <f t="shared" si="0"/>
        <v>0.75</v>
      </c>
      <c r="P13" s="87">
        <v>0</v>
      </c>
      <c r="Q13" s="139">
        <f t="shared" si="1"/>
        <v>0</v>
      </c>
      <c r="R13" s="140">
        <f t="shared" si="2"/>
        <v>0.12</v>
      </c>
      <c r="S13" s="124" t="s">
        <v>20</v>
      </c>
    </row>
    <row r="14" spans="1:19" ht="32.5" customHeight="1">
      <c r="A14" s="87">
        <v>9</v>
      </c>
      <c r="B14" s="87" t="s">
        <v>158</v>
      </c>
      <c r="C14" s="87" t="s">
        <v>159</v>
      </c>
      <c r="D14" s="87">
        <v>1</v>
      </c>
      <c r="E14" s="87" t="s">
        <v>156</v>
      </c>
      <c r="F14" s="87" t="s">
        <v>160</v>
      </c>
      <c r="G14" s="87" t="s">
        <v>20</v>
      </c>
      <c r="H14" s="87" t="s">
        <v>134</v>
      </c>
      <c r="I14" s="134">
        <v>5.6639999999999997</v>
      </c>
      <c r="J14" s="107" t="s">
        <v>20</v>
      </c>
      <c r="K14" s="87" t="s">
        <v>20</v>
      </c>
      <c r="L14" s="87" t="s">
        <v>135</v>
      </c>
      <c r="M14" s="134">
        <v>0.11379707999999999</v>
      </c>
      <c r="N14" s="135">
        <v>8.5999999999999993E-2</v>
      </c>
      <c r="O14" s="136">
        <f t="shared" si="0"/>
        <v>0.75573116638845195</v>
      </c>
      <c r="P14" s="87">
        <v>0</v>
      </c>
      <c r="Q14" s="139">
        <f t="shared" si="1"/>
        <v>0</v>
      </c>
      <c r="R14" s="140">
        <f t="shared" si="2"/>
        <v>0.64454666112000003</v>
      </c>
      <c r="S14" s="124" t="s">
        <v>20</v>
      </c>
    </row>
    <row r="15" spans="1:19" ht="32.5" customHeight="1">
      <c r="A15" s="87">
        <v>10</v>
      </c>
      <c r="B15" s="87" t="s">
        <v>161</v>
      </c>
      <c r="C15" s="87" t="s">
        <v>162</v>
      </c>
      <c r="D15" s="87">
        <v>1</v>
      </c>
      <c r="E15" s="87" t="s">
        <v>156</v>
      </c>
      <c r="F15" s="87" t="s">
        <v>160</v>
      </c>
      <c r="G15" s="87" t="s">
        <v>20</v>
      </c>
      <c r="H15" s="87" t="s">
        <v>134</v>
      </c>
      <c r="I15" s="134">
        <v>4.87</v>
      </c>
      <c r="J15" s="107" t="s">
        <v>20</v>
      </c>
      <c r="K15" s="87" t="s">
        <v>20</v>
      </c>
      <c r="L15" s="87" t="s">
        <v>135</v>
      </c>
      <c r="M15" s="134">
        <v>8.4510719999999998E-2</v>
      </c>
      <c r="N15" s="135">
        <v>3.32E-2</v>
      </c>
      <c r="O15" s="136">
        <f t="shared" si="0"/>
        <v>0.39284956985338698</v>
      </c>
      <c r="P15" s="87">
        <v>0</v>
      </c>
      <c r="Q15" s="139">
        <f t="shared" si="1"/>
        <v>0</v>
      </c>
      <c r="R15" s="140">
        <f t="shared" si="2"/>
        <v>0.4115672064</v>
      </c>
      <c r="S15" s="124" t="s">
        <v>20</v>
      </c>
    </row>
    <row r="16" spans="1:19" ht="32.5" customHeight="1">
      <c r="A16" s="87">
        <v>11</v>
      </c>
      <c r="B16" s="87" t="s">
        <v>163</v>
      </c>
      <c r="C16" s="87" t="s">
        <v>164</v>
      </c>
      <c r="D16" s="87">
        <v>1</v>
      </c>
      <c r="E16" s="87" t="s">
        <v>132</v>
      </c>
      <c r="F16" s="87" t="s">
        <v>165</v>
      </c>
      <c r="G16" s="87" t="s">
        <v>20</v>
      </c>
      <c r="H16" s="87" t="s">
        <v>134</v>
      </c>
      <c r="I16" s="134">
        <v>18.75</v>
      </c>
      <c r="J16" s="107" t="s">
        <v>20</v>
      </c>
      <c r="K16" s="87" t="s">
        <v>20</v>
      </c>
      <c r="L16" s="87" t="s">
        <v>135</v>
      </c>
      <c r="M16" s="134">
        <v>0.85</v>
      </c>
      <c r="N16" s="135">
        <v>0.78500000000000003</v>
      </c>
      <c r="O16" s="136">
        <f t="shared" si="0"/>
        <v>0.92352941176470604</v>
      </c>
      <c r="P16" s="87">
        <v>0</v>
      </c>
      <c r="Q16" s="139">
        <f t="shared" si="1"/>
        <v>0</v>
      </c>
      <c r="R16" s="140">
        <f t="shared" si="2"/>
        <v>15.9375</v>
      </c>
      <c r="S16" s="124" t="s">
        <v>20</v>
      </c>
    </row>
    <row r="17" spans="1:19" ht="32.5" customHeight="1">
      <c r="A17" s="87">
        <v>12</v>
      </c>
      <c r="B17" s="87" t="s">
        <v>166</v>
      </c>
      <c r="C17" s="87" t="s">
        <v>167</v>
      </c>
      <c r="D17" s="87">
        <v>1</v>
      </c>
      <c r="E17" s="87" t="s">
        <v>156</v>
      </c>
      <c r="F17" s="87" t="s">
        <v>168</v>
      </c>
      <c r="G17" s="87" t="s">
        <v>20</v>
      </c>
      <c r="H17" s="87" t="s">
        <v>134</v>
      </c>
      <c r="I17" s="134">
        <v>16</v>
      </c>
      <c r="J17" s="107" t="s">
        <v>20</v>
      </c>
      <c r="K17" s="87" t="s">
        <v>20</v>
      </c>
      <c r="L17" s="87" t="s">
        <v>135</v>
      </c>
      <c r="M17" s="135">
        <v>5.1375999999999998E-2</v>
      </c>
      <c r="N17" s="135">
        <v>4.9399999999999999E-2</v>
      </c>
      <c r="O17" s="136">
        <f t="shared" si="0"/>
        <v>0.96153846153846201</v>
      </c>
      <c r="P17" s="87">
        <v>0</v>
      </c>
      <c r="Q17" s="139">
        <f t="shared" si="1"/>
        <v>0</v>
      </c>
      <c r="R17" s="140">
        <f t="shared" si="2"/>
        <v>0.82201599999999997</v>
      </c>
      <c r="S17" s="124" t="s">
        <v>20</v>
      </c>
    </row>
    <row r="18" spans="1:19" ht="32.5" customHeight="1">
      <c r="A18" s="87">
        <v>13</v>
      </c>
      <c r="B18" s="87" t="s">
        <v>169</v>
      </c>
      <c r="C18" s="87" t="s">
        <v>170</v>
      </c>
      <c r="D18" s="87">
        <v>1</v>
      </c>
      <c r="E18" s="87" t="s">
        <v>156</v>
      </c>
      <c r="F18" s="87" t="s">
        <v>160</v>
      </c>
      <c r="G18" s="87" t="s">
        <v>20</v>
      </c>
      <c r="H18" s="87" t="s">
        <v>134</v>
      </c>
      <c r="I18" s="134">
        <v>10</v>
      </c>
      <c r="J18" s="107" t="s">
        <v>20</v>
      </c>
      <c r="K18" s="87" t="s">
        <v>20</v>
      </c>
      <c r="L18" s="87" t="s">
        <v>135</v>
      </c>
      <c r="M18" s="135">
        <v>6.9783999999999999E-2</v>
      </c>
      <c r="N18" s="135">
        <v>6.7100000000000007E-2</v>
      </c>
      <c r="O18" s="136">
        <f t="shared" si="0"/>
        <v>0.96153846153846201</v>
      </c>
      <c r="P18" s="87">
        <v>0</v>
      </c>
      <c r="Q18" s="139">
        <f t="shared" si="1"/>
        <v>0</v>
      </c>
      <c r="R18" s="140">
        <f t="shared" si="2"/>
        <v>0.69784000000000002</v>
      </c>
      <c r="S18" s="124" t="s">
        <v>20</v>
      </c>
    </row>
    <row r="19" spans="1:19" ht="32.5" customHeight="1">
      <c r="A19" s="87">
        <v>14</v>
      </c>
      <c r="B19" s="87" t="s">
        <v>171</v>
      </c>
      <c r="C19" s="87" t="s">
        <v>172</v>
      </c>
      <c r="D19" s="87">
        <v>1</v>
      </c>
      <c r="E19" s="87" t="s">
        <v>156</v>
      </c>
      <c r="F19" s="87" t="s">
        <v>160</v>
      </c>
      <c r="G19" s="87" t="s">
        <v>20</v>
      </c>
      <c r="H19" s="87" t="s">
        <v>134</v>
      </c>
      <c r="I19" s="134">
        <v>10</v>
      </c>
      <c r="J19" s="107" t="s">
        <v>20</v>
      </c>
      <c r="K19" s="87" t="s">
        <v>20</v>
      </c>
      <c r="L19" s="87" t="s">
        <v>135</v>
      </c>
      <c r="M19" s="134">
        <v>9.2455999999999997E-2</v>
      </c>
      <c r="N19" s="134">
        <v>8.8900000000000007E-2</v>
      </c>
      <c r="O19" s="136">
        <f t="shared" si="0"/>
        <v>0.96153846153846201</v>
      </c>
      <c r="P19" s="87">
        <v>0</v>
      </c>
      <c r="Q19" s="139">
        <f t="shared" si="1"/>
        <v>0</v>
      </c>
      <c r="R19" s="140">
        <f t="shared" si="2"/>
        <v>0.92456000000000005</v>
      </c>
      <c r="S19" s="124" t="s">
        <v>20</v>
      </c>
    </row>
    <row r="20" spans="1:19" ht="32.5" customHeight="1">
      <c r="A20" s="87">
        <v>15</v>
      </c>
      <c r="B20" s="87" t="s">
        <v>173</v>
      </c>
      <c r="C20" s="87" t="s">
        <v>174</v>
      </c>
      <c r="D20" s="87">
        <v>1</v>
      </c>
      <c r="E20" s="87" t="s">
        <v>156</v>
      </c>
      <c r="F20" s="87" t="s">
        <v>160</v>
      </c>
      <c r="G20" s="87" t="s">
        <v>20</v>
      </c>
      <c r="H20" s="87" t="s">
        <v>134</v>
      </c>
      <c r="I20" s="134">
        <v>10</v>
      </c>
      <c r="J20" s="107" t="s">
        <v>20</v>
      </c>
      <c r="K20" s="87" t="s">
        <v>20</v>
      </c>
      <c r="L20" s="87" t="s">
        <v>135</v>
      </c>
      <c r="M20" s="134">
        <v>0.25136799999999998</v>
      </c>
      <c r="N20" s="135">
        <v>0.24399999999999999</v>
      </c>
      <c r="O20" s="136">
        <f t="shared" si="0"/>
        <v>0.97068839311288602</v>
      </c>
      <c r="P20" s="87">
        <v>0</v>
      </c>
      <c r="Q20" s="139">
        <f t="shared" si="1"/>
        <v>0</v>
      </c>
      <c r="R20" s="140">
        <f t="shared" si="2"/>
        <v>2.5136799999999999</v>
      </c>
      <c r="S20" s="124" t="s">
        <v>20</v>
      </c>
    </row>
    <row r="21" spans="1:19" ht="32.5" customHeight="1">
      <c r="A21" s="87">
        <v>17</v>
      </c>
      <c r="B21" s="87" t="s">
        <v>20</v>
      </c>
      <c r="C21" s="87" t="s">
        <v>75</v>
      </c>
      <c r="D21" s="87">
        <v>1</v>
      </c>
      <c r="E21" s="87" t="s">
        <v>20</v>
      </c>
      <c r="F21" s="87" t="s">
        <v>20</v>
      </c>
      <c r="G21" s="87" t="s">
        <v>20</v>
      </c>
      <c r="H21" s="87" t="s">
        <v>175</v>
      </c>
      <c r="I21" s="134">
        <v>5.86</v>
      </c>
      <c r="J21" s="107" t="s">
        <v>20</v>
      </c>
      <c r="K21" s="87" t="s">
        <v>20</v>
      </c>
      <c r="L21" s="87" t="s">
        <v>135</v>
      </c>
      <c r="M21" s="134">
        <v>1.36</v>
      </c>
      <c r="N21" s="134">
        <v>8.3699999999999997E-2</v>
      </c>
      <c r="O21" s="136">
        <f>N21/M21</f>
        <v>6.1544117647058798E-2</v>
      </c>
      <c r="P21" s="87">
        <v>0</v>
      </c>
      <c r="Q21" s="139">
        <f>D21*P21*(M21-N21)</f>
        <v>0</v>
      </c>
      <c r="R21" s="140">
        <f>D21*I21*M21-Q21</f>
        <v>7.9695999999999998</v>
      </c>
      <c r="S21" s="124" t="s">
        <v>20</v>
      </c>
    </row>
    <row r="22" spans="1:19" ht="32.5" customHeight="1">
      <c r="A22" s="125" t="s">
        <v>20</v>
      </c>
      <c r="B22" s="126" t="s">
        <v>176</v>
      </c>
      <c r="C22" s="127" t="s">
        <v>20</v>
      </c>
      <c r="D22" s="124" t="s">
        <v>20</v>
      </c>
      <c r="E22" s="124" t="s">
        <v>20</v>
      </c>
      <c r="F22" s="124" t="s">
        <v>20</v>
      </c>
      <c r="G22" s="124" t="s">
        <v>20</v>
      </c>
      <c r="H22" s="124" t="s">
        <v>20</v>
      </c>
      <c r="I22" s="124" t="s">
        <v>20</v>
      </c>
      <c r="J22" s="137" t="s">
        <v>20</v>
      </c>
      <c r="K22" s="124" t="s">
        <v>20</v>
      </c>
      <c r="L22" s="124" t="s">
        <v>20</v>
      </c>
      <c r="M22" s="124" t="s">
        <v>20</v>
      </c>
      <c r="N22" s="124" t="s">
        <v>20</v>
      </c>
      <c r="O22" s="124" t="s">
        <v>20</v>
      </c>
      <c r="P22" s="138" t="s">
        <v>20</v>
      </c>
      <c r="Q22" s="141">
        <f>SUM(Q6:Q21)</f>
        <v>0</v>
      </c>
      <c r="R22" s="141">
        <f>SUM(R6:R21)</f>
        <v>325.40440261952</v>
      </c>
      <c r="S22" s="124" t="s">
        <v>20</v>
      </c>
    </row>
    <row r="23" spans="1:19" ht="88.9" customHeight="1">
      <c r="A23" s="128" t="s">
        <v>99</v>
      </c>
      <c r="B23" s="129" t="s">
        <v>177</v>
      </c>
      <c r="C23" s="128" t="s">
        <v>178</v>
      </c>
      <c r="D23" s="129" t="s">
        <v>179</v>
      </c>
      <c r="E23" s="128" t="s">
        <v>180</v>
      </c>
      <c r="F23" s="128" t="s">
        <v>181</v>
      </c>
      <c r="G23" s="129" t="s">
        <v>182</v>
      </c>
      <c r="H23" s="128" t="s">
        <v>183</v>
      </c>
      <c r="I23" s="128" t="s">
        <v>184</v>
      </c>
      <c r="J23" s="128" t="s">
        <v>185</v>
      </c>
      <c r="K23" s="128" t="s">
        <v>186</v>
      </c>
      <c r="L23" s="128" t="s">
        <v>187</v>
      </c>
      <c r="M23" s="128" t="s">
        <v>106</v>
      </c>
      <c r="N23" s="128" t="s">
        <v>106</v>
      </c>
      <c r="O23" s="128" t="s">
        <v>188</v>
      </c>
      <c r="P23" s="128" t="s">
        <v>189</v>
      </c>
      <c r="Q23" s="128" t="s">
        <v>188</v>
      </c>
      <c r="R23" s="128" t="s">
        <v>188</v>
      </c>
      <c r="S23" s="128" t="s">
        <v>108</v>
      </c>
    </row>
    <row r="24" spans="1:19" ht="21.65" customHeight="1">
      <c r="A24" s="130"/>
      <c r="B24" s="131" t="s">
        <v>190</v>
      </c>
    </row>
    <row r="25" spans="1:19" ht="19.899999999999999" customHeight="1">
      <c r="B25" s="218" t="s">
        <v>191</v>
      </c>
      <c r="C25" s="218"/>
      <c r="D25" s="218"/>
    </row>
  </sheetData>
  <sheetProtection insertRows="0" autoFilter="0"/>
  <mergeCells count="16">
    <mergeCell ref="B25:D25"/>
    <mergeCell ref="A4:A5"/>
    <mergeCell ref="B4:B5"/>
    <mergeCell ref="C4:C5"/>
    <mergeCell ref="D4:D5"/>
    <mergeCell ref="A1:S1"/>
    <mergeCell ref="A2:S2"/>
    <mergeCell ref="A3:O3"/>
    <mergeCell ref="P3:S3"/>
    <mergeCell ref="E4:J4"/>
    <mergeCell ref="K4:L4"/>
    <mergeCell ref="M4:O4"/>
    <mergeCell ref="P4:P5"/>
    <mergeCell ref="Q4:Q5"/>
    <mergeCell ref="R4:R5"/>
    <mergeCell ref="S4:S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/>
  <dimension ref="A1:Q87"/>
  <sheetViews>
    <sheetView view="pageBreakPreview" zoomScale="70" zoomScaleNormal="85" zoomScaleSheetLayoutView="70" workbookViewId="0">
      <selection activeCell="A74" sqref="A74"/>
    </sheetView>
  </sheetViews>
  <sheetFormatPr defaultColWidth="9" defaultRowHeight="14"/>
  <cols>
    <col min="2" max="2" width="31.453125" customWidth="1"/>
    <col min="3" max="3" width="16.08984375" customWidth="1"/>
    <col min="5" max="5" width="11.08984375" customWidth="1"/>
    <col min="6" max="6" width="9.7265625"/>
    <col min="8" max="8" width="11.7265625" customWidth="1"/>
    <col min="10" max="10" width="9.7265625"/>
    <col min="13" max="13" width="9.90625" customWidth="1"/>
    <col min="15" max="15" width="11.7265625"/>
    <col min="16" max="16" width="9.7265625"/>
  </cols>
  <sheetData>
    <row r="1" spans="1:16" ht="21">
      <c r="A1" s="220" t="s">
        <v>192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>
      <c r="A2" s="221" t="s">
        <v>193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>
      <c r="A3" s="222" t="s">
        <v>194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  <c r="N3" s="221" t="s">
        <v>113</v>
      </c>
      <c r="O3" s="221"/>
      <c r="P3" s="221"/>
    </row>
    <row r="4" spans="1:16" ht="32.5" customHeight="1">
      <c r="A4" s="238" t="s">
        <v>62</v>
      </c>
      <c r="B4" s="225" t="s">
        <v>64</v>
      </c>
      <c r="C4" s="225" t="s">
        <v>65</v>
      </c>
      <c r="D4" s="225" t="s">
        <v>195</v>
      </c>
      <c r="E4" s="225"/>
      <c r="F4" s="225" t="s">
        <v>114</v>
      </c>
      <c r="G4" s="225" t="s">
        <v>196</v>
      </c>
      <c r="H4" s="225" t="s">
        <v>125</v>
      </c>
      <c r="I4" s="226" t="s">
        <v>30</v>
      </c>
      <c r="J4" s="226"/>
      <c r="K4" s="226"/>
      <c r="L4" s="226"/>
      <c r="M4" s="226"/>
      <c r="N4" s="226"/>
      <c r="O4" s="242" t="s">
        <v>197</v>
      </c>
      <c r="P4" s="242" t="s">
        <v>28</v>
      </c>
    </row>
    <row r="5" spans="1:16" ht="32.5" customHeight="1">
      <c r="A5" s="238"/>
      <c r="B5" s="225"/>
      <c r="C5" s="225"/>
      <c r="D5" s="85" t="s">
        <v>120</v>
      </c>
      <c r="E5" s="85" t="s">
        <v>126</v>
      </c>
      <c r="F5" s="225"/>
      <c r="G5" s="225"/>
      <c r="H5" s="225" t="s">
        <v>125</v>
      </c>
      <c r="I5" s="85" t="s">
        <v>120</v>
      </c>
      <c r="J5" s="85" t="s">
        <v>121</v>
      </c>
      <c r="K5" s="225" t="s">
        <v>122</v>
      </c>
      <c r="L5" s="225"/>
      <c r="M5" s="85" t="s">
        <v>123</v>
      </c>
      <c r="N5" s="85" t="s">
        <v>198</v>
      </c>
      <c r="O5" s="242"/>
      <c r="P5" s="242"/>
    </row>
    <row r="6" spans="1:16" ht="32.5" customHeight="1">
      <c r="A6" s="21">
        <v>1</v>
      </c>
      <c r="B6" s="87" t="s">
        <v>199</v>
      </c>
      <c r="C6" s="36" t="s">
        <v>200</v>
      </c>
      <c r="D6" s="87" t="s">
        <v>20</v>
      </c>
      <c r="E6" s="87" t="s">
        <v>135</v>
      </c>
      <c r="F6" s="87">
        <v>1</v>
      </c>
      <c r="G6" s="106">
        <v>16.350000000000001</v>
      </c>
      <c r="H6" s="107" t="s">
        <v>20</v>
      </c>
      <c r="I6" s="107" t="s">
        <v>20</v>
      </c>
      <c r="J6" s="107" t="s">
        <v>20</v>
      </c>
      <c r="K6" s="107" t="s">
        <v>20</v>
      </c>
      <c r="L6" s="107" t="s">
        <v>20</v>
      </c>
      <c r="M6" s="108" t="s">
        <v>153</v>
      </c>
      <c r="N6" s="108">
        <v>1</v>
      </c>
      <c r="O6" s="87">
        <f>F6*G6</f>
        <v>16.350000000000001</v>
      </c>
      <c r="P6" s="107" t="s">
        <v>20</v>
      </c>
    </row>
    <row r="7" spans="1:16" ht="32.5" customHeight="1">
      <c r="A7" s="21">
        <v>2</v>
      </c>
      <c r="B7" s="87" t="s">
        <v>201</v>
      </c>
      <c r="C7" s="36" t="s">
        <v>202</v>
      </c>
      <c r="D7" s="87" t="s">
        <v>20</v>
      </c>
      <c r="E7" s="87" t="s">
        <v>135</v>
      </c>
      <c r="F7" s="87">
        <v>1</v>
      </c>
      <c r="G7" s="106">
        <v>11.9462318</v>
      </c>
      <c r="H7" s="107" t="s">
        <v>20</v>
      </c>
      <c r="I7" s="107" t="s">
        <v>20</v>
      </c>
      <c r="J7" s="107" t="s">
        <v>20</v>
      </c>
      <c r="K7" s="107" t="s">
        <v>20</v>
      </c>
      <c r="L7" s="107" t="s">
        <v>20</v>
      </c>
      <c r="M7" s="108" t="s">
        <v>153</v>
      </c>
      <c r="N7" s="108">
        <v>1</v>
      </c>
      <c r="O7" s="87">
        <f t="shared" ref="O7:O38" si="0">F7*G7</f>
        <v>11.9462318</v>
      </c>
      <c r="P7" s="107" t="s">
        <v>20</v>
      </c>
    </row>
    <row r="8" spans="1:16" ht="32.5" customHeight="1">
      <c r="A8" s="21">
        <v>3</v>
      </c>
      <c r="B8" s="87" t="s">
        <v>203</v>
      </c>
      <c r="C8" s="36" t="s">
        <v>204</v>
      </c>
      <c r="D8" s="87" t="s">
        <v>20</v>
      </c>
      <c r="E8" s="87" t="s">
        <v>135</v>
      </c>
      <c r="F8" s="87">
        <v>1</v>
      </c>
      <c r="G8" s="106">
        <v>2.4552</v>
      </c>
      <c r="H8" s="107" t="s">
        <v>20</v>
      </c>
      <c r="I8" s="107" t="s">
        <v>20</v>
      </c>
      <c r="J8" s="107" t="s">
        <v>20</v>
      </c>
      <c r="K8" s="107" t="s">
        <v>20</v>
      </c>
      <c r="L8" s="107" t="s">
        <v>20</v>
      </c>
      <c r="M8" s="108" t="s">
        <v>153</v>
      </c>
      <c r="N8" s="108">
        <v>1</v>
      </c>
      <c r="O8" s="87">
        <f t="shared" si="0"/>
        <v>2.4552</v>
      </c>
      <c r="P8" s="107" t="s">
        <v>20</v>
      </c>
    </row>
    <row r="9" spans="1:16" ht="32.5" customHeight="1">
      <c r="A9" s="21">
        <v>4</v>
      </c>
      <c r="B9" s="87" t="s">
        <v>205</v>
      </c>
      <c r="C9" s="36" t="s">
        <v>206</v>
      </c>
      <c r="D9" s="87" t="s">
        <v>20</v>
      </c>
      <c r="E9" s="87" t="s">
        <v>135</v>
      </c>
      <c r="F9" s="87">
        <v>1</v>
      </c>
      <c r="G9" s="106">
        <v>2.3199999999999998</v>
      </c>
      <c r="H9" s="107" t="s">
        <v>20</v>
      </c>
      <c r="I9" s="107" t="s">
        <v>20</v>
      </c>
      <c r="J9" s="107" t="s">
        <v>20</v>
      </c>
      <c r="K9" s="107" t="s">
        <v>20</v>
      </c>
      <c r="L9" s="107" t="s">
        <v>20</v>
      </c>
      <c r="M9" s="108" t="s">
        <v>153</v>
      </c>
      <c r="N9" s="108">
        <v>1</v>
      </c>
      <c r="O9" s="87">
        <f t="shared" si="0"/>
        <v>2.3199999999999998</v>
      </c>
      <c r="P9" s="107" t="s">
        <v>20</v>
      </c>
    </row>
    <row r="10" spans="1:16" ht="32.5" customHeight="1">
      <c r="A10" s="21">
        <v>5</v>
      </c>
      <c r="B10" s="87" t="s">
        <v>207</v>
      </c>
      <c r="C10" s="87" t="s">
        <v>208</v>
      </c>
      <c r="D10" s="87" t="s">
        <v>20</v>
      </c>
      <c r="E10" s="87" t="s">
        <v>135</v>
      </c>
      <c r="F10" s="87">
        <v>4</v>
      </c>
      <c r="G10" s="106">
        <v>8.5500000000000007E-2</v>
      </c>
      <c r="H10" s="107" t="s">
        <v>20</v>
      </c>
      <c r="I10" s="107" t="s">
        <v>20</v>
      </c>
      <c r="J10" s="107" t="s">
        <v>20</v>
      </c>
      <c r="K10" s="107" t="s">
        <v>20</v>
      </c>
      <c r="L10" s="107" t="s">
        <v>20</v>
      </c>
      <c r="M10" s="108" t="s">
        <v>153</v>
      </c>
      <c r="N10" s="108">
        <v>1</v>
      </c>
      <c r="O10" s="87">
        <f t="shared" si="0"/>
        <v>0.34200000000000003</v>
      </c>
      <c r="P10" s="107" t="s">
        <v>20</v>
      </c>
    </row>
    <row r="11" spans="1:16" ht="32.5" customHeight="1">
      <c r="A11" s="21">
        <v>6</v>
      </c>
      <c r="B11" s="87" t="s">
        <v>209</v>
      </c>
      <c r="C11" s="87" t="s">
        <v>210</v>
      </c>
      <c r="D11" s="87" t="s">
        <v>20</v>
      </c>
      <c r="E11" s="87" t="s">
        <v>135</v>
      </c>
      <c r="F11" s="87">
        <v>2</v>
      </c>
      <c r="G11" s="106">
        <v>1.05</v>
      </c>
      <c r="H11" s="107" t="s">
        <v>20</v>
      </c>
      <c r="I11" s="107" t="s">
        <v>20</v>
      </c>
      <c r="J11" s="107" t="s">
        <v>20</v>
      </c>
      <c r="K11" s="107" t="s">
        <v>20</v>
      </c>
      <c r="L11" s="107" t="s">
        <v>20</v>
      </c>
      <c r="M11" s="108" t="s">
        <v>153</v>
      </c>
      <c r="N11" s="108">
        <v>1</v>
      </c>
      <c r="O11" s="87">
        <f t="shared" si="0"/>
        <v>2.1</v>
      </c>
      <c r="P11" s="107" t="s">
        <v>20</v>
      </c>
    </row>
    <row r="12" spans="1:16" ht="32.5" customHeight="1">
      <c r="A12" s="21">
        <v>7</v>
      </c>
      <c r="B12" s="87" t="s">
        <v>211</v>
      </c>
      <c r="C12" s="87" t="s">
        <v>212</v>
      </c>
      <c r="D12" s="87" t="s">
        <v>20</v>
      </c>
      <c r="E12" s="87" t="s">
        <v>135</v>
      </c>
      <c r="F12" s="87">
        <v>2</v>
      </c>
      <c r="G12" s="106">
        <v>0.25</v>
      </c>
      <c r="H12" s="107" t="s">
        <v>20</v>
      </c>
      <c r="I12" s="107" t="s">
        <v>20</v>
      </c>
      <c r="J12" s="107" t="s">
        <v>20</v>
      </c>
      <c r="K12" s="107" t="s">
        <v>20</v>
      </c>
      <c r="L12" s="107" t="s">
        <v>20</v>
      </c>
      <c r="M12" s="108" t="s">
        <v>153</v>
      </c>
      <c r="N12" s="108">
        <v>1</v>
      </c>
      <c r="O12" s="87">
        <f t="shared" si="0"/>
        <v>0.5</v>
      </c>
      <c r="P12" s="107" t="s">
        <v>20</v>
      </c>
    </row>
    <row r="13" spans="1:16" ht="32.5" customHeight="1">
      <c r="A13" s="21">
        <v>8</v>
      </c>
      <c r="B13" s="87" t="s">
        <v>213</v>
      </c>
      <c r="C13" s="87" t="s">
        <v>214</v>
      </c>
      <c r="D13" s="87" t="s">
        <v>20</v>
      </c>
      <c r="E13" s="87" t="s">
        <v>135</v>
      </c>
      <c r="F13" s="87">
        <v>1</v>
      </c>
      <c r="G13" s="106">
        <v>1.32104</v>
      </c>
      <c r="H13" s="107" t="s">
        <v>20</v>
      </c>
      <c r="I13" s="107" t="s">
        <v>20</v>
      </c>
      <c r="J13" s="107" t="s">
        <v>20</v>
      </c>
      <c r="K13" s="107" t="s">
        <v>20</v>
      </c>
      <c r="L13" s="107" t="s">
        <v>20</v>
      </c>
      <c r="M13" s="108" t="s">
        <v>153</v>
      </c>
      <c r="N13" s="108">
        <v>1</v>
      </c>
      <c r="O13" s="87">
        <f t="shared" si="0"/>
        <v>1.32104</v>
      </c>
      <c r="P13" s="107" t="s">
        <v>20</v>
      </c>
    </row>
    <row r="14" spans="1:16" ht="32.5" customHeight="1">
      <c r="A14" s="21">
        <v>9</v>
      </c>
      <c r="B14" s="87" t="s">
        <v>215</v>
      </c>
      <c r="C14" s="87" t="s">
        <v>216</v>
      </c>
      <c r="D14" s="87" t="s">
        <v>20</v>
      </c>
      <c r="E14" s="87" t="s">
        <v>135</v>
      </c>
      <c r="F14" s="87">
        <v>1</v>
      </c>
      <c r="G14" s="106">
        <v>85</v>
      </c>
      <c r="H14" s="107" t="s">
        <v>20</v>
      </c>
      <c r="I14" s="107" t="s">
        <v>20</v>
      </c>
      <c r="J14" s="107" t="s">
        <v>20</v>
      </c>
      <c r="K14" s="107" t="s">
        <v>20</v>
      </c>
      <c r="L14" s="107" t="s">
        <v>20</v>
      </c>
      <c r="M14" s="108" t="s">
        <v>153</v>
      </c>
      <c r="N14" s="108">
        <v>1</v>
      </c>
      <c r="O14" s="87">
        <f t="shared" si="0"/>
        <v>85</v>
      </c>
      <c r="P14" s="107" t="s">
        <v>20</v>
      </c>
    </row>
    <row r="15" spans="1:16" ht="32.5" customHeight="1">
      <c r="A15" s="21">
        <v>10</v>
      </c>
      <c r="B15" s="87" t="s">
        <v>217</v>
      </c>
      <c r="C15" s="87" t="s">
        <v>218</v>
      </c>
      <c r="D15" s="87" t="s">
        <v>20</v>
      </c>
      <c r="E15" s="87" t="s">
        <v>135</v>
      </c>
      <c r="F15" s="87">
        <v>18</v>
      </c>
      <c r="G15" s="106">
        <v>5.7999999999999996E-3</v>
      </c>
      <c r="H15" s="107" t="s">
        <v>20</v>
      </c>
      <c r="I15" s="107" t="s">
        <v>20</v>
      </c>
      <c r="J15" s="107" t="s">
        <v>20</v>
      </c>
      <c r="K15" s="107" t="s">
        <v>20</v>
      </c>
      <c r="L15" s="107" t="s">
        <v>20</v>
      </c>
      <c r="M15" s="108" t="s">
        <v>153</v>
      </c>
      <c r="N15" s="108">
        <v>1</v>
      </c>
      <c r="O15" s="87">
        <f t="shared" si="0"/>
        <v>0.10439999999999999</v>
      </c>
      <c r="P15" s="107" t="s">
        <v>20</v>
      </c>
    </row>
    <row r="16" spans="1:16" ht="32.5" customHeight="1">
      <c r="A16" s="21">
        <v>11</v>
      </c>
      <c r="B16" s="87" t="s">
        <v>219</v>
      </c>
      <c r="C16" s="87" t="s">
        <v>220</v>
      </c>
      <c r="D16" s="87" t="s">
        <v>20</v>
      </c>
      <c r="E16" s="87" t="s">
        <v>135</v>
      </c>
      <c r="F16" s="87">
        <v>1</v>
      </c>
      <c r="G16" s="106">
        <v>5.0999999999999996</v>
      </c>
      <c r="H16" s="107" t="s">
        <v>20</v>
      </c>
      <c r="I16" s="107" t="s">
        <v>20</v>
      </c>
      <c r="J16" s="107" t="s">
        <v>20</v>
      </c>
      <c r="K16" s="107" t="s">
        <v>20</v>
      </c>
      <c r="L16" s="107" t="s">
        <v>20</v>
      </c>
      <c r="M16" s="108" t="s">
        <v>153</v>
      </c>
      <c r="N16" s="108">
        <v>1</v>
      </c>
      <c r="O16" s="87">
        <f t="shared" si="0"/>
        <v>5.0999999999999996</v>
      </c>
      <c r="P16" s="107" t="s">
        <v>20</v>
      </c>
    </row>
    <row r="17" spans="1:16" ht="32.5" customHeight="1">
      <c r="A17" s="21">
        <v>12</v>
      </c>
      <c r="B17" s="87" t="s">
        <v>221</v>
      </c>
      <c r="C17" s="87" t="s">
        <v>222</v>
      </c>
      <c r="D17" s="87" t="s">
        <v>20</v>
      </c>
      <c r="E17" s="87" t="s">
        <v>135</v>
      </c>
      <c r="F17" s="87">
        <v>1</v>
      </c>
      <c r="G17" s="106">
        <v>15.2</v>
      </c>
      <c r="H17" s="107" t="s">
        <v>20</v>
      </c>
      <c r="I17" s="107" t="s">
        <v>20</v>
      </c>
      <c r="J17" s="107" t="s">
        <v>20</v>
      </c>
      <c r="K17" s="107" t="s">
        <v>20</v>
      </c>
      <c r="L17" s="107" t="s">
        <v>20</v>
      </c>
      <c r="M17" s="108" t="s">
        <v>153</v>
      </c>
      <c r="N17" s="108">
        <v>1</v>
      </c>
      <c r="O17" s="87">
        <f t="shared" si="0"/>
        <v>15.2</v>
      </c>
      <c r="P17" s="107" t="s">
        <v>20</v>
      </c>
    </row>
    <row r="18" spans="1:16" ht="32.5" customHeight="1">
      <c r="A18" s="21">
        <v>13</v>
      </c>
      <c r="B18" s="87" t="s">
        <v>223</v>
      </c>
      <c r="C18" s="87" t="s">
        <v>224</v>
      </c>
      <c r="D18" s="87" t="s">
        <v>20</v>
      </c>
      <c r="E18" s="87" t="s">
        <v>135</v>
      </c>
      <c r="F18" s="87">
        <v>1</v>
      </c>
      <c r="G18" s="106">
        <v>0.75380000000000003</v>
      </c>
      <c r="H18" s="107" t="s">
        <v>20</v>
      </c>
      <c r="I18" s="107" t="s">
        <v>20</v>
      </c>
      <c r="J18" s="107" t="s">
        <v>20</v>
      </c>
      <c r="K18" s="107" t="s">
        <v>20</v>
      </c>
      <c r="L18" s="107" t="s">
        <v>20</v>
      </c>
      <c r="M18" s="108" t="s">
        <v>153</v>
      </c>
      <c r="N18" s="108">
        <v>1</v>
      </c>
      <c r="O18" s="87">
        <f t="shared" si="0"/>
        <v>0.75380000000000003</v>
      </c>
      <c r="P18" s="107" t="s">
        <v>20</v>
      </c>
    </row>
    <row r="19" spans="1:16" ht="32.5" customHeight="1">
      <c r="A19" s="21">
        <v>14</v>
      </c>
      <c r="B19" s="87" t="s">
        <v>225</v>
      </c>
      <c r="C19" s="87" t="s">
        <v>226</v>
      </c>
      <c r="D19" s="87" t="s">
        <v>20</v>
      </c>
      <c r="E19" s="87" t="s">
        <v>135</v>
      </c>
      <c r="F19" s="87">
        <v>1</v>
      </c>
      <c r="G19" s="106">
        <v>0.75380000000000003</v>
      </c>
      <c r="H19" s="107" t="s">
        <v>20</v>
      </c>
      <c r="I19" s="107" t="s">
        <v>20</v>
      </c>
      <c r="J19" s="107" t="s">
        <v>20</v>
      </c>
      <c r="K19" s="107" t="s">
        <v>20</v>
      </c>
      <c r="L19" s="107" t="s">
        <v>20</v>
      </c>
      <c r="M19" s="108" t="s">
        <v>153</v>
      </c>
      <c r="N19" s="108">
        <v>1</v>
      </c>
      <c r="O19" s="87">
        <f t="shared" si="0"/>
        <v>0.75380000000000003</v>
      </c>
      <c r="P19" s="107" t="s">
        <v>20</v>
      </c>
    </row>
    <row r="20" spans="1:16" ht="32.5" customHeight="1">
      <c r="A20" s="21">
        <v>15</v>
      </c>
      <c r="B20" s="87" t="s">
        <v>227</v>
      </c>
      <c r="C20" s="87" t="s">
        <v>228</v>
      </c>
      <c r="D20" s="87" t="s">
        <v>20</v>
      </c>
      <c r="E20" s="87" t="s">
        <v>135</v>
      </c>
      <c r="F20" s="87">
        <v>4</v>
      </c>
      <c r="G20" s="106">
        <v>0.13</v>
      </c>
      <c r="H20" s="107" t="s">
        <v>20</v>
      </c>
      <c r="I20" s="107" t="s">
        <v>20</v>
      </c>
      <c r="J20" s="107" t="s">
        <v>20</v>
      </c>
      <c r="K20" s="107" t="s">
        <v>20</v>
      </c>
      <c r="L20" s="107" t="s">
        <v>20</v>
      </c>
      <c r="M20" s="108" t="s">
        <v>153</v>
      </c>
      <c r="N20" s="108">
        <v>1</v>
      </c>
      <c r="O20" s="87">
        <f t="shared" si="0"/>
        <v>0.52</v>
      </c>
      <c r="P20" s="107" t="s">
        <v>20</v>
      </c>
    </row>
    <row r="21" spans="1:16" ht="32.5" customHeight="1">
      <c r="A21" s="21">
        <v>16</v>
      </c>
      <c r="B21" s="87" t="s">
        <v>229</v>
      </c>
      <c r="C21" s="87" t="s">
        <v>230</v>
      </c>
      <c r="D21" s="87" t="s">
        <v>20</v>
      </c>
      <c r="E21" s="87" t="s">
        <v>135</v>
      </c>
      <c r="F21" s="87">
        <v>1</v>
      </c>
      <c r="G21" s="106">
        <v>0.90885000000000005</v>
      </c>
      <c r="H21" s="107" t="s">
        <v>20</v>
      </c>
      <c r="I21" s="107" t="s">
        <v>20</v>
      </c>
      <c r="J21" s="107" t="s">
        <v>20</v>
      </c>
      <c r="K21" s="107" t="s">
        <v>20</v>
      </c>
      <c r="L21" s="107" t="s">
        <v>20</v>
      </c>
      <c r="M21" s="108" t="s">
        <v>153</v>
      </c>
      <c r="N21" s="108">
        <v>1</v>
      </c>
      <c r="O21" s="87">
        <f t="shared" si="0"/>
        <v>0.90885000000000005</v>
      </c>
      <c r="P21" s="107" t="s">
        <v>20</v>
      </c>
    </row>
    <row r="22" spans="1:16" ht="32.5" customHeight="1">
      <c r="A22" s="21">
        <v>17</v>
      </c>
      <c r="B22" s="87" t="s">
        <v>231</v>
      </c>
      <c r="C22" s="87" t="s">
        <v>232</v>
      </c>
      <c r="D22" s="87" t="s">
        <v>20</v>
      </c>
      <c r="E22" s="87" t="s">
        <v>135</v>
      </c>
      <c r="F22" s="87">
        <v>3</v>
      </c>
      <c r="G22" s="106">
        <v>0.6</v>
      </c>
      <c r="H22" s="107" t="s">
        <v>20</v>
      </c>
      <c r="I22" s="107" t="s">
        <v>20</v>
      </c>
      <c r="J22" s="107" t="s">
        <v>20</v>
      </c>
      <c r="K22" s="107" t="s">
        <v>20</v>
      </c>
      <c r="L22" s="107" t="s">
        <v>20</v>
      </c>
      <c r="M22" s="108" t="s">
        <v>153</v>
      </c>
      <c r="N22" s="108">
        <v>1</v>
      </c>
      <c r="O22" s="87">
        <f t="shared" si="0"/>
        <v>1.7999999999999998</v>
      </c>
      <c r="P22" s="107" t="s">
        <v>20</v>
      </c>
    </row>
    <row r="23" spans="1:16" ht="32.5" customHeight="1">
      <c r="A23" s="21">
        <v>18</v>
      </c>
      <c r="B23" s="87" t="s">
        <v>233</v>
      </c>
      <c r="C23" s="87" t="s">
        <v>234</v>
      </c>
      <c r="D23" s="87" t="s">
        <v>20</v>
      </c>
      <c r="E23" s="87" t="s">
        <v>135</v>
      </c>
      <c r="F23" s="87">
        <v>2</v>
      </c>
      <c r="G23" s="106">
        <v>0.5</v>
      </c>
      <c r="H23" s="107" t="s">
        <v>20</v>
      </c>
      <c r="I23" s="107" t="s">
        <v>20</v>
      </c>
      <c r="J23" s="107" t="s">
        <v>20</v>
      </c>
      <c r="K23" s="107" t="s">
        <v>20</v>
      </c>
      <c r="L23" s="107" t="s">
        <v>20</v>
      </c>
      <c r="M23" s="108" t="s">
        <v>153</v>
      </c>
      <c r="N23" s="108">
        <v>1</v>
      </c>
      <c r="O23" s="87">
        <f t="shared" si="0"/>
        <v>1</v>
      </c>
      <c r="P23" s="107" t="s">
        <v>20</v>
      </c>
    </row>
    <row r="24" spans="1:16" ht="32.5" customHeight="1">
      <c r="A24" s="21">
        <v>19</v>
      </c>
      <c r="B24" s="87" t="s">
        <v>235</v>
      </c>
      <c r="C24" s="87" t="s">
        <v>236</v>
      </c>
      <c r="D24" s="87" t="s">
        <v>20</v>
      </c>
      <c r="E24" s="87" t="s">
        <v>135</v>
      </c>
      <c r="F24" s="87">
        <v>2</v>
      </c>
      <c r="G24" s="106">
        <v>0.70088495575221199</v>
      </c>
      <c r="H24" s="107" t="s">
        <v>20</v>
      </c>
      <c r="I24" s="107" t="s">
        <v>20</v>
      </c>
      <c r="J24" s="107" t="s">
        <v>20</v>
      </c>
      <c r="K24" s="107" t="s">
        <v>20</v>
      </c>
      <c r="L24" s="107" t="s">
        <v>20</v>
      </c>
      <c r="M24" s="108" t="s">
        <v>153</v>
      </c>
      <c r="N24" s="108">
        <v>1</v>
      </c>
      <c r="O24" s="87">
        <f t="shared" si="0"/>
        <v>1.401769911504424</v>
      </c>
      <c r="P24" s="107" t="s">
        <v>20</v>
      </c>
    </row>
    <row r="25" spans="1:16" ht="32.5" customHeight="1">
      <c r="A25" s="21">
        <v>20</v>
      </c>
      <c r="B25" s="87" t="s">
        <v>237</v>
      </c>
      <c r="C25" s="87" t="s">
        <v>238</v>
      </c>
      <c r="D25" s="87" t="s">
        <v>20</v>
      </c>
      <c r="E25" s="87" t="s">
        <v>135</v>
      </c>
      <c r="F25" s="87">
        <v>1</v>
      </c>
      <c r="G25" s="106">
        <v>0.51</v>
      </c>
      <c r="H25" s="107" t="s">
        <v>20</v>
      </c>
      <c r="I25" s="107" t="s">
        <v>20</v>
      </c>
      <c r="J25" s="107" t="s">
        <v>20</v>
      </c>
      <c r="K25" s="107" t="s">
        <v>20</v>
      </c>
      <c r="L25" s="107" t="s">
        <v>20</v>
      </c>
      <c r="M25" s="108" t="s">
        <v>153</v>
      </c>
      <c r="N25" s="108">
        <v>1</v>
      </c>
      <c r="O25" s="87">
        <f t="shared" si="0"/>
        <v>0.51</v>
      </c>
      <c r="P25" s="107" t="s">
        <v>20</v>
      </c>
    </row>
    <row r="26" spans="1:16" ht="32.5" customHeight="1">
      <c r="A26" s="21">
        <v>21</v>
      </c>
      <c r="B26" s="87" t="s">
        <v>239</v>
      </c>
      <c r="C26" s="87" t="s">
        <v>240</v>
      </c>
      <c r="D26" s="87" t="s">
        <v>20</v>
      </c>
      <c r="E26" s="87" t="s">
        <v>135</v>
      </c>
      <c r="F26" s="87">
        <v>1</v>
      </c>
      <c r="G26" s="106">
        <v>4.12</v>
      </c>
      <c r="H26" s="107" t="s">
        <v>20</v>
      </c>
      <c r="I26" s="107" t="s">
        <v>20</v>
      </c>
      <c r="J26" s="107" t="s">
        <v>20</v>
      </c>
      <c r="K26" s="107" t="s">
        <v>20</v>
      </c>
      <c r="L26" s="107" t="s">
        <v>20</v>
      </c>
      <c r="M26" s="108" t="s">
        <v>153</v>
      </c>
      <c r="N26" s="108">
        <v>1</v>
      </c>
      <c r="O26" s="87">
        <f t="shared" si="0"/>
        <v>4.12</v>
      </c>
      <c r="P26" s="107" t="s">
        <v>20</v>
      </c>
    </row>
    <row r="27" spans="1:16" ht="32.5" customHeight="1">
      <c r="A27" s="21">
        <v>22</v>
      </c>
      <c r="B27" s="87" t="s">
        <v>241</v>
      </c>
      <c r="C27" s="87" t="s">
        <v>242</v>
      </c>
      <c r="D27" s="87" t="s">
        <v>20</v>
      </c>
      <c r="E27" s="87" t="s">
        <v>135</v>
      </c>
      <c r="F27" s="87">
        <v>2</v>
      </c>
      <c r="G27" s="106">
        <v>15.2</v>
      </c>
      <c r="H27" s="107" t="s">
        <v>20</v>
      </c>
      <c r="I27" s="107" t="s">
        <v>20</v>
      </c>
      <c r="J27" s="107" t="s">
        <v>20</v>
      </c>
      <c r="K27" s="107" t="s">
        <v>20</v>
      </c>
      <c r="L27" s="107" t="s">
        <v>20</v>
      </c>
      <c r="M27" s="108" t="s">
        <v>153</v>
      </c>
      <c r="N27" s="108">
        <v>1</v>
      </c>
      <c r="O27" s="87">
        <f t="shared" si="0"/>
        <v>30.4</v>
      </c>
      <c r="P27" s="107" t="s">
        <v>20</v>
      </c>
    </row>
    <row r="28" spans="1:16" ht="32.5" customHeight="1">
      <c r="A28" s="21">
        <v>23</v>
      </c>
      <c r="B28" s="87" t="s">
        <v>243</v>
      </c>
      <c r="C28" s="87" t="s">
        <v>244</v>
      </c>
      <c r="D28" s="87" t="s">
        <v>20</v>
      </c>
      <c r="E28" s="87" t="s">
        <v>135</v>
      </c>
      <c r="F28" s="87">
        <v>1</v>
      </c>
      <c r="G28" s="106">
        <v>0.35</v>
      </c>
      <c r="H28" s="107" t="s">
        <v>20</v>
      </c>
      <c r="I28" s="107" t="s">
        <v>20</v>
      </c>
      <c r="J28" s="107" t="s">
        <v>20</v>
      </c>
      <c r="K28" s="107" t="s">
        <v>20</v>
      </c>
      <c r="L28" s="107" t="s">
        <v>20</v>
      </c>
      <c r="M28" s="108" t="s">
        <v>153</v>
      </c>
      <c r="N28" s="108">
        <v>1</v>
      </c>
      <c r="O28" s="87">
        <f t="shared" si="0"/>
        <v>0.35</v>
      </c>
      <c r="P28" s="107" t="s">
        <v>20</v>
      </c>
    </row>
    <row r="29" spans="1:16" ht="32.5" customHeight="1">
      <c r="A29" s="21">
        <v>24</v>
      </c>
      <c r="B29" s="87" t="s">
        <v>245</v>
      </c>
      <c r="C29" s="87" t="s">
        <v>246</v>
      </c>
      <c r="D29" s="87" t="s">
        <v>20</v>
      </c>
      <c r="E29" s="87" t="s">
        <v>135</v>
      </c>
      <c r="F29" s="87">
        <v>1</v>
      </c>
      <c r="G29" s="106">
        <v>6.5</v>
      </c>
      <c r="H29" s="107" t="s">
        <v>20</v>
      </c>
      <c r="I29" s="107" t="s">
        <v>20</v>
      </c>
      <c r="J29" s="107" t="s">
        <v>20</v>
      </c>
      <c r="K29" s="107" t="s">
        <v>20</v>
      </c>
      <c r="L29" s="107" t="s">
        <v>20</v>
      </c>
      <c r="M29" s="108" t="s">
        <v>153</v>
      </c>
      <c r="N29" s="108">
        <v>1</v>
      </c>
      <c r="O29" s="87">
        <f t="shared" si="0"/>
        <v>6.5</v>
      </c>
      <c r="P29" s="107" t="s">
        <v>20</v>
      </c>
    </row>
    <row r="30" spans="1:16" ht="32.5" customHeight="1">
      <c r="A30" s="21">
        <v>25</v>
      </c>
      <c r="B30" s="87" t="s">
        <v>247</v>
      </c>
      <c r="C30" s="87" t="s">
        <v>248</v>
      </c>
      <c r="D30" s="87" t="s">
        <v>20</v>
      </c>
      <c r="E30" s="87" t="s">
        <v>135</v>
      </c>
      <c r="F30" s="87">
        <v>1</v>
      </c>
      <c r="G30" s="106">
        <v>5.7310503168000002</v>
      </c>
      <c r="H30" s="107" t="s">
        <v>20</v>
      </c>
      <c r="I30" s="107" t="s">
        <v>20</v>
      </c>
      <c r="J30" s="107" t="s">
        <v>20</v>
      </c>
      <c r="K30" s="107" t="s">
        <v>20</v>
      </c>
      <c r="L30" s="107" t="s">
        <v>20</v>
      </c>
      <c r="M30" s="108" t="s">
        <v>153</v>
      </c>
      <c r="N30" s="108">
        <v>1</v>
      </c>
      <c r="O30" s="87">
        <f t="shared" si="0"/>
        <v>5.7310503168000002</v>
      </c>
      <c r="P30" s="107" t="s">
        <v>20</v>
      </c>
    </row>
    <row r="31" spans="1:16" ht="32.5" customHeight="1">
      <c r="A31" s="21">
        <v>26</v>
      </c>
      <c r="B31" s="87" t="s">
        <v>249</v>
      </c>
      <c r="C31" s="87" t="s">
        <v>250</v>
      </c>
      <c r="D31" s="87" t="s">
        <v>20</v>
      </c>
      <c r="E31" s="87" t="s">
        <v>135</v>
      </c>
      <c r="F31" s="87">
        <v>1</v>
      </c>
      <c r="G31" s="106">
        <v>16.600000000000001</v>
      </c>
      <c r="H31" s="107" t="s">
        <v>20</v>
      </c>
      <c r="I31" s="107" t="s">
        <v>20</v>
      </c>
      <c r="J31" s="107" t="s">
        <v>20</v>
      </c>
      <c r="K31" s="107" t="s">
        <v>20</v>
      </c>
      <c r="L31" s="107" t="s">
        <v>20</v>
      </c>
      <c r="M31" s="108" t="s">
        <v>153</v>
      </c>
      <c r="N31" s="108">
        <v>1</v>
      </c>
      <c r="O31" s="87">
        <f t="shared" si="0"/>
        <v>16.600000000000001</v>
      </c>
      <c r="P31" s="107" t="s">
        <v>20</v>
      </c>
    </row>
    <row r="32" spans="1:16" ht="32.5" customHeight="1">
      <c r="A32" s="21">
        <v>27</v>
      </c>
      <c r="B32" s="87" t="s">
        <v>251</v>
      </c>
      <c r="C32" s="87" t="s">
        <v>252</v>
      </c>
      <c r="D32" s="87" t="s">
        <v>20</v>
      </c>
      <c r="E32" s="87" t="s">
        <v>135</v>
      </c>
      <c r="F32" s="87">
        <v>1</v>
      </c>
      <c r="G32" s="106">
        <v>4.3</v>
      </c>
      <c r="H32" s="107" t="s">
        <v>20</v>
      </c>
      <c r="I32" s="107" t="s">
        <v>20</v>
      </c>
      <c r="J32" s="107" t="s">
        <v>20</v>
      </c>
      <c r="K32" s="107" t="s">
        <v>20</v>
      </c>
      <c r="L32" s="107" t="s">
        <v>20</v>
      </c>
      <c r="M32" s="108" t="s">
        <v>153</v>
      </c>
      <c r="N32" s="108">
        <v>1</v>
      </c>
      <c r="O32" s="87">
        <f t="shared" si="0"/>
        <v>4.3</v>
      </c>
      <c r="P32" s="107" t="s">
        <v>20</v>
      </c>
    </row>
    <row r="33" spans="1:16" ht="32.5" customHeight="1">
      <c r="A33" s="21">
        <v>28</v>
      </c>
      <c r="B33" s="87" t="s">
        <v>253</v>
      </c>
      <c r="C33" s="87" t="s">
        <v>254</v>
      </c>
      <c r="D33" s="87" t="s">
        <v>20</v>
      </c>
      <c r="E33" s="87" t="s">
        <v>135</v>
      </c>
      <c r="F33" s="87">
        <v>1</v>
      </c>
      <c r="G33" s="106">
        <v>2.1</v>
      </c>
      <c r="H33" s="107" t="s">
        <v>20</v>
      </c>
      <c r="I33" s="107" t="s">
        <v>20</v>
      </c>
      <c r="J33" s="107" t="s">
        <v>20</v>
      </c>
      <c r="K33" s="107" t="s">
        <v>20</v>
      </c>
      <c r="L33" s="107" t="s">
        <v>20</v>
      </c>
      <c r="M33" s="108" t="s">
        <v>153</v>
      </c>
      <c r="N33" s="108">
        <v>1</v>
      </c>
      <c r="O33" s="87">
        <f t="shared" si="0"/>
        <v>2.1</v>
      </c>
      <c r="P33" s="107" t="s">
        <v>20</v>
      </c>
    </row>
    <row r="34" spans="1:16" ht="32.5" customHeight="1">
      <c r="A34" s="21">
        <v>29</v>
      </c>
      <c r="B34" s="87" t="s">
        <v>255</v>
      </c>
      <c r="C34" s="87" t="s">
        <v>256</v>
      </c>
      <c r="D34" s="87" t="s">
        <v>20</v>
      </c>
      <c r="E34" s="87" t="s">
        <v>135</v>
      </c>
      <c r="F34" s="87">
        <v>1</v>
      </c>
      <c r="G34" s="106">
        <v>4.8</v>
      </c>
      <c r="H34" s="107" t="s">
        <v>20</v>
      </c>
      <c r="I34" s="107" t="s">
        <v>20</v>
      </c>
      <c r="J34" s="107" t="s">
        <v>20</v>
      </c>
      <c r="K34" s="107" t="s">
        <v>20</v>
      </c>
      <c r="L34" s="107" t="s">
        <v>20</v>
      </c>
      <c r="M34" s="108" t="s">
        <v>153</v>
      </c>
      <c r="N34" s="108">
        <v>1</v>
      </c>
      <c r="O34" s="87">
        <f t="shared" si="0"/>
        <v>4.8</v>
      </c>
      <c r="P34" s="107" t="s">
        <v>20</v>
      </c>
    </row>
    <row r="35" spans="1:16" ht="32.5" customHeight="1">
      <c r="A35" s="21">
        <v>30</v>
      </c>
      <c r="B35" s="87" t="s">
        <v>257</v>
      </c>
      <c r="C35" s="87" t="s">
        <v>258</v>
      </c>
      <c r="D35" s="87" t="s">
        <v>20</v>
      </c>
      <c r="E35" s="87" t="s">
        <v>135</v>
      </c>
      <c r="F35" s="87">
        <v>1</v>
      </c>
      <c r="G35" s="106">
        <v>2.5</v>
      </c>
      <c r="H35" s="107" t="s">
        <v>20</v>
      </c>
      <c r="I35" s="107" t="s">
        <v>20</v>
      </c>
      <c r="J35" s="107" t="s">
        <v>20</v>
      </c>
      <c r="K35" s="107" t="s">
        <v>20</v>
      </c>
      <c r="L35" s="107" t="s">
        <v>20</v>
      </c>
      <c r="M35" s="108" t="s">
        <v>153</v>
      </c>
      <c r="N35" s="108">
        <v>1</v>
      </c>
      <c r="O35" s="87">
        <f t="shared" si="0"/>
        <v>2.5</v>
      </c>
      <c r="P35" s="107" t="s">
        <v>20</v>
      </c>
    </row>
    <row r="36" spans="1:16" ht="32.5" customHeight="1">
      <c r="A36" s="21">
        <v>31</v>
      </c>
      <c r="B36" s="87" t="s">
        <v>259</v>
      </c>
      <c r="C36" s="87" t="s">
        <v>260</v>
      </c>
      <c r="D36" s="87" t="s">
        <v>20</v>
      </c>
      <c r="E36" s="87" t="s">
        <v>135</v>
      </c>
      <c r="F36" s="87">
        <v>1</v>
      </c>
      <c r="G36" s="106">
        <v>0.11</v>
      </c>
      <c r="H36" s="107" t="s">
        <v>20</v>
      </c>
      <c r="I36" s="107" t="s">
        <v>20</v>
      </c>
      <c r="J36" s="107" t="s">
        <v>20</v>
      </c>
      <c r="K36" s="107" t="s">
        <v>20</v>
      </c>
      <c r="L36" s="107" t="s">
        <v>20</v>
      </c>
      <c r="M36" s="108" t="s">
        <v>153</v>
      </c>
      <c r="N36" s="108">
        <v>1</v>
      </c>
      <c r="O36" s="87">
        <f t="shared" si="0"/>
        <v>0.11</v>
      </c>
      <c r="P36" s="107" t="s">
        <v>20</v>
      </c>
    </row>
    <row r="37" spans="1:16" ht="32.5" customHeight="1">
      <c r="A37" s="21">
        <v>32</v>
      </c>
      <c r="B37" s="87" t="s">
        <v>261</v>
      </c>
      <c r="C37" s="87" t="s">
        <v>262</v>
      </c>
      <c r="D37" s="87" t="s">
        <v>20</v>
      </c>
      <c r="E37" s="87" t="s">
        <v>135</v>
      </c>
      <c r="F37" s="87">
        <v>1</v>
      </c>
      <c r="G37" s="106">
        <v>1.7</v>
      </c>
      <c r="H37" s="107" t="s">
        <v>20</v>
      </c>
      <c r="I37" s="107" t="s">
        <v>20</v>
      </c>
      <c r="J37" s="107" t="s">
        <v>20</v>
      </c>
      <c r="K37" s="107" t="s">
        <v>20</v>
      </c>
      <c r="L37" s="107" t="s">
        <v>20</v>
      </c>
      <c r="M37" s="108" t="s">
        <v>153</v>
      </c>
      <c r="N37" s="108">
        <v>1</v>
      </c>
      <c r="O37" s="87">
        <f t="shared" si="0"/>
        <v>1.7</v>
      </c>
      <c r="P37" s="107" t="s">
        <v>20</v>
      </c>
    </row>
    <row r="38" spans="1:16" ht="32.5" customHeight="1">
      <c r="A38" s="21">
        <v>33</v>
      </c>
      <c r="B38" s="87" t="s">
        <v>263</v>
      </c>
      <c r="C38" s="87" t="s">
        <v>264</v>
      </c>
      <c r="D38" s="87" t="s">
        <v>20</v>
      </c>
      <c r="E38" s="87" t="s">
        <v>135</v>
      </c>
      <c r="F38" s="87">
        <v>1</v>
      </c>
      <c r="G38" s="106">
        <v>25.30274928</v>
      </c>
      <c r="H38" s="107" t="s">
        <v>20</v>
      </c>
      <c r="I38" s="107" t="s">
        <v>20</v>
      </c>
      <c r="J38" s="107" t="s">
        <v>20</v>
      </c>
      <c r="K38" s="107" t="s">
        <v>20</v>
      </c>
      <c r="L38" s="107" t="s">
        <v>20</v>
      </c>
      <c r="M38" s="108" t="s">
        <v>153</v>
      </c>
      <c r="N38" s="108">
        <v>1</v>
      </c>
      <c r="O38" s="87">
        <f t="shared" si="0"/>
        <v>25.30274928</v>
      </c>
      <c r="P38" s="107" t="s">
        <v>20</v>
      </c>
    </row>
    <row r="39" spans="1:16" ht="32.5" customHeight="1">
      <c r="A39" s="21">
        <v>34</v>
      </c>
      <c r="B39" s="87" t="s">
        <v>265</v>
      </c>
      <c r="C39" s="87" t="s">
        <v>266</v>
      </c>
      <c r="D39" s="87" t="s">
        <v>20</v>
      </c>
      <c r="E39" s="87" t="s">
        <v>135</v>
      </c>
      <c r="F39" s="87">
        <v>1</v>
      </c>
      <c r="G39" s="106">
        <v>25.260504000000001</v>
      </c>
      <c r="H39" s="107" t="s">
        <v>20</v>
      </c>
      <c r="I39" s="107" t="s">
        <v>20</v>
      </c>
      <c r="J39" s="107" t="s">
        <v>20</v>
      </c>
      <c r="K39" s="107" t="s">
        <v>20</v>
      </c>
      <c r="L39" s="107" t="s">
        <v>20</v>
      </c>
      <c r="M39" s="108" t="s">
        <v>153</v>
      </c>
      <c r="N39" s="108">
        <v>1</v>
      </c>
      <c r="O39" s="87">
        <f t="shared" ref="O39:O70" si="1">F39*G39</f>
        <v>25.260504000000001</v>
      </c>
      <c r="P39" s="107" t="s">
        <v>20</v>
      </c>
    </row>
    <row r="40" spans="1:16" ht="32.5" customHeight="1">
      <c r="A40" s="21">
        <v>35</v>
      </c>
      <c r="B40" s="87" t="s">
        <v>267</v>
      </c>
      <c r="C40" s="87" t="s">
        <v>93</v>
      </c>
      <c r="D40" s="87" t="s">
        <v>20</v>
      </c>
      <c r="E40" s="87" t="s">
        <v>135</v>
      </c>
      <c r="F40" s="87">
        <v>8</v>
      </c>
      <c r="G40" s="106">
        <v>0.2</v>
      </c>
      <c r="H40" s="107" t="s">
        <v>20</v>
      </c>
      <c r="I40" s="107" t="s">
        <v>20</v>
      </c>
      <c r="J40" s="107" t="s">
        <v>20</v>
      </c>
      <c r="K40" s="107" t="s">
        <v>20</v>
      </c>
      <c r="L40" s="107" t="s">
        <v>20</v>
      </c>
      <c r="M40" s="108" t="s">
        <v>153</v>
      </c>
      <c r="N40" s="108">
        <v>1</v>
      </c>
      <c r="O40" s="87">
        <f t="shared" si="1"/>
        <v>1.6</v>
      </c>
      <c r="P40" s="107" t="s">
        <v>20</v>
      </c>
    </row>
    <row r="41" spans="1:16" ht="32.5" customHeight="1">
      <c r="A41" s="21">
        <v>36</v>
      </c>
      <c r="B41" s="87" t="s">
        <v>268</v>
      </c>
      <c r="C41" s="87" t="s">
        <v>269</v>
      </c>
      <c r="D41" s="87" t="s">
        <v>20</v>
      </c>
      <c r="E41" s="87" t="s">
        <v>135</v>
      </c>
      <c r="F41" s="87">
        <v>1</v>
      </c>
      <c r="G41" s="106">
        <v>3.52</v>
      </c>
      <c r="H41" s="107" t="s">
        <v>20</v>
      </c>
      <c r="I41" s="107" t="s">
        <v>20</v>
      </c>
      <c r="J41" s="107" t="s">
        <v>20</v>
      </c>
      <c r="K41" s="107" t="s">
        <v>20</v>
      </c>
      <c r="L41" s="107" t="s">
        <v>20</v>
      </c>
      <c r="M41" s="108" t="s">
        <v>153</v>
      </c>
      <c r="N41" s="108">
        <v>1</v>
      </c>
      <c r="O41" s="87">
        <f t="shared" si="1"/>
        <v>3.52</v>
      </c>
      <c r="P41" s="107" t="s">
        <v>20</v>
      </c>
    </row>
    <row r="42" spans="1:16" ht="32.5" customHeight="1">
      <c r="A42" s="21">
        <v>37</v>
      </c>
      <c r="B42" s="87" t="s">
        <v>270</v>
      </c>
      <c r="C42" s="87" t="s">
        <v>271</v>
      </c>
      <c r="D42" s="87" t="s">
        <v>20</v>
      </c>
      <c r="E42" s="87" t="s">
        <v>135</v>
      </c>
      <c r="F42" s="87">
        <v>1</v>
      </c>
      <c r="G42" s="106">
        <v>0.469248</v>
      </c>
      <c r="H42" s="107" t="s">
        <v>20</v>
      </c>
      <c r="I42" s="107" t="s">
        <v>20</v>
      </c>
      <c r="J42" s="107" t="s">
        <v>20</v>
      </c>
      <c r="K42" s="107" t="s">
        <v>20</v>
      </c>
      <c r="L42" s="107" t="s">
        <v>20</v>
      </c>
      <c r="M42" s="108" t="s">
        <v>153</v>
      </c>
      <c r="N42" s="108">
        <v>1</v>
      </c>
      <c r="O42" s="87">
        <f t="shared" si="1"/>
        <v>0.469248</v>
      </c>
      <c r="P42" s="107" t="s">
        <v>20</v>
      </c>
    </row>
    <row r="43" spans="1:16" ht="32.5" customHeight="1">
      <c r="A43" s="21">
        <v>38</v>
      </c>
      <c r="B43" s="87" t="s">
        <v>272</v>
      </c>
      <c r="C43" s="87" t="s">
        <v>273</v>
      </c>
      <c r="D43" s="87" t="s">
        <v>20</v>
      </c>
      <c r="E43" s="87" t="s">
        <v>135</v>
      </c>
      <c r="F43" s="87">
        <v>5</v>
      </c>
      <c r="G43" s="106">
        <v>0.45</v>
      </c>
      <c r="H43" s="107" t="s">
        <v>20</v>
      </c>
      <c r="I43" s="107" t="s">
        <v>20</v>
      </c>
      <c r="J43" s="107" t="s">
        <v>20</v>
      </c>
      <c r="K43" s="107" t="s">
        <v>20</v>
      </c>
      <c r="L43" s="107" t="s">
        <v>20</v>
      </c>
      <c r="M43" s="108" t="s">
        <v>153</v>
      </c>
      <c r="N43" s="108">
        <v>1</v>
      </c>
      <c r="O43" s="87">
        <f t="shared" si="1"/>
        <v>2.25</v>
      </c>
      <c r="P43" s="107" t="s">
        <v>20</v>
      </c>
    </row>
    <row r="44" spans="1:16" ht="32.5" customHeight="1">
      <c r="A44" s="21">
        <v>39</v>
      </c>
      <c r="B44" s="87" t="s">
        <v>274</v>
      </c>
      <c r="C44" s="87" t="s">
        <v>275</v>
      </c>
      <c r="D44" s="87" t="s">
        <v>20</v>
      </c>
      <c r="E44" s="87" t="s">
        <v>135</v>
      </c>
      <c r="F44" s="87">
        <v>1</v>
      </c>
      <c r="G44" s="106">
        <v>1.75</v>
      </c>
      <c r="H44" s="107" t="s">
        <v>20</v>
      </c>
      <c r="I44" s="107" t="s">
        <v>20</v>
      </c>
      <c r="J44" s="107" t="s">
        <v>20</v>
      </c>
      <c r="K44" s="107" t="s">
        <v>20</v>
      </c>
      <c r="L44" s="107" t="s">
        <v>20</v>
      </c>
      <c r="M44" s="108" t="s">
        <v>153</v>
      </c>
      <c r="N44" s="108">
        <v>1</v>
      </c>
      <c r="O44" s="87">
        <f t="shared" si="1"/>
        <v>1.75</v>
      </c>
      <c r="P44" s="107" t="s">
        <v>20</v>
      </c>
    </row>
    <row r="45" spans="1:16" ht="32.5" customHeight="1">
      <c r="A45" s="21">
        <v>40</v>
      </c>
      <c r="B45" s="87" t="s">
        <v>276</v>
      </c>
      <c r="C45" s="87" t="s">
        <v>277</v>
      </c>
      <c r="D45" s="87" t="s">
        <v>20</v>
      </c>
      <c r="E45" s="87" t="s">
        <v>135</v>
      </c>
      <c r="F45" s="87">
        <v>1</v>
      </c>
      <c r="G45" s="106">
        <v>11.09</v>
      </c>
      <c r="H45" s="107" t="s">
        <v>20</v>
      </c>
      <c r="I45" s="107" t="s">
        <v>20</v>
      </c>
      <c r="J45" s="107" t="s">
        <v>20</v>
      </c>
      <c r="K45" s="107" t="s">
        <v>20</v>
      </c>
      <c r="L45" s="107" t="s">
        <v>20</v>
      </c>
      <c r="M45" s="108" t="s">
        <v>153</v>
      </c>
      <c r="N45" s="108">
        <v>1</v>
      </c>
      <c r="O45" s="87">
        <f t="shared" si="1"/>
        <v>11.09</v>
      </c>
      <c r="P45" s="107" t="s">
        <v>20</v>
      </c>
    </row>
    <row r="46" spans="1:16" ht="32.5" customHeight="1">
      <c r="A46" s="21">
        <v>41</v>
      </c>
      <c r="B46" s="87" t="s">
        <v>278</v>
      </c>
      <c r="C46" s="87" t="s">
        <v>279</v>
      </c>
      <c r="D46" s="87" t="s">
        <v>20</v>
      </c>
      <c r="E46" s="87" t="s">
        <v>135</v>
      </c>
      <c r="F46" s="87">
        <v>1</v>
      </c>
      <c r="G46" s="106">
        <v>5.97</v>
      </c>
      <c r="H46" s="107" t="s">
        <v>20</v>
      </c>
      <c r="I46" s="107" t="s">
        <v>20</v>
      </c>
      <c r="J46" s="107" t="s">
        <v>20</v>
      </c>
      <c r="K46" s="107" t="s">
        <v>20</v>
      </c>
      <c r="L46" s="107" t="s">
        <v>20</v>
      </c>
      <c r="M46" s="108" t="s">
        <v>153</v>
      </c>
      <c r="N46" s="108">
        <v>1</v>
      </c>
      <c r="O46" s="87">
        <f t="shared" si="1"/>
        <v>5.97</v>
      </c>
      <c r="P46" s="107" t="s">
        <v>20</v>
      </c>
    </row>
    <row r="47" spans="1:16" ht="32.5" customHeight="1">
      <c r="A47" s="21">
        <v>42</v>
      </c>
      <c r="B47" s="87" t="s">
        <v>280</v>
      </c>
      <c r="C47" s="87" t="s">
        <v>281</v>
      </c>
      <c r="D47" s="87" t="s">
        <v>20</v>
      </c>
      <c r="E47" s="87" t="s">
        <v>135</v>
      </c>
      <c r="F47" s="87">
        <v>1</v>
      </c>
      <c r="G47" s="106">
        <v>12.83</v>
      </c>
      <c r="H47" s="107" t="s">
        <v>20</v>
      </c>
      <c r="I47" s="107" t="s">
        <v>20</v>
      </c>
      <c r="J47" s="107" t="s">
        <v>20</v>
      </c>
      <c r="K47" s="107" t="s">
        <v>20</v>
      </c>
      <c r="L47" s="107" t="s">
        <v>20</v>
      </c>
      <c r="M47" s="108" t="s">
        <v>153</v>
      </c>
      <c r="N47" s="108">
        <v>1</v>
      </c>
      <c r="O47" s="87">
        <f t="shared" si="1"/>
        <v>12.83</v>
      </c>
      <c r="P47" s="107" t="s">
        <v>20</v>
      </c>
    </row>
    <row r="48" spans="1:16" ht="32.5" customHeight="1">
      <c r="A48" s="21">
        <v>43</v>
      </c>
      <c r="B48" s="87" t="s">
        <v>282</v>
      </c>
      <c r="C48" s="87" t="s">
        <v>283</v>
      </c>
      <c r="D48" s="87" t="s">
        <v>20</v>
      </c>
      <c r="E48" s="87" t="s">
        <v>135</v>
      </c>
      <c r="F48" s="87">
        <v>6</v>
      </c>
      <c r="G48" s="106">
        <v>4.5999999999999999E-2</v>
      </c>
      <c r="H48" s="107" t="s">
        <v>20</v>
      </c>
      <c r="I48" s="107" t="s">
        <v>20</v>
      </c>
      <c r="J48" s="107" t="s">
        <v>20</v>
      </c>
      <c r="K48" s="107" t="s">
        <v>20</v>
      </c>
      <c r="L48" s="107" t="s">
        <v>20</v>
      </c>
      <c r="M48" s="108" t="s">
        <v>153</v>
      </c>
      <c r="N48" s="108">
        <v>1</v>
      </c>
      <c r="O48" s="87">
        <f t="shared" si="1"/>
        <v>0.27600000000000002</v>
      </c>
      <c r="P48" s="107" t="s">
        <v>20</v>
      </c>
    </row>
    <row r="49" spans="1:16" ht="32.5" customHeight="1">
      <c r="A49" s="21">
        <v>44</v>
      </c>
      <c r="B49" s="87" t="s">
        <v>207</v>
      </c>
      <c r="C49" s="87" t="s">
        <v>208</v>
      </c>
      <c r="D49" s="87" t="s">
        <v>20</v>
      </c>
      <c r="E49" s="87" t="s">
        <v>135</v>
      </c>
      <c r="F49" s="87">
        <v>4</v>
      </c>
      <c r="G49" s="106">
        <v>8.5500000000000007E-2</v>
      </c>
      <c r="H49" s="107" t="s">
        <v>20</v>
      </c>
      <c r="I49" s="107" t="s">
        <v>20</v>
      </c>
      <c r="J49" s="107" t="s">
        <v>20</v>
      </c>
      <c r="K49" s="107" t="s">
        <v>20</v>
      </c>
      <c r="L49" s="107" t="s">
        <v>20</v>
      </c>
      <c r="M49" s="108" t="s">
        <v>153</v>
      </c>
      <c r="N49" s="108">
        <v>1</v>
      </c>
      <c r="O49" s="87">
        <f t="shared" si="1"/>
        <v>0.34200000000000003</v>
      </c>
      <c r="P49" s="107" t="s">
        <v>20</v>
      </c>
    </row>
    <row r="50" spans="1:16" ht="32.5" customHeight="1">
      <c r="A50" s="21">
        <v>45</v>
      </c>
      <c r="B50" s="87" t="s">
        <v>284</v>
      </c>
      <c r="C50" s="87" t="s">
        <v>285</v>
      </c>
      <c r="D50" s="87" t="s">
        <v>20</v>
      </c>
      <c r="E50" s="87" t="s">
        <v>135</v>
      </c>
      <c r="F50" s="87">
        <v>1</v>
      </c>
      <c r="G50" s="106">
        <v>0.1111</v>
      </c>
      <c r="H50" s="107" t="s">
        <v>20</v>
      </c>
      <c r="I50" s="107" t="s">
        <v>20</v>
      </c>
      <c r="J50" s="107" t="s">
        <v>20</v>
      </c>
      <c r="K50" s="107" t="s">
        <v>20</v>
      </c>
      <c r="L50" s="107" t="s">
        <v>20</v>
      </c>
      <c r="M50" s="108" t="s">
        <v>153</v>
      </c>
      <c r="N50" s="108">
        <v>1</v>
      </c>
      <c r="O50" s="87">
        <f t="shared" si="1"/>
        <v>0.1111</v>
      </c>
      <c r="P50" s="107" t="s">
        <v>20</v>
      </c>
    </row>
    <row r="51" spans="1:16" ht="32.5" customHeight="1">
      <c r="A51" s="21">
        <v>46</v>
      </c>
      <c r="B51" s="87" t="s">
        <v>286</v>
      </c>
      <c r="C51" s="87" t="s">
        <v>287</v>
      </c>
      <c r="D51" s="87" t="s">
        <v>20</v>
      </c>
      <c r="E51" s="87" t="s">
        <v>135</v>
      </c>
      <c r="F51" s="87">
        <v>1</v>
      </c>
      <c r="G51" s="106">
        <v>0.1111</v>
      </c>
      <c r="H51" s="107" t="s">
        <v>20</v>
      </c>
      <c r="I51" s="107" t="s">
        <v>20</v>
      </c>
      <c r="J51" s="107" t="s">
        <v>20</v>
      </c>
      <c r="K51" s="107" t="s">
        <v>20</v>
      </c>
      <c r="L51" s="107" t="s">
        <v>20</v>
      </c>
      <c r="M51" s="108" t="s">
        <v>153</v>
      </c>
      <c r="N51" s="108">
        <v>1</v>
      </c>
      <c r="O51" s="87">
        <f t="shared" si="1"/>
        <v>0.1111</v>
      </c>
      <c r="P51" s="107" t="s">
        <v>20</v>
      </c>
    </row>
    <row r="52" spans="1:16" ht="32.5" customHeight="1">
      <c r="A52" s="21">
        <v>47</v>
      </c>
      <c r="B52" s="87" t="s">
        <v>288</v>
      </c>
      <c r="C52" s="87" t="s">
        <v>289</v>
      </c>
      <c r="D52" s="87" t="s">
        <v>20</v>
      </c>
      <c r="E52" s="87" t="s">
        <v>135</v>
      </c>
      <c r="F52" s="87">
        <v>1</v>
      </c>
      <c r="G52" s="106">
        <v>12.794310132</v>
      </c>
      <c r="H52" s="107" t="s">
        <v>20</v>
      </c>
      <c r="I52" s="107" t="s">
        <v>20</v>
      </c>
      <c r="J52" s="107" t="s">
        <v>20</v>
      </c>
      <c r="K52" s="107" t="s">
        <v>20</v>
      </c>
      <c r="L52" s="107" t="s">
        <v>20</v>
      </c>
      <c r="M52" s="108" t="s">
        <v>153</v>
      </c>
      <c r="N52" s="108">
        <v>1</v>
      </c>
      <c r="O52" s="87">
        <f t="shared" si="1"/>
        <v>12.794310132</v>
      </c>
      <c r="P52" s="107" t="s">
        <v>20</v>
      </c>
    </row>
    <row r="53" spans="1:16" ht="32.5" customHeight="1">
      <c r="A53" s="21">
        <v>48</v>
      </c>
      <c r="B53" s="87" t="s">
        <v>290</v>
      </c>
      <c r="C53" s="87" t="s">
        <v>291</v>
      </c>
      <c r="D53" s="87" t="s">
        <v>20</v>
      </c>
      <c r="E53" s="87" t="s">
        <v>135</v>
      </c>
      <c r="F53" s="87">
        <v>1</v>
      </c>
      <c r="G53" s="106">
        <v>51.5</v>
      </c>
      <c r="H53" s="107" t="s">
        <v>20</v>
      </c>
      <c r="I53" s="107" t="s">
        <v>20</v>
      </c>
      <c r="J53" s="107" t="s">
        <v>20</v>
      </c>
      <c r="K53" s="107" t="s">
        <v>20</v>
      </c>
      <c r="L53" s="107" t="s">
        <v>20</v>
      </c>
      <c r="M53" s="108" t="s">
        <v>153</v>
      </c>
      <c r="N53" s="108">
        <v>1</v>
      </c>
      <c r="O53" s="87">
        <f t="shared" si="1"/>
        <v>51.5</v>
      </c>
      <c r="P53" s="107" t="s">
        <v>20</v>
      </c>
    </row>
    <row r="54" spans="1:16" ht="32.5" customHeight="1">
      <c r="A54" s="21">
        <v>49</v>
      </c>
      <c r="B54" s="87" t="s">
        <v>217</v>
      </c>
      <c r="C54" s="87" t="s">
        <v>218</v>
      </c>
      <c r="D54" s="87" t="s">
        <v>20</v>
      </c>
      <c r="E54" s="87" t="s">
        <v>135</v>
      </c>
      <c r="F54" s="87">
        <v>18</v>
      </c>
      <c r="G54" s="106">
        <v>5.7999999999999996E-3</v>
      </c>
      <c r="H54" s="107" t="s">
        <v>20</v>
      </c>
      <c r="I54" s="107" t="s">
        <v>20</v>
      </c>
      <c r="J54" s="107" t="s">
        <v>20</v>
      </c>
      <c r="K54" s="107" t="s">
        <v>20</v>
      </c>
      <c r="L54" s="107" t="s">
        <v>20</v>
      </c>
      <c r="M54" s="108" t="s">
        <v>153</v>
      </c>
      <c r="N54" s="108">
        <v>1</v>
      </c>
      <c r="O54" s="87">
        <f t="shared" si="1"/>
        <v>0.10439999999999999</v>
      </c>
      <c r="P54" s="107" t="s">
        <v>20</v>
      </c>
    </row>
    <row r="55" spans="1:16" ht="32.5" customHeight="1">
      <c r="A55" s="21">
        <v>50</v>
      </c>
      <c r="B55" s="87" t="s">
        <v>292</v>
      </c>
      <c r="C55" s="87" t="s">
        <v>273</v>
      </c>
      <c r="D55" s="87" t="s">
        <v>20</v>
      </c>
      <c r="E55" s="87" t="s">
        <v>135</v>
      </c>
      <c r="F55" s="87">
        <v>4</v>
      </c>
      <c r="G55" s="106">
        <v>0.25</v>
      </c>
      <c r="H55" s="107" t="s">
        <v>20</v>
      </c>
      <c r="I55" s="107" t="s">
        <v>20</v>
      </c>
      <c r="J55" s="107" t="s">
        <v>20</v>
      </c>
      <c r="K55" s="107" t="s">
        <v>20</v>
      </c>
      <c r="L55" s="107" t="s">
        <v>20</v>
      </c>
      <c r="M55" s="108" t="s">
        <v>153</v>
      </c>
      <c r="N55" s="108">
        <v>1</v>
      </c>
      <c r="O55" s="87">
        <f t="shared" si="1"/>
        <v>1</v>
      </c>
      <c r="P55" s="107" t="s">
        <v>20</v>
      </c>
    </row>
    <row r="56" spans="1:16" ht="32.5" customHeight="1">
      <c r="A56" s="21">
        <v>51</v>
      </c>
      <c r="B56" s="87" t="s">
        <v>293</v>
      </c>
      <c r="C56" s="87" t="s">
        <v>294</v>
      </c>
      <c r="D56" s="87" t="s">
        <v>20</v>
      </c>
      <c r="E56" s="87" t="s">
        <v>135</v>
      </c>
      <c r="F56" s="87">
        <v>1</v>
      </c>
      <c r="G56" s="106">
        <v>47.5</v>
      </c>
      <c r="H56" s="107" t="s">
        <v>20</v>
      </c>
      <c r="I56" s="107" t="s">
        <v>20</v>
      </c>
      <c r="J56" s="107" t="s">
        <v>20</v>
      </c>
      <c r="K56" s="107" t="s">
        <v>20</v>
      </c>
      <c r="L56" s="107" t="s">
        <v>20</v>
      </c>
      <c r="M56" s="108" t="s">
        <v>153</v>
      </c>
      <c r="N56" s="108">
        <v>1</v>
      </c>
      <c r="O56" s="87">
        <f t="shared" si="1"/>
        <v>47.5</v>
      </c>
      <c r="P56" s="107" t="s">
        <v>20</v>
      </c>
    </row>
    <row r="57" spans="1:16" ht="32.5" customHeight="1">
      <c r="A57" s="21">
        <v>52</v>
      </c>
      <c r="B57" s="87" t="s">
        <v>295</v>
      </c>
      <c r="C57" s="87" t="s">
        <v>296</v>
      </c>
      <c r="D57" s="87" t="s">
        <v>20</v>
      </c>
      <c r="E57" s="87" t="s">
        <v>135</v>
      </c>
      <c r="F57" s="87">
        <v>1</v>
      </c>
      <c r="G57" s="106">
        <v>0.13819999999999999</v>
      </c>
      <c r="H57" s="107" t="s">
        <v>20</v>
      </c>
      <c r="I57" s="107" t="s">
        <v>20</v>
      </c>
      <c r="J57" s="107" t="s">
        <v>20</v>
      </c>
      <c r="K57" s="107" t="s">
        <v>20</v>
      </c>
      <c r="L57" s="107" t="s">
        <v>20</v>
      </c>
      <c r="M57" s="108" t="s">
        <v>153</v>
      </c>
      <c r="N57" s="108">
        <v>1</v>
      </c>
      <c r="O57" s="87">
        <f t="shared" si="1"/>
        <v>0.13819999999999999</v>
      </c>
      <c r="P57" s="107" t="s">
        <v>20</v>
      </c>
    </row>
    <row r="58" spans="1:16" ht="32.5" customHeight="1">
      <c r="A58" s="21">
        <v>53</v>
      </c>
      <c r="B58" s="87" t="s">
        <v>297</v>
      </c>
      <c r="C58" s="87" t="s">
        <v>298</v>
      </c>
      <c r="D58" s="87" t="s">
        <v>20</v>
      </c>
      <c r="E58" s="87" t="s">
        <v>135</v>
      </c>
      <c r="F58" s="87">
        <v>1</v>
      </c>
      <c r="G58" s="106">
        <v>0.22123000000000001</v>
      </c>
      <c r="H58" s="107" t="s">
        <v>20</v>
      </c>
      <c r="I58" s="107" t="s">
        <v>20</v>
      </c>
      <c r="J58" s="107" t="s">
        <v>20</v>
      </c>
      <c r="K58" s="107" t="s">
        <v>20</v>
      </c>
      <c r="L58" s="107" t="s">
        <v>20</v>
      </c>
      <c r="M58" s="108" t="s">
        <v>153</v>
      </c>
      <c r="N58" s="108">
        <v>1</v>
      </c>
      <c r="O58" s="87">
        <f t="shared" si="1"/>
        <v>0.22123000000000001</v>
      </c>
      <c r="P58" s="107" t="s">
        <v>20</v>
      </c>
    </row>
    <row r="59" spans="1:16" ht="32.5" customHeight="1">
      <c r="A59" s="21">
        <v>54</v>
      </c>
      <c r="B59" s="87" t="s">
        <v>299</v>
      </c>
      <c r="C59" s="87" t="s">
        <v>300</v>
      </c>
      <c r="D59" s="87" t="s">
        <v>20</v>
      </c>
      <c r="E59" s="87" t="s">
        <v>135</v>
      </c>
      <c r="F59" s="87">
        <v>1</v>
      </c>
      <c r="G59" s="106">
        <v>31</v>
      </c>
      <c r="H59" s="107" t="s">
        <v>20</v>
      </c>
      <c r="I59" s="107" t="s">
        <v>20</v>
      </c>
      <c r="J59" s="107" t="s">
        <v>20</v>
      </c>
      <c r="K59" s="107" t="s">
        <v>20</v>
      </c>
      <c r="L59" s="107" t="s">
        <v>20</v>
      </c>
      <c r="M59" s="108" t="s">
        <v>153</v>
      </c>
      <c r="N59" s="108">
        <v>1</v>
      </c>
      <c r="O59" s="87">
        <f t="shared" si="1"/>
        <v>31</v>
      </c>
      <c r="P59" s="107" t="s">
        <v>20</v>
      </c>
    </row>
    <row r="60" spans="1:16" ht="32.5" customHeight="1">
      <c r="A60" s="21">
        <v>55</v>
      </c>
      <c r="B60" s="87" t="s">
        <v>301</v>
      </c>
      <c r="C60" s="87" t="s">
        <v>302</v>
      </c>
      <c r="D60" s="87" t="s">
        <v>20</v>
      </c>
      <c r="E60" s="87" t="s">
        <v>135</v>
      </c>
      <c r="F60" s="87">
        <v>2</v>
      </c>
      <c r="G60" s="106">
        <v>1.05</v>
      </c>
      <c r="H60" s="107" t="s">
        <v>20</v>
      </c>
      <c r="I60" s="107" t="s">
        <v>20</v>
      </c>
      <c r="J60" s="107" t="s">
        <v>20</v>
      </c>
      <c r="K60" s="107" t="s">
        <v>20</v>
      </c>
      <c r="L60" s="107" t="s">
        <v>20</v>
      </c>
      <c r="M60" s="108" t="s">
        <v>153</v>
      </c>
      <c r="N60" s="108">
        <v>1</v>
      </c>
      <c r="O60" s="87">
        <f t="shared" si="1"/>
        <v>2.1</v>
      </c>
      <c r="P60" s="107" t="s">
        <v>20</v>
      </c>
    </row>
    <row r="61" spans="1:16" ht="32.5" customHeight="1">
      <c r="A61" s="21">
        <v>56</v>
      </c>
      <c r="B61" s="87" t="s">
        <v>303</v>
      </c>
      <c r="C61" s="87" t="s">
        <v>304</v>
      </c>
      <c r="D61" s="87" t="s">
        <v>20</v>
      </c>
      <c r="E61" s="87" t="s">
        <v>135</v>
      </c>
      <c r="F61" s="87">
        <v>4</v>
      </c>
      <c r="G61" s="106">
        <v>9.1999999999999998E-2</v>
      </c>
      <c r="H61" s="107" t="s">
        <v>20</v>
      </c>
      <c r="I61" s="107" t="s">
        <v>20</v>
      </c>
      <c r="J61" s="107" t="s">
        <v>20</v>
      </c>
      <c r="K61" s="107" t="s">
        <v>20</v>
      </c>
      <c r="L61" s="107" t="s">
        <v>20</v>
      </c>
      <c r="M61" s="108" t="s">
        <v>153</v>
      </c>
      <c r="N61" s="108">
        <v>1</v>
      </c>
      <c r="O61" s="87">
        <f t="shared" si="1"/>
        <v>0.36799999999999999</v>
      </c>
      <c r="P61" s="107" t="s">
        <v>20</v>
      </c>
    </row>
    <row r="62" spans="1:16" ht="32.5" customHeight="1">
      <c r="A62" s="21">
        <v>57</v>
      </c>
      <c r="B62" s="87" t="s">
        <v>305</v>
      </c>
      <c r="C62" s="87" t="s">
        <v>306</v>
      </c>
      <c r="D62" s="87" t="s">
        <v>20</v>
      </c>
      <c r="E62" s="87" t="s">
        <v>135</v>
      </c>
      <c r="F62" s="87">
        <v>4</v>
      </c>
      <c r="G62" s="106">
        <v>0.12</v>
      </c>
      <c r="H62" s="107" t="s">
        <v>20</v>
      </c>
      <c r="I62" s="107" t="s">
        <v>20</v>
      </c>
      <c r="J62" s="107" t="s">
        <v>20</v>
      </c>
      <c r="K62" s="107" t="s">
        <v>20</v>
      </c>
      <c r="L62" s="107" t="s">
        <v>20</v>
      </c>
      <c r="M62" s="108" t="s">
        <v>153</v>
      </c>
      <c r="N62" s="108">
        <v>1</v>
      </c>
      <c r="O62" s="87">
        <f t="shared" si="1"/>
        <v>0.48</v>
      </c>
      <c r="P62" s="107" t="s">
        <v>20</v>
      </c>
    </row>
    <row r="63" spans="1:16" ht="32.5" customHeight="1">
      <c r="A63" s="21">
        <v>58</v>
      </c>
      <c r="B63" s="87" t="s">
        <v>307</v>
      </c>
      <c r="C63" s="87" t="s">
        <v>308</v>
      </c>
      <c r="D63" s="87" t="s">
        <v>20</v>
      </c>
      <c r="E63" s="87" t="s">
        <v>135</v>
      </c>
      <c r="F63" s="87">
        <v>1</v>
      </c>
      <c r="G63" s="106">
        <v>6.89</v>
      </c>
      <c r="H63" s="107" t="s">
        <v>20</v>
      </c>
      <c r="I63" s="107" t="s">
        <v>20</v>
      </c>
      <c r="J63" s="107" t="s">
        <v>20</v>
      </c>
      <c r="K63" s="107" t="s">
        <v>20</v>
      </c>
      <c r="L63" s="107" t="s">
        <v>20</v>
      </c>
      <c r="M63" s="108" t="s">
        <v>153</v>
      </c>
      <c r="N63" s="108">
        <v>1</v>
      </c>
      <c r="O63" s="87">
        <f t="shared" si="1"/>
        <v>6.89</v>
      </c>
      <c r="P63" s="107" t="s">
        <v>20</v>
      </c>
    </row>
    <row r="64" spans="1:16" ht="32.5" customHeight="1">
      <c r="A64" s="21">
        <v>59</v>
      </c>
      <c r="B64" s="87" t="s">
        <v>309</v>
      </c>
      <c r="C64" s="87" t="s">
        <v>310</v>
      </c>
      <c r="D64" s="87" t="s">
        <v>20</v>
      </c>
      <c r="E64" s="87" t="s">
        <v>135</v>
      </c>
      <c r="F64" s="87">
        <v>1</v>
      </c>
      <c r="G64" s="106">
        <v>1.1000000000000001</v>
      </c>
      <c r="H64" s="107" t="s">
        <v>20</v>
      </c>
      <c r="I64" s="107" t="s">
        <v>20</v>
      </c>
      <c r="J64" s="107" t="s">
        <v>20</v>
      </c>
      <c r="K64" s="107" t="s">
        <v>20</v>
      </c>
      <c r="L64" s="107" t="s">
        <v>20</v>
      </c>
      <c r="M64" s="108" t="s">
        <v>153</v>
      </c>
      <c r="N64" s="108">
        <v>1</v>
      </c>
      <c r="O64" s="87">
        <f t="shared" si="1"/>
        <v>1.1000000000000001</v>
      </c>
      <c r="P64" s="107" t="s">
        <v>20</v>
      </c>
    </row>
    <row r="65" spans="1:17" ht="32.5" customHeight="1">
      <c r="A65" s="21">
        <v>60</v>
      </c>
      <c r="B65" s="87" t="s">
        <v>311</v>
      </c>
      <c r="C65" s="87" t="s">
        <v>312</v>
      </c>
      <c r="D65" s="87" t="s">
        <v>20</v>
      </c>
      <c r="E65" s="87" t="s">
        <v>135</v>
      </c>
      <c r="F65" s="87">
        <v>1</v>
      </c>
      <c r="G65" s="106">
        <v>0.26</v>
      </c>
      <c r="H65" s="107" t="s">
        <v>20</v>
      </c>
      <c r="I65" s="107" t="s">
        <v>20</v>
      </c>
      <c r="J65" s="107" t="s">
        <v>20</v>
      </c>
      <c r="K65" s="107" t="s">
        <v>20</v>
      </c>
      <c r="L65" s="107" t="s">
        <v>20</v>
      </c>
      <c r="M65" s="108" t="s">
        <v>153</v>
      </c>
      <c r="N65" s="108">
        <v>1</v>
      </c>
      <c r="O65" s="87">
        <f t="shared" si="1"/>
        <v>0.26</v>
      </c>
      <c r="P65" s="107" t="s">
        <v>20</v>
      </c>
    </row>
    <row r="66" spans="1:17" ht="32.5" customHeight="1">
      <c r="A66" s="21">
        <v>61</v>
      </c>
      <c r="B66" s="87" t="s">
        <v>313</v>
      </c>
      <c r="C66" s="87" t="s">
        <v>314</v>
      </c>
      <c r="D66" s="87" t="s">
        <v>20</v>
      </c>
      <c r="E66" s="87" t="s">
        <v>135</v>
      </c>
      <c r="F66" s="87">
        <v>1</v>
      </c>
      <c r="G66" s="106">
        <v>0.36399999999999999</v>
      </c>
      <c r="H66" s="107" t="s">
        <v>20</v>
      </c>
      <c r="I66" s="107" t="s">
        <v>20</v>
      </c>
      <c r="J66" s="107" t="s">
        <v>20</v>
      </c>
      <c r="K66" s="107" t="s">
        <v>20</v>
      </c>
      <c r="L66" s="107" t="s">
        <v>20</v>
      </c>
      <c r="M66" s="108" t="s">
        <v>153</v>
      </c>
      <c r="N66" s="108">
        <v>1</v>
      </c>
      <c r="O66" s="87">
        <f t="shared" si="1"/>
        <v>0.36399999999999999</v>
      </c>
      <c r="P66" s="107" t="s">
        <v>20</v>
      </c>
    </row>
    <row r="67" spans="1:17" ht="32.5" customHeight="1">
      <c r="A67" s="21">
        <v>62</v>
      </c>
      <c r="B67" s="87" t="s">
        <v>315</v>
      </c>
      <c r="C67" s="87" t="s">
        <v>316</v>
      </c>
      <c r="D67" s="87" t="s">
        <v>20</v>
      </c>
      <c r="E67" s="87" t="s">
        <v>135</v>
      </c>
      <c r="F67" s="87">
        <v>1</v>
      </c>
      <c r="G67" s="106">
        <v>0.4</v>
      </c>
      <c r="H67" s="107" t="s">
        <v>20</v>
      </c>
      <c r="I67" s="107" t="s">
        <v>20</v>
      </c>
      <c r="J67" s="107" t="s">
        <v>20</v>
      </c>
      <c r="K67" s="107" t="s">
        <v>20</v>
      </c>
      <c r="L67" s="107" t="s">
        <v>20</v>
      </c>
      <c r="M67" s="108" t="s">
        <v>153</v>
      </c>
      <c r="N67" s="108">
        <v>1</v>
      </c>
      <c r="O67" s="87">
        <f t="shared" si="1"/>
        <v>0.4</v>
      </c>
      <c r="P67" s="107" t="s">
        <v>20</v>
      </c>
    </row>
    <row r="68" spans="1:17" ht="32.5" customHeight="1">
      <c r="A68" s="21">
        <v>63</v>
      </c>
      <c r="B68" s="87" t="s">
        <v>317</v>
      </c>
      <c r="C68" s="87" t="s">
        <v>318</v>
      </c>
      <c r="D68" s="87" t="s">
        <v>20</v>
      </c>
      <c r="E68" s="87" t="s">
        <v>135</v>
      </c>
      <c r="F68" s="87">
        <v>6</v>
      </c>
      <c r="G68" s="106">
        <v>6.4699999999999994E-2</v>
      </c>
      <c r="H68" s="107" t="s">
        <v>20</v>
      </c>
      <c r="I68" s="107" t="s">
        <v>20</v>
      </c>
      <c r="J68" s="107" t="s">
        <v>20</v>
      </c>
      <c r="K68" s="107" t="s">
        <v>20</v>
      </c>
      <c r="L68" s="107" t="s">
        <v>20</v>
      </c>
      <c r="M68" s="108" t="s">
        <v>153</v>
      </c>
      <c r="N68" s="108">
        <v>1</v>
      </c>
      <c r="O68" s="87">
        <f t="shared" si="1"/>
        <v>0.38819999999999999</v>
      </c>
      <c r="P68" s="107" t="s">
        <v>20</v>
      </c>
    </row>
    <row r="69" spans="1:17" ht="32.5" customHeight="1">
      <c r="A69" s="21">
        <v>64</v>
      </c>
      <c r="B69" s="87" t="s">
        <v>319</v>
      </c>
      <c r="C69" s="87" t="s">
        <v>320</v>
      </c>
      <c r="D69" s="87" t="s">
        <v>20</v>
      </c>
      <c r="E69" s="87" t="s">
        <v>135</v>
      </c>
      <c r="F69" s="87">
        <v>1</v>
      </c>
      <c r="G69" s="106">
        <v>0.188</v>
      </c>
      <c r="H69" s="107" t="s">
        <v>20</v>
      </c>
      <c r="I69" s="107" t="s">
        <v>20</v>
      </c>
      <c r="J69" s="107" t="s">
        <v>20</v>
      </c>
      <c r="K69" s="107" t="s">
        <v>20</v>
      </c>
      <c r="L69" s="107" t="s">
        <v>20</v>
      </c>
      <c r="M69" s="108" t="s">
        <v>153</v>
      </c>
      <c r="N69" s="108">
        <v>1</v>
      </c>
      <c r="O69" s="87">
        <f t="shared" si="1"/>
        <v>0.188</v>
      </c>
      <c r="P69" s="107" t="s">
        <v>20</v>
      </c>
    </row>
    <row r="70" spans="1:17" ht="32.5" customHeight="1">
      <c r="A70" s="21">
        <v>65</v>
      </c>
      <c r="B70" s="87" t="s">
        <v>321</v>
      </c>
      <c r="C70" s="87" t="s">
        <v>322</v>
      </c>
      <c r="D70" s="87" t="s">
        <v>20</v>
      </c>
      <c r="E70" s="87" t="s">
        <v>135</v>
      </c>
      <c r="F70" s="87">
        <v>1</v>
      </c>
      <c r="G70" s="106">
        <v>1.6725000000000001</v>
      </c>
      <c r="H70" s="107" t="s">
        <v>20</v>
      </c>
      <c r="I70" s="107" t="s">
        <v>20</v>
      </c>
      <c r="J70" s="107" t="s">
        <v>20</v>
      </c>
      <c r="K70" s="107" t="s">
        <v>20</v>
      </c>
      <c r="L70" s="107" t="s">
        <v>20</v>
      </c>
      <c r="M70" s="108" t="s">
        <v>153</v>
      </c>
      <c r="N70" s="108">
        <v>1</v>
      </c>
      <c r="O70" s="87">
        <f t="shared" si="1"/>
        <v>1.6725000000000001</v>
      </c>
      <c r="P70" s="107" t="s">
        <v>20</v>
      </c>
    </row>
    <row r="71" spans="1:17" ht="32.5" customHeight="1">
      <c r="A71" s="21">
        <v>66</v>
      </c>
      <c r="B71" s="87" t="s">
        <v>323</v>
      </c>
      <c r="C71" s="87" t="s">
        <v>324</v>
      </c>
      <c r="D71" s="87" t="s">
        <v>20</v>
      </c>
      <c r="E71" s="87" t="s">
        <v>135</v>
      </c>
      <c r="F71" s="87">
        <v>1</v>
      </c>
      <c r="G71" s="106">
        <v>0.34</v>
      </c>
      <c r="H71" s="107" t="s">
        <v>20</v>
      </c>
      <c r="I71" s="107" t="s">
        <v>20</v>
      </c>
      <c r="J71" s="107" t="s">
        <v>20</v>
      </c>
      <c r="K71" s="107" t="s">
        <v>20</v>
      </c>
      <c r="L71" s="107" t="s">
        <v>20</v>
      </c>
      <c r="M71" s="108" t="s">
        <v>153</v>
      </c>
      <c r="N71" s="108">
        <v>1</v>
      </c>
      <c r="O71" s="87">
        <f>F71*G71</f>
        <v>0.34</v>
      </c>
      <c r="P71" s="107" t="s">
        <v>20</v>
      </c>
    </row>
    <row r="72" spans="1:17" ht="32.5" customHeight="1">
      <c r="A72" s="21">
        <v>67</v>
      </c>
      <c r="B72" s="87" t="s">
        <v>325</v>
      </c>
      <c r="C72" s="87" t="s">
        <v>326</v>
      </c>
      <c r="D72" s="87" t="s">
        <v>20</v>
      </c>
      <c r="E72" s="87" t="s">
        <v>135</v>
      </c>
      <c r="F72" s="87" t="s">
        <v>74</v>
      </c>
      <c r="G72" s="106">
        <v>2.9100000000000001E-2</v>
      </c>
      <c r="H72" s="107" t="s">
        <v>20</v>
      </c>
      <c r="I72" s="107" t="s">
        <v>20</v>
      </c>
      <c r="J72" s="107" t="s">
        <v>20</v>
      </c>
      <c r="K72" s="107" t="s">
        <v>20</v>
      </c>
      <c r="L72" s="107" t="s">
        <v>20</v>
      </c>
      <c r="M72" s="108" t="s">
        <v>153</v>
      </c>
      <c r="N72" s="108">
        <v>1</v>
      </c>
      <c r="O72" s="87">
        <f>F72*G72</f>
        <v>2.9100000000000001E-2</v>
      </c>
      <c r="P72" s="107" t="s">
        <v>20</v>
      </c>
    </row>
    <row r="73" spans="1:17" ht="14.25" customHeight="1">
      <c r="A73" s="109" t="s">
        <v>20</v>
      </c>
      <c r="B73" s="90" t="s">
        <v>176</v>
      </c>
      <c r="C73" s="109" t="s">
        <v>20</v>
      </c>
      <c r="D73" s="109" t="s">
        <v>20</v>
      </c>
      <c r="E73" s="109" t="s">
        <v>20</v>
      </c>
      <c r="F73" s="109" t="s">
        <v>20</v>
      </c>
      <c r="G73" s="109" t="s">
        <v>20</v>
      </c>
      <c r="H73" s="109" t="s">
        <v>20</v>
      </c>
      <c r="I73" s="109" t="s">
        <v>20</v>
      </c>
      <c r="J73" s="109" t="s">
        <v>20</v>
      </c>
      <c r="K73" s="109" t="s">
        <v>20</v>
      </c>
      <c r="L73" s="109" t="s">
        <v>20</v>
      </c>
      <c r="M73" s="109" t="s">
        <v>20</v>
      </c>
      <c r="N73" s="109" t="s">
        <v>20</v>
      </c>
      <c r="O73" s="118">
        <f>SUM(O6:O72)</f>
        <v>479.31878344030451</v>
      </c>
      <c r="P73" s="109" t="s">
        <v>20</v>
      </c>
    </row>
    <row r="74" spans="1:17" ht="181.5" customHeight="1">
      <c r="A74" s="110" t="s">
        <v>99</v>
      </c>
      <c r="B74" s="111" t="s">
        <v>327</v>
      </c>
      <c r="C74" s="111" t="s">
        <v>328</v>
      </c>
      <c r="D74" s="111" t="s">
        <v>186</v>
      </c>
      <c r="E74" s="111" t="s">
        <v>187</v>
      </c>
      <c r="F74" s="111" t="s">
        <v>179</v>
      </c>
      <c r="G74" s="111" t="s">
        <v>184</v>
      </c>
      <c r="H74" s="111" t="s">
        <v>185</v>
      </c>
      <c r="I74" s="111" t="s">
        <v>329</v>
      </c>
      <c r="J74" s="111" t="s">
        <v>181</v>
      </c>
      <c r="K74" s="227" t="s">
        <v>330</v>
      </c>
      <c r="L74" s="227"/>
      <c r="M74" s="111" t="s">
        <v>331</v>
      </c>
      <c r="N74" s="111" t="s">
        <v>106</v>
      </c>
      <c r="O74" s="111" t="s">
        <v>188</v>
      </c>
      <c r="P74" s="111" t="s">
        <v>108</v>
      </c>
    </row>
    <row r="75" spans="1:17">
      <c r="A75" s="196"/>
      <c r="B75" s="196"/>
    </row>
    <row r="77" spans="1:17" ht="22.15" customHeight="1">
      <c r="A77" s="228" t="s">
        <v>332</v>
      </c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</row>
    <row r="78" spans="1:17" ht="24" customHeight="1">
      <c r="A78" s="230" t="str">
        <f>A2</f>
        <v>供应商 (盖章):河北光华荣昌汽车部件有限公司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</row>
    <row r="79" spans="1:17">
      <c r="A79" s="230" t="str">
        <f>A3</f>
        <v>零件件号/零件名称:L168100000728/驾驶员座椅总成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2"/>
      <c r="P79" s="233" t="s">
        <v>113</v>
      </c>
      <c r="Q79" s="233"/>
    </row>
    <row r="80" spans="1:17" ht="19.899999999999999" customHeight="1">
      <c r="A80" s="239" t="s">
        <v>62</v>
      </c>
      <c r="B80" s="234" t="s">
        <v>64</v>
      </c>
      <c r="C80" s="234" t="s">
        <v>65</v>
      </c>
      <c r="D80" s="234" t="s">
        <v>333</v>
      </c>
      <c r="E80" s="234"/>
      <c r="F80" s="234" t="s">
        <v>114</v>
      </c>
      <c r="G80" s="240" t="s">
        <v>334</v>
      </c>
      <c r="H80" s="225" t="s">
        <v>335</v>
      </c>
      <c r="I80" s="234" t="s">
        <v>123</v>
      </c>
      <c r="J80" s="234" t="s">
        <v>336</v>
      </c>
      <c r="K80" s="235" t="s">
        <v>337</v>
      </c>
      <c r="L80" s="236"/>
      <c r="M80" s="236"/>
      <c r="N80" s="236"/>
      <c r="O80" s="236"/>
      <c r="P80" s="237"/>
      <c r="Q80" s="234" t="s">
        <v>338</v>
      </c>
    </row>
    <row r="81" spans="1:17" ht="28.9" customHeight="1">
      <c r="A81" s="239"/>
      <c r="B81" s="234"/>
      <c r="C81" s="234"/>
      <c r="D81" s="87" t="s">
        <v>120</v>
      </c>
      <c r="E81" s="87" t="s">
        <v>126</v>
      </c>
      <c r="F81" s="234"/>
      <c r="G81" s="241"/>
      <c r="H81" s="225" t="s">
        <v>125</v>
      </c>
      <c r="I81" s="234"/>
      <c r="J81" s="234"/>
      <c r="K81" s="119" t="s">
        <v>339</v>
      </c>
      <c r="L81" s="119" t="s">
        <v>340</v>
      </c>
      <c r="M81" s="87" t="s">
        <v>341</v>
      </c>
      <c r="N81" s="87" t="s">
        <v>342</v>
      </c>
      <c r="O81" s="87" t="s">
        <v>343</v>
      </c>
      <c r="P81" s="87" t="s">
        <v>344</v>
      </c>
      <c r="Q81" s="234"/>
    </row>
    <row r="82" spans="1:17" ht="34.5" customHeight="1">
      <c r="A82" s="107" t="s">
        <v>20</v>
      </c>
      <c r="B82" s="107" t="s">
        <v>20</v>
      </c>
      <c r="C82" s="107" t="s">
        <v>20</v>
      </c>
      <c r="D82" s="107" t="s">
        <v>20</v>
      </c>
      <c r="E82" s="107" t="s">
        <v>20</v>
      </c>
      <c r="F82" s="87">
        <v>0</v>
      </c>
      <c r="G82" s="107" t="s">
        <v>20</v>
      </c>
      <c r="H82" s="107" t="s">
        <v>20</v>
      </c>
      <c r="I82" s="107" t="s">
        <v>20</v>
      </c>
      <c r="J82" s="87">
        <v>0</v>
      </c>
      <c r="K82" s="107" t="s">
        <v>20</v>
      </c>
      <c r="L82" s="107" t="s">
        <v>20</v>
      </c>
      <c r="M82" s="107" t="s">
        <v>20</v>
      </c>
      <c r="N82" s="107" t="s">
        <v>20</v>
      </c>
      <c r="O82" s="107" t="s">
        <v>20</v>
      </c>
      <c r="P82" s="87">
        <v>0</v>
      </c>
      <c r="Q82" s="121">
        <v>0</v>
      </c>
    </row>
    <row r="83" spans="1:17" ht="34.5" customHeight="1">
      <c r="A83" s="107" t="s">
        <v>20</v>
      </c>
      <c r="B83" s="90" t="s">
        <v>176</v>
      </c>
      <c r="C83" s="107" t="s">
        <v>20</v>
      </c>
      <c r="D83" s="107" t="s">
        <v>20</v>
      </c>
      <c r="E83" s="107" t="s">
        <v>20</v>
      </c>
      <c r="F83" s="107" t="s">
        <v>20</v>
      </c>
      <c r="G83" s="107" t="s">
        <v>20</v>
      </c>
      <c r="H83" s="107" t="s">
        <v>20</v>
      </c>
      <c r="I83" s="107" t="s">
        <v>20</v>
      </c>
      <c r="J83" s="107" t="s">
        <v>20</v>
      </c>
      <c r="K83" s="107" t="s">
        <v>20</v>
      </c>
      <c r="L83" s="107" t="s">
        <v>20</v>
      </c>
      <c r="M83" s="107" t="s">
        <v>20</v>
      </c>
      <c r="N83" s="107" t="s">
        <v>20</v>
      </c>
      <c r="O83" s="107" t="s">
        <v>20</v>
      </c>
      <c r="P83" s="107" t="s">
        <v>20</v>
      </c>
      <c r="Q83" s="121">
        <v>0</v>
      </c>
    </row>
    <row r="84" spans="1:17" ht="44" customHeight="1">
      <c r="A84" s="112" t="s">
        <v>99</v>
      </c>
      <c r="B84" s="113" t="s">
        <v>327</v>
      </c>
      <c r="C84" s="113" t="s">
        <v>328</v>
      </c>
      <c r="D84" s="111" t="s">
        <v>186</v>
      </c>
      <c r="E84" s="111" t="s">
        <v>187</v>
      </c>
      <c r="F84" s="114" t="s">
        <v>179</v>
      </c>
      <c r="G84" s="115" t="s">
        <v>345</v>
      </c>
      <c r="H84" s="111" t="s">
        <v>185</v>
      </c>
      <c r="I84" s="114" t="s">
        <v>331</v>
      </c>
      <c r="J84" s="113" t="s">
        <v>106</v>
      </c>
      <c r="K84" s="120" t="s">
        <v>346</v>
      </c>
      <c r="L84" s="120" t="s">
        <v>347</v>
      </c>
      <c r="M84" s="114" t="s">
        <v>348</v>
      </c>
      <c r="N84" s="113" t="s">
        <v>349</v>
      </c>
      <c r="O84" s="113" t="s">
        <v>350</v>
      </c>
      <c r="P84" s="114" t="s">
        <v>351</v>
      </c>
      <c r="Q84" s="111" t="s">
        <v>188</v>
      </c>
    </row>
    <row r="85" spans="1:17">
      <c r="B85" s="116" t="s">
        <v>352</v>
      </c>
    </row>
    <row r="86" spans="1:17">
      <c r="C86" t="s">
        <v>353</v>
      </c>
      <c r="H86" s="117"/>
    </row>
    <row r="87" spans="1:17">
      <c r="H87" s="117"/>
    </row>
  </sheetData>
  <mergeCells count="32">
    <mergeCell ref="I80:I81"/>
    <mergeCell ref="J80:J81"/>
    <mergeCell ref="O4:O5"/>
    <mergeCell ref="P4:P5"/>
    <mergeCell ref="Q80:Q81"/>
    <mergeCell ref="A79:O79"/>
    <mergeCell ref="P79:Q79"/>
    <mergeCell ref="D80:E80"/>
    <mergeCell ref="K80:P80"/>
    <mergeCell ref="A4:A5"/>
    <mergeCell ref="A80:A81"/>
    <mergeCell ref="B4:B5"/>
    <mergeCell ref="B80:B81"/>
    <mergeCell ref="C4:C5"/>
    <mergeCell ref="C80:C81"/>
    <mergeCell ref="F4:F5"/>
    <mergeCell ref="F80:F81"/>
    <mergeCell ref="G4:G5"/>
    <mergeCell ref="G80:G81"/>
    <mergeCell ref="H4:H5"/>
    <mergeCell ref="H80:H81"/>
    <mergeCell ref="K5:L5"/>
    <mergeCell ref="K74:L74"/>
    <mergeCell ref="A75:B75"/>
    <mergeCell ref="A77:Q77"/>
    <mergeCell ref="A78:Q78"/>
    <mergeCell ref="A1:P1"/>
    <mergeCell ref="A2:P2"/>
    <mergeCell ref="A3:M3"/>
    <mergeCell ref="N3:P3"/>
    <mergeCell ref="D4:E4"/>
    <mergeCell ref="I4:N4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2" orientation="landscape" horizontalDpi="300" verticalDpi="300" r:id="rId1"/>
  <ignoredErrors>
    <ignoredError sqref="F72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"/>
  <dimension ref="A1:Y19"/>
  <sheetViews>
    <sheetView view="pageBreakPreview" zoomScale="70" zoomScaleNormal="100" zoomScaleSheetLayoutView="70" workbookViewId="0">
      <selection activeCell="D7" sqref="D7"/>
    </sheetView>
  </sheetViews>
  <sheetFormatPr defaultColWidth="9" defaultRowHeight="14"/>
  <cols>
    <col min="2" max="2" width="15.453125" customWidth="1"/>
    <col min="3" max="3" width="10.7265625" customWidth="1"/>
    <col min="4" max="4" width="11.26953125" customWidth="1"/>
    <col min="5" max="5" width="13.90625" customWidth="1"/>
    <col min="6" max="6" width="12.26953125" customWidth="1"/>
    <col min="7" max="7" width="11.453125" customWidth="1"/>
    <col min="8" max="8" width="9.36328125" customWidth="1"/>
    <col min="10" max="10" width="16.453125" customWidth="1"/>
    <col min="11" max="11" width="18.90625" customWidth="1"/>
    <col min="17" max="17" width="10.90625" customWidth="1"/>
    <col min="20" max="20" width="9.6328125" customWidth="1"/>
    <col min="21" max="21" width="7.6328125" customWidth="1"/>
    <col min="24" max="24" width="10.453125" customWidth="1"/>
    <col min="25" max="25" width="23.7265625" customWidth="1"/>
  </cols>
  <sheetData>
    <row r="1" spans="1:25" ht="23.25" customHeight="1">
      <c r="A1" s="243" t="s">
        <v>354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101"/>
      <c r="S1" s="244" t="s">
        <v>355</v>
      </c>
      <c r="T1" s="244"/>
      <c r="U1" s="244"/>
      <c r="V1" s="244"/>
      <c r="W1" s="244"/>
      <c r="X1" s="244"/>
      <c r="Y1" s="244"/>
    </row>
    <row r="2" spans="1:25">
      <c r="A2" s="245" t="s">
        <v>111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7"/>
      <c r="R2" s="101"/>
      <c r="S2" s="248" t="str">
        <f>A2</f>
        <v>供应商 :河北光华荣昌汽车部件有限公司</v>
      </c>
      <c r="T2" s="249"/>
      <c r="U2" s="249"/>
      <c r="V2" s="249"/>
      <c r="W2" s="249"/>
      <c r="X2" s="249"/>
      <c r="Y2" s="249"/>
    </row>
    <row r="3" spans="1:25">
      <c r="A3" s="250" t="s">
        <v>194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253" t="s">
        <v>113</v>
      </c>
      <c r="N3" s="253"/>
      <c r="O3" s="253"/>
      <c r="P3" s="253"/>
      <c r="Q3" s="253"/>
      <c r="R3" s="101"/>
      <c r="S3" s="248" t="str">
        <f>A3</f>
        <v>零件件号/零件名称:L168100000728/驾驶员座椅总成</v>
      </c>
      <c r="T3" s="249"/>
      <c r="U3" s="249"/>
      <c r="V3" s="249"/>
      <c r="W3" s="254"/>
      <c r="X3" s="255" t="s">
        <v>113</v>
      </c>
      <c r="Y3" s="255"/>
    </row>
    <row r="4" spans="1:25" s="48" customFormat="1" ht="39" customHeight="1">
      <c r="A4" s="265" t="s">
        <v>62</v>
      </c>
      <c r="B4" s="225" t="s">
        <v>64</v>
      </c>
      <c r="C4" s="225" t="s">
        <v>65</v>
      </c>
      <c r="D4" s="225" t="s">
        <v>114</v>
      </c>
      <c r="E4" s="256" t="s">
        <v>356</v>
      </c>
      <c r="F4" s="256" t="s">
        <v>357</v>
      </c>
      <c r="G4" s="256"/>
      <c r="H4" s="266" t="s">
        <v>358</v>
      </c>
      <c r="I4" s="256" t="s">
        <v>359</v>
      </c>
      <c r="J4" s="256" t="s">
        <v>360</v>
      </c>
      <c r="K4" s="226" t="s">
        <v>361</v>
      </c>
      <c r="L4" s="226"/>
      <c r="M4" s="226"/>
      <c r="N4" s="226"/>
      <c r="O4" s="226"/>
      <c r="P4" s="256" t="s">
        <v>362</v>
      </c>
      <c r="Q4" s="256"/>
      <c r="R4" s="102"/>
      <c r="S4" s="103" t="s">
        <v>62</v>
      </c>
      <c r="T4" s="257" t="s">
        <v>363</v>
      </c>
      <c r="U4" s="257"/>
      <c r="V4" s="257" t="s">
        <v>364</v>
      </c>
      <c r="W4" s="257"/>
      <c r="X4" s="55" t="s">
        <v>365</v>
      </c>
      <c r="Y4" s="105" t="s">
        <v>366</v>
      </c>
    </row>
    <row r="5" spans="1:25" s="48" customFormat="1" ht="48.5" customHeight="1">
      <c r="A5" s="265"/>
      <c r="B5" s="225"/>
      <c r="C5" s="225"/>
      <c r="D5" s="225"/>
      <c r="E5" s="256"/>
      <c r="F5" s="59" t="s">
        <v>367</v>
      </c>
      <c r="G5" s="59" t="s">
        <v>122</v>
      </c>
      <c r="H5" s="267"/>
      <c r="I5" s="256"/>
      <c r="J5" s="256"/>
      <c r="K5" s="94" t="s">
        <v>368</v>
      </c>
      <c r="L5" s="59" t="s">
        <v>369</v>
      </c>
      <c r="M5" s="59" t="s">
        <v>370</v>
      </c>
      <c r="N5" s="59" t="s">
        <v>371</v>
      </c>
      <c r="O5" s="59" t="s">
        <v>372</v>
      </c>
      <c r="P5" s="59" t="s">
        <v>373</v>
      </c>
      <c r="Q5" s="59" t="s">
        <v>374</v>
      </c>
      <c r="R5" s="102"/>
      <c r="S5" s="21">
        <v>1</v>
      </c>
      <c r="T5" s="258">
        <v>554375.6</v>
      </c>
      <c r="U5" s="259"/>
      <c r="V5" s="258">
        <v>49735488</v>
      </c>
      <c r="W5" s="259"/>
      <c r="X5" s="44">
        <f>T5/V5</f>
        <v>1.1146479551985101E-2</v>
      </c>
      <c r="Y5" s="44">
        <f>(汇总表!D12+P12+Q12)*X5</f>
        <v>9.5793478649806598</v>
      </c>
    </row>
    <row r="6" spans="1:25" s="48" customFormat="1" ht="37.5" customHeight="1">
      <c r="A6" s="86">
        <v>1</v>
      </c>
      <c r="B6" s="87" t="s">
        <v>20</v>
      </c>
      <c r="C6" s="6" t="s">
        <v>375</v>
      </c>
      <c r="D6" s="88">
        <v>1</v>
      </c>
      <c r="E6" s="68" t="s">
        <v>376</v>
      </c>
      <c r="F6" s="68" t="s">
        <v>377</v>
      </c>
      <c r="G6" s="87" t="s">
        <v>20</v>
      </c>
      <c r="H6" s="68">
        <v>0.16</v>
      </c>
      <c r="I6" s="68">
        <v>22</v>
      </c>
      <c r="J6" s="95">
        <v>0.42613636363636398</v>
      </c>
      <c r="K6" s="96">
        <v>0.42613636363636398</v>
      </c>
      <c r="L6" s="97">
        <f>制造费率测算明细!T6</f>
        <v>2.6500233868634302</v>
      </c>
      <c r="M6" s="97">
        <f>制造费率测算明细!U6</f>
        <v>2.52</v>
      </c>
      <c r="N6" s="97">
        <f>制造费率测算明细!V6</f>
        <v>0.55706915873579599</v>
      </c>
      <c r="O6" s="98">
        <f t="shared" ref="O6:O11" si="0">SUM(K6:N6)</f>
        <v>6.1532289092355903</v>
      </c>
      <c r="P6" s="99">
        <f t="shared" ref="P6:P11" si="1">D6*H6*I6*J6</f>
        <v>1.5</v>
      </c>
      <c r="Q6" s="99">
        <f t="shared" ref="Q6:Q11" si="2">D6*O6</f>
        <v>6.1532289092355903</v>
      </c>
      <c r="R6" s="102"/>
      <c r="S6" s="11" t="s">
        <v>99</v>
      </c>
      <c r="T6" s="260" t="s">
        <v>378</v>
      </c>
      <c r="U6" s="261"/>
      <c r="V6" s="261" t="s">
        <v>379</v>
      </c>
      <c r="W6" s="261"/>
      <c r="X6" s="38" t="s">
        <v>188</v>
      </c>
      <c r="Y6" s="23" t="s">
        <v>380</v>
      </c>
    </row>
    <row r="7" spans="1:25" s="48" customFormat="1" ht="37.5" customHeight="1">
      <c r="A7" s="86">
        <v>2</v>
      </c>
      <c r="B7" s="87" t="s">
        <v>20</v>
      </c>
      <c r="C7" s="6" t="s">
        <v>381</v>
      </c>
      <c r="D7" s="88">
        <v>1</v>
      </c>
      <c r="E7" s="62" t="s">
        <v>382</v>
      </c>
      <c r="F7" s="68" t="s">
        <v>383</v>
      </c>
      <c r="G7" s="87" t="s">
        <v>20</v>
      </c>
      <c r="H7" s="68">
        <v>3</v>
      </c>
      <c r="I7" s="68">
        <v>1</v>
      </c>
      <c r="J7" s="95">
        <f>4500/22/8/60</f>
        <v>0.42613636363636398</v>
      </c>
      <c r="K7" s="96">
        <v>0.42613636363636398</v>
      </c>
      <c r="L7" s="97">
        <f>制造费率测算明细!T7</f>
        <v>5.5037555378787899E-2</v>
      </c>
      <c r="M7" s="97">
        <f>制造费率测算明细!U7</f>
        <v>0.13650000000000001</v>
      </c>
      <c r="N7" s="97">
        <f>制造费率测算明细!V7</f>
        <v>1.51757965198864E-2</v>
      </c>
      <c r="O7" s="98">
        <f t="shared" si="0"/>
        <v>0.63284971553503799</v>
      </c>
      <c r="P7" s="99">
        <f t="shared" si="1"/>
        <v>1.2784090909090899</v>
      </c>
      <c r="Q7" s="99">
        <f t="shared" si="2"/>
        <v>0.63284971553503799</v>
      </c>
      <c r="R7" s="102"/>
      <c r="S7" s="102"/>
      <c r="T7" s="102"/>
      <c r="U7" s="102"/>
      <c r="V7" s="102"/>
      <c r="W7" s="102"/>
      <c r="X7" s="102"/>
      <c r="Y7" s="102"/>
    </row>
    <row r="8" spans="1:25" s="48" customFormat="1" ht="37.5" customHeight="1">
      <c r="A8" s="86">
        <v>3</v>
      </c>
      <c r="B8" s="87" t="s">
        <v>20</v>
      </c>
      <c r="C8" s="6" t="s">
        <v>381</v>
      </c>
      <c r="D8" s="88">
        <v>1</v>
      </c>
      <c r="E8" s="62" t="s">
        <v>384</v>
      </c>
      <c r="F8" s="325" t="s">
        <v>385</v>
      </c>
      <c r="G8" s="62" t="s">
        <v>386</v>
      </c>
      <c r="H8" s="89">
        <v>5</v>
      </c>
      <c r="I8" s="62">
        <v>1</v>
      </c>
      <c r="J8" s="95">
        <f>4500/22/8/60</f>
        <v>0.42613636363636398</v>
      </c>
      <c r="K8" s="96">
        <v>0.42613636363636398</v>
      </c>
      <c r="L8" s="97">
        <f>制造费率测算明细!T8</f>
        <v>0.88358574067617002</v>
      </c>
      <c r="M8" s="97">
        <f>制造费率测算明细!U8</f>
        <v>0.41649999999999998</v>
      </c>
      <c r="N8" s="97">
        <f>制造费率测算明细!V8</f>
        <v>9.7475933948863603E-3</v>
      </c>
      <c r="O8" s="98">
        <f t="shared" si="0"/>
        <v>1.7359696977074199</v>
      </c>
      <c r="P8" s="99">
        <f t="shared" si="1"/>
        <v>2.1306818181818201</v>
      </c>
      <c r="Q8" s="99">
        <f t="shared" si="2"/>
        <v>1.7359696977074199</v>
      </c>
      <c r="R8" s="102"/>
      <c r="S8" s="102"/>
      <c r="T8" s="102"/>
      <c r="U8" s="102"/>
      <c r="V8" s="102"/>
      <c r="W8" s="102"/>
      <c r="X8" s="102"/>
      <c r="Y8" s="102"/>
    </row>
    <row r="9" spans="1:25" s="48" customFormat="1" ht="37.5" customHeight="1">
      <c r="A9" s="86">
        <v>5</v>
      </c>
      <c r="B9" s="87" t="s">
        <v>20</v>
      </c>
      <c r="C9" s="6" t="s">
        <v>381</v>
      </c>
      <c r="D9" s="88">
        <v>1</v>
      </c>
      <c r="E9" s="68" t="s">
        <v>387</v>
      </c>
      <c r="F9" s="87" t="s">
        <v>20</v>
      </c>
      <c r="G9" s="87" t="s">
        <v>20</v>
      </c>
      <c r="H9" s="68">
        <v>8</v>
      </c>
      <c r="I9" s="68">
        <v>1</v>
      </c>
      <c r="J9" s="95">
        <v>0.42613636363636398</v>
      </c>
      <c r="K9" s="96">
        <v>0.42613636363636398</v>
      </c>
      <c r="L9" s="97">
        <f>制造费率测算明细!T9</f>
        <v>2.4058959595959599E-2</v>
      </c>
      <c r="M9" s="97">
        <f>制造费率测算明细!U9</f>
        <v>7.0000000000000007E-2</v>
      </c>
      <c r="N9" s="97">
        <f>制造费率测算明细!V9</f>
        <v>1.9060795454545499E-4</v>
      </c>
      <c r="O9" s="98">
        <f t="shared" si="0"/>
        <v>0.52038593118686904</v>
      </c>
      <c r="P9" s="99">
        <f t="shared" si="1"/>
        <v>3.4090909090909101</v>
      </c>
      <c r="Q9" s="99">
        <f t="shared" si="2"/>
        <v>0.52038593118686904</v>
      </c>
      <c r="R9" s="102"/>
      <c r="S9" s="102"/>
      <c r="T9" s="102"/>
      <c r="U9" s="102"/>
      <c r="V9" s="102"/>
      <c r="W9" s="102"/>
      <c r="X9" s="102"/>
      <c r="Y9" s="102"/>
    </row>
    <row r="10" spans="1:25" s="48" customFormat="1" ht="37.5" customHeight="1">
      <c r="A10" s="86">
        <v>6</v>
      </c>
      <c r="B10" s="87" t="s">
        <v>20</v>
      </c>
      <c r="C10" s="6" t="s">
        <v>381</v>
      </c>
      <c r="D10" s="88">
        <v>1</v>
      </c>
      <c r="E10" s="68" t="s">
        <v>75</v>
      </c>
      <c r="F10" s="87" t="s">
        <v>20</v>
      </c>
      <c r="G10" s="87" t="s">
        <v>20</v>
      </c>
      <c r="H10" s="68">
        <v>0.5</v>
      </c>
      <c r="I10" s="68">
        <v>7</v>
      </c>
      <c r="J10" s="95">
        <v>0.42613636363636398</v>
      </c>
      <c r="K10" s="96">
        <v>0.42613636363636398</v>
      </c>
      <c r="L10" s="97">
        <f>制造费率测算明细!T10</f>
        <v>8.0891299029178096</v>
      </c>
      <c r="M10" s="97">
        <f>制造费率测算明细!U10</f>
        <v>0.92400000000000004</v>
      </c>
      <c r="N10" s="97">
        <f>制造费率测算明细!V10</f>
        <v>0.18005759446022701</v>
      </c>
      <c r="O10" s="98">
        <f t="shared" si="0"/>
        <v>9.6193238610144007</v>
      </c>
      <c r="P10" s="99">
        <f t="shared" si="1"/>
        <v>1.49147727272727</v>
      </c>
      <c r="Q10" s="99">
        <f t="shared" si="2"/>
        <v>9.6193238610144007</v>
      </c>
      <c r="R10" s="102"/>
      <c r="S10" s="102"/>
      <c r="T10" s="102"/>
      <c r="U10" s="102"/>
      <c r="V10" s="102"/>
      <c r="W10" s="102"/>
      <c r="X10" s="102"/>
      <c r="Y10" s="102"/>
    </row>
    <row r="11" spans="1:25" s="48" customFormat="1" ht="37.5" customHeight="1">
      <c r="A11" s="86">
        <v>7</v>
      </c>
      <c r="B11" s="87" t="s">
        <v>20</v>
      </c>
      <c r="C11" s="6" t="s">
        <v>381</v>
      </c>
      <c r="D11" s="88">
        <v>1</v>
      </c>
      <c r="E11" s="72" t="s">
        <v>388</v>
      </c>
      <c r="F11" s="6" t="s">
        <v>389</v>
      </c>
      <c r="G11" s="87" t="s">
        <v>20</v>
      </c>
      <c r="H11" s="6">
        <v>5</v>
      </c>
      <c r="I11" s="6">
        <v>12</v>
      </c>
      <c r="J11" s="95">
        <v>0.42613636363636398</v>
      </c>
      <c r="K11" s="96">
        <v>0.42613636363636398</v>
      </c>
      <c r="L11" s="97">
        <f>制造费率测算明细!T11</f>
        <v>0.17167091666666701</v>
      </c>
      <c r="M11" s="97">
        <f>制造费率测算明细!U11</f>
        <v>1.7500000000000002E-2</v>
      </c>
      <c r="N11" s="97">
        <f>制造费率测算明细!V11</f>
        <v>2.7589968749999999E-2</v>
      </c>
      <c r="O11" s="98">
        <f t="shared" si="0"/>
        <v>0.64289724905303103</v>
      </c>
      <c r="P11" s="99">
        <f t="shared" si="1"/>
        <v>25.568181818181799</v>
      </c>
      <c r="Q11" s="99">
        <f t="shared" si="2"/>
        <v>0.64289724905303103</v>
      </c>
      <c r="R11" s="102"/>
      <c r="S11" s="102"/>
      <c r="T11" s="102"/>
      <c r="U11" s="102"/>
      <c r="V11" s="102"/>
      <c r="W11" s="102"/>
      <c r="X11" s="102"/>
      <c r="Y11" s="102"/>
    </row>
    <row r="12" spans="1:25" s="48" customFormat="1" ht="37.5" customHeight="1">
      <c r="A12" s="87" t="s">
        <v>20</v>
      </c>
      <c r="B12" s="90" t="s">
        <v>390</v>
      </c>
      <c r="C12" s="87" t="s">
        <v>20</v>
      </c>
      <c r="D12" s="87" t="s">
        <v>20</v>
      </c>
      <c r="E12" s="87" t="s">
        <v>20</v>
      </c>
      <c r="F12" s="87" t="s">
        <v>20</v>
      </c>
      <c r="G12" s="87" t="s">
        <v>20</v>
      </c>
      <c r="H12" s="87" t="s">
        <v>20</v>
      </c>
      <c r="I12" s="87" t="s">
        <v>20</v>
      </c>
      <c r="J12" s="87" t="s">
        <v>20</v>
      </c>
      <c r="K12" s="87" t="s">
        <v>20</v>
      </c>
      <c r="L12" s="87" t="s">
        <v>20</v>
      </c>
      <c r="M12" s="87" t="s">
        <v>20</v>
      </c>
      <c r="N12" s="87" t="s">
        <v>20</v>
      </c>
      <c r="O12" s="87" t="s">
        <v>20</v>
      </c>
      <c r="P12" s="100">
        <f>SUM(P6:P11)</f>
        <v>35.377840909090899</v>
      </c>
      <c r="Q12" s="100">
        <f>SUM(Q6:Q11)</f>
        <v>19.304655363732302</v>
      </c>
      <c r="R12" s="102"/>
      <c r="S12" s="102"/>
      <c r="T12" s="102"/>
      <c r="U12" s="102"/>
      <c r="V12" s="102"/>
      <c r="W12" s="102"/>
      <c r="X12" s="102"/>
      <c r="Y12" s="102"/>
    </row>
    <row r="13" spans="1:25" s="48" customFormat="1" ht="27" customHeight="1">
      <c r="A13" s="262" t="s">
        <v>391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4"/>
      <c r="Q13" s="104">
        <f>Q12+Y5</f>
        <v>28.884003228712963</v>
      </c>
      <c r="R13" s="102"/>
      <c r="S13" s="102"/>
      <c r="T13" s="102"/>
      <c r="U13" s="102"/>
      <c r="V13" s="102"/>
      <c r="W13" s="102"/>
      <c r="X13" s="102"/>
      <c r="Y13" s="102"/>
    </row>
    <row r="14" spans="1:25" s="48" customFormat="1" ht="67" customHeight="1">
      <c r="A14" s="91" t="s">
        <v>99</v>
      </c>
      <c r="B14" s="9" t="s">
        <v>392</v>
      </c>
      <c r="C14" s="8" t="s">
        <v>328</v>
      </c>
      <c r="D14" s="8" t="s">
        <v>179</v>
      </c>
      <c r="E14" s="92" t="s">
        <v>393</v>
      </c>
      <c r="F14" s="92" t="s">
        <v>394</v>
      </c>
      <c r="G14" s="92" t="s">
        <v>395</v>
      </c>
      <c r="H14" s="92" t="s">
        <v>396</v>
      </c>
      <c r="I14" s="74" t="s">
        <v>397</v>
      </c>
      <c r="J14" s="23" t="s">
        <v>398</v>
      </c>
      <c r="K14" s="92" t="s">
        <v>399</v>
      </c>
      <c r="L14" s="74" t="s">
        <v>400</v>
      </c>
      <c r="M14" s="74" t="s">
        <v>400</v>
      </c>
      <c r="N14" s="74" t="s">
        <v>400</v>
      </c>
      <c r="O14" s="74" t="s">
        <v>188</v>
      </c>
      <c r="P14" s="74" t="s">
        <v>188</v>
      </c>
      <c r="Q14" s="74" t="s">
        <v>188</v>
      </c>
    </row>
    <row r="15" spans="1:25">
      <c r="B15" s="93" t="s">
        <v>401</v>
      </c>
      <c r="J15" s="1"/>
    </row>
    <row r="16" spans="1:25">
      <c r="B16" s="48" t="s">
        <v>402</v>
      </c>
    </row>
    <row r="17" spans="2:2">
      <c r="B17" s="48" t="s">
        <v>403</v>
      </c>
    </row>
    <row r="18" spans="2:2">
      <c r="B18" s="48" t="s">
        <v>404</v>
      </c>
    </row>
    <row r="19" spans="2:2">
      <c r="B19" t="s">
        <v>405</v>
      </c>
    </row>
  </sheetData>
  <mergeCells count="26">
    <mergeCell ref="T5:U5"/>
    <mergeCell ref="V5:W5"/>
    <mergeCell ref="T6:U6"/>
    <mergeCell ref="V6:W6"/>
    <mergeCell ref="A13:P13"/>
    <mergeCell ref="A4:A5"/>
    <mergeCell ref="B4:B5"/>
    <mergeCell ref="C4:C5"/>
    <mergeCell ref="D4:D5"/>
    <mergeCell ref="E4:E5"/>
    <mergeCell ref="H4:H5"/>
    <mergeCell ref="I4:I5"/>
    <mergeCell ref="J4:J5"/>
    <mergeCell ref="F4:G4"/>
    <mergeCell ref="K4:O4"/>
    <mergeCell ref="P4:Q4"/>
    <mergeCell ref="T4:U4"/>
    <mergeCell ref="V4:W4"/>
    <mergeCell ref="A1:Q1"/>
    <mergeCell ref="S1:Y1"/>
    <mergeCell ref="A2:Q2"/>
    <mergeCell ref="S2:Y2"/>
    <mergeCell ref="A3:L3"/>
    <mergeCell ref="M3:Q3"/>
    <mergeCell ref="S3:W3"/>
    <mergeCell ref="X3:Y3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"/>
  <dimension ref="A1:V18"/>
  <sheetViews>
    <sheetView view="pageBreakPreview" zoomScale="85" zoomScaleNormal="100" zoomScaleSheetLayoutView="85" workbookViewId="0">
      <selection activeCell="C9" sqref="C9"/>
    </sheetView>
  </sheetViews>
  <sheetFormatPr defaultColWidth="9" defaultRowHeight="14"/>
  <cols>
    <col min="1" max="1" width="5.6328125" style="32" customWidth="1"/>
    <col min="2" max="2" width="10.453125" customWidth="1"/>
    <col min="3" max="3" width="20" customWidth="1"/>
    <col min="4" max="4" width="13.7265625" customWidth="1"/>
    <col min="5" max="5" width="14.36328125" customWidth="1"/>
    <col min="6" max="6" width="11" customWidth="1"/>
    <col min="7" max="7" width="10.26953125" customWidth="1"/>
    <col min="8" max="8" width="8.08984375" customWidth="1"/>
    <col min="9" max="9" width="11.90625" customWidth="1"/>
    <col min="10" max="10" width="6.7265625" customWidth="1"/>
    <col min="11" max="11" width="8" customWidth="1"/>
    <col min="12" max="12" width="8.6328125" customWidth="1"/>
    <col min="13" max="13" width="10.453125" style="32" customWidth="1"/>
    <col min="14" max="14" width="6.90625" style="32" customWidth="1"/>
    <col min="15" max="15" width="10.08984375" style="32" customWidth="1"/>
    <col min="16" max="16" width="9.08984375" style="32" customWidth="1"/>
    <col min="17" max="17" width="9.26953125" style="32" customWidth="1"/>
    <col min="18" max="18" width="8.36328125" style="32" customWidth="1"/>
    <col min="19" max="19" width="8.453125" style="32" customWidth="1"/>
    <col min="20" max="20" width="11" customWidth="1"/>
    <col min="21" max="21" width="11.36328125" customWidth="1"/>
    <col min="22" max="22" width="10.7265625" customWidth="1"/>
  </cols>
  <sheetData>
    <row r="1" spans="1:22" ht="21">
      <c r="A1" s="268" t="s">
        <v>406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70"/>
    </row>
    <row r="2" spans="1:22">
      <c r="A2" s="271" t="str">
        <f>加工明细!A2</f>
        <v>供应商 :河北光华荣昌汽车部件有限公司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3"/>
    </row>
    <row r="3" spans="1:22">
      <c r="A3" s="250" t="str">
        <f>加工明细!A3</f>
        <v>零件件号/零件名称:L168100000728/驾驶员座椅总成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2"/>
    </row>
    <row r="4" spans="1:22" ht="21.75" customHeight="1">
      <c r="A4" s="276" t="s">
        <v>62</v>
      </c>
      <c r="B4" s="276" t="s">
        <v>356</v>
      </c>
      <c r="C4" s="274" t="s">
        <v>407</v>
      </c>
      <c r="D4" s="275"/>
      <c r="E4" s="275"/>
      <c r="F4" s="275"/>
      <c r="G4" s="275"/>
      <c r="H4" s="275"/>
      <c r="I4" s="275"/>
      <c r="J4" s="276" t="s">
        <v>408</v>
      </c>
      <c r="K4" s="276"/>
      <c r="L4" s="276"/>
      <c r="M4" s="276"/>
      <c r="N4" s="276"/>
      <c r="O4" s="75" t="s">
        <v>409</v>
      </c>
      <c r="P4" s="76" t="s">
        <v>577</v>
      </c>
      <c r="Q4" s="277" t="s">
        <v>410</v>
      </c>
      <c r="R4" s="277"/>
      <c r="S4" s="277"/>
      <c r="T4" s="278" t="s">
        <v>411</v>
      </c>
      <c r="U4" s="278" t="s">
        <v>412</v>
      </c>
      <c r="V4" s="278" t="s">
        <v>413</v>
      </c>
    </row>
    <row r="5" spans="1:22" ht="79.5" customHeight="1">
      <c r="A5" s="276"/>
      <c r="B5" s="276"/>
      <c r="C5" s="59" t="s">
        <v>367</v>
      </c>
      <c r="D5" s="59" t="s">
        <v>122</v>
      </c>
      <c r="E5" s="28" t="s">
        <v>414</v>
      </c>
      <c r="F5" s="28" t="s">
        <v>415</v>
      </c>
      <c r="G5" s="28" t="s">
        <v>416</v>
      </c>
      <c r="H5" s="28" t="s">
        <v>417</v>
      </c>
      <c r="I5" s="77" t="s">
        <v>418</v>
      </c>
      <c r="J5" s="37" t="s">
        <v>419</v>
      </c>
      <c r="K5" s="37" t="s">
        <v>420</v>
      </c>
      <c r="L5" s="37" t="s">
        <v>421</v>
      </c>
      <c r="M5" s="28" t="s">
        <v>422</v>
      </c>
      <c r="N5" s="28" t="s">
        <v>423</v>
      </c>
      <c r="O5" s="28" t="s">
        <v>424</v>
      </c>
      <c r="P5" s="28" t="s">
        <v>425</v>
      </c>
      <c r="Q5" s="28" t="s">
        <v>426</v>
      </c>
      <c r="R5" s="28" t="s">
        <v>427</v>
      </c>
      <c r="S5" s="28" t="s">
        <v>428</v>
      </c>
      <c r="T5" s="278"/>
      <c r="U5" s="278"/>
      <c r="V5" s="278"/>
    </row>
    <row r="6" spans="1:22" ht="36.5" customHeight="1">
      <c r="A6" s="60">
        <v>1</v>
      </c>
      <c r="B6" s="61" t="s">
        <v>429</v>
      </c>
      <c r="C6" s="325" t="s">
        <v>430</v>
      </c>
      <c r="D6" s="63" t="s">
        <v>431</v>
      </c>
      <c r="E6" s="64">
        <f>18451327.44+147433.62</f>
        <v>18598761.059999999</v>
      </c>
      <c r="F6" s="65">
        <v>0.05</v>
      </c>
      <c r="G6" s="66">
        <f t="shared" ref="G6:G9" si="0">(E6-E6*F6)/(H6-I6)</f>
        <v>2944803.8344999999</v>
      </c>
      <c r="H6" s="67">
        <v>10</v>
      </c>
      <c r="I6" s="78">
        <v>4</v>
      </c>
      <c r="J6" s="324">
        <v>360</v>
      </c>
      <c r="K6" s="65">
        <v>0.7</v>
      </c>
      <c r="L6" s="60">
        <v>0</v>
      </c>
      <c r="M6" s="80">
        <v>0.6</v>
      </c>
      <c r="N6" s="80">
        <v>0</v>
      </c>
      <c r="O6" s="81">
        <v>23530.601265000001</v>
      </c>
      <c r="P6" s="81">
        <v>47061.202530000002</v>
      </c>
      <c r="Q6" s="83">
        <v>8</v>
      </c>
      <c r="R6" s="83">
        <f t="shared" ref="R6:R9" si="1">22*12</f>
        <v>264</v>
      </c>
      <c r="S6" s="83">
        <f t="shared" ref="S6:S9" si="2">R6*Q6</f>
        <v>2112</v>
      </c>
      <c r="T6" s="84">
        <f t="shared" ref="T6:T11" si="3">(G6-E6*F6)/(H6-I6)/S6/60</f>
        <v>2.6500233868634302</v>
      </c>
      <c r="U6" s="84">
        <f t="shared" ref="U6:U11" si="4">J6*K6*M6/60+L6*N6/60</f>
        <v>2.52</v>
      </c>
      <c r="V6" s="84">
        <f t="shared" ref="V6:V11" si="5">(O6+P6)/S6/60</f>
        <v>0.55706915873579599</v>
      </c>
    </row>
    <row r="7" spans="1:22" ht="36.5" customHeight="1">
      <c r="A7" s="60">
        <v>2</v>
      </c>
      <c r="B7" s="61" t="s">
        <v>382</v>
      </c>
      <c r="C7" s="325" t="s">
        <v>432</v>
      </c>
      <c r="D7" s="63" t="s">
        <v>433</v>
      </c>
      <c r="E7" s="64">
        <v>427350.43</v>
      </c>
      <c r="F7" s="65">
        <v>0.05</v>
      </c>
      <c r="G7" s="66">
        <f t="shared" si="0"/>
        <v>64957.265359999998</v>
      </c>
      <c r="H7" s="67">
        <v>10</v>
      </c>
      <c r="I7" s="78">
        <v>3.75</v>
      </c>
      <c r="J7" s="79">
        <v>19.5</v>
      </c>
      <c r="K7" s="65">
        <v>0.7</v>
      </c>
      <c r="L7" s="60">
        <v>0</v>
      </c>
      <c r="M7" s="80">
        <v>0.6</v>
      </c>
      <c r="N7" s="80">
        <v>0</v>
      </c>
      <c r="O7" s="81">
        <v>641.02564500000005</v>
      </c>
      <c r="P7" s="81">
        <v>1282.0512900000001</v>
      </c>
      <c r="Q7" s="83">
        <v>8</v>
      </c>
      <c r="R7" s="83">
        <f t="shared" si="1"/>
        <v>264</v>
      </c>
      <c r="S7" s="83">
        <f t="shared" si="2"/>
        <v>2112</v>
      </c>
      <c r="T7" s="84">
        <f t="shared" si="3"/>
        <v>5.5037555378787899E-2</v>
      </c>
      <c r="U7" s="84">
        <f t="shared" si="4"/>
        <v>0.13650000000000001</v>
      </c>
      <c r="V7" s="84">
        <f t="shared" si="5"/>
        <v>1.51757965198864E-2</v>
      </c>
    </row>
    <row r="8" spans="1:22" ht="36.5" customHeight="1">
      <c r="A8" s="60">
        <v>3</v>
      </c>
      <c r="B8" s="61" t="s">
        <v>384</v>
      </c>
      <c r="C8" s="325" t="s">
        <v>434</v>
      </c>
      <c r="D8" s="63" t="s">
        <v>435</v>
      </c>
      <c r="E8" s="64">
        <f>305982.9+14932</f>
        <v>320914.90000000002</v>
      </c>
      <c r="F8" s="65">
        <v>0.05</v>
      </c>
      <c r="G8" s="66">
        <f t="shared" si="0"/>
        <v>192955.16139240499</v>
      </c>
      <c r="H8" s="67">
        <v>10</v>
      </c>
      <c r="I8" s="78">
        <v>8.42</v>
      </c>
      <c r="J8" s="79">
        <v>59.5</v>
      </c>
      <c r="K8" s="65">
        <v>0.7</v>
      </c>
      <c r="L8" s="60">
        <v>0</v>
      </c>
      <c r="M8" s="80">
        <v>0.6</v>
      </c>
      <c r="N8" s="80">
        <v>0</v>
      </c>
      <c r="O8" s="81">
        <v>411.73834499999998</v>
      </c>
      <c r="P8" s="81">
        <v>823.47668999999996</v>
      </c>
      <c r="Q8" s="83">
        <v>8</v>
      </c>
      <c r="R8" s="83">
        <f t="shared" si="1"/>
        <v>264</v>
      </c>
      <c r="S8" s="83">
        <f t="shared" si="2"/>
        <v>2112</v>
      </c>
      <c r="T8" s="84">
        <f t="shared" si="3"/>
        <v>0.88358574067617002</v>
      </c>
      <c r="U8" s="84">
        <f t="shared" si="4"/>
        <v>0.41649999999999998</v>
      </c>
      <c r="V8" s="84">
        <f t="shared" si="5"/>
        <v>9.7475933948863603E-3</v>
      </c>
    </row>
    <row r="9" spans="1:22" ht="36.5" customHeight="1">
      <c r="A9" s="60">
        <v>4</v>
      </c>
      <c r="B9" s="61" t="s">
        <v>387</v>
      </c>
      <c r="C9" s="325" t="s">
        <v>436</v>
      </c>
      <c r="D9" s="63" t="s">
        <v>437</v>
      </c>
      <c r="E9" s="64">
        <v>5367.52</v>
      </c>
      <c r="F9" s="65">
        <v>0.05</v>
      </c>
      <c r="G9" s="66">
        <f t="shared" si="0"/>
        <v>4079.3152</v>
      </c>
      <c r="H9" s="67">
        <v>10</v>
      </c>
      <c r="I9" s="78">
        <v>8.75</v>
      </c>
      <c r="J9" s="82">
        <v>10</v>
      </c>
      <c r="K9" s="65">
        <v>0.7</v>
      </c>
      <c r="L9" s="60">
        <v>0</v>
      </c>
      <c r="M9" s="80">
        <v>0.6</v>
      </c>
      <c r="N9" s="80">
        <v>0</v>
      </c>
      <c r="O9" s="81">
        <f>P9*0.5</f>
        <v>8.0512800000000002</v>
      </c>
      <c r="P9" s="81">
        <f>E9*0.03/10</f>
        <v>16.10256</v>
      </c>
      <c r="Q9" s="83">
        <v>8</v>
      </c>
      <c r="R9" s="83">
        <f t="shared" si="1"/>
        <v>264</v>
      </c>
      <c r="S9" s="83">
        <f t="shared" si="2"/>
        <v>2112</v>
      </c>
      <c r="T9" s="84">
        <f t="shared" si="3"/>
        <v>2.4058959595959599E-2</v>
      </c>
      <c r="U9" s="84">
        <f t="shared" si="4"/>
        <v>7.0000000000000007E-2</v>
      </c>
      <c r="V9" s="84">
        <f t="shared" si="5"/>
        <v>1.9060795454545499E-4</v>
      </c>
    </row>
    <row r="10" spans="1:22" ht="36.5" customHeight="1">
      <c r="A10" s="60">
        <v>3</v>
      </c>
      <c r="B10" s="68" t="s">
        <v>75</v>
      </c>
      <c r="C10" s="88" t="s">
        <v>438</v>
      </c>
      <c r="D10" s="69" t="s">
        <v>20</v>
      </c>
      <c r="E10" s="70">
        <v>4424778.76</v>
      </c>
      <c r="F10" s="65">
        <v>0.05</v>
      </c>
      <c r="G10" s="71">
        <v>2189343.6572916699</v>
      </c>
      <c r="H10" s="67">
        <v>10</v>
      </c>
      <c r="I10" s="78">
        <v>8.08</v>
      </c>
      <c r="J10" s="60">
        <v>132</v>
      </c>
      <c r="K10" s="65">
        <v>0.7</v>
      </c>
      <c r="L10" s="60">
        <v>0</v>
      </c>
      <c r="M10" s="80">
        <v>0.6</v>
      </c>
      <c r="N10" s="60">
        <v>0</v>
      </c>
      <c r="O10" s="81">
        <v>7605.6327899999997</v>
      </c>
      <c r="P10" s="81">
        <v>15211.265579999999</v>
      </c>
      <c r="Q10" s="60">
        <v>8</v>
      </c>
      <c r="R10" s="60">
        <v>264</v>
      </c>
      <c r="S10" s="60">
        <v>2112</v>
      </c>
      <c r="T10" s="84">
        <f t="shared" si="3"/>
        <v>8.0891299029178096</v>
      </c>
      <c r="U10" s="84">
        <f t="shared" si="4"/>
        <v>0.92400000000000004</v>
      </c>
      <c r="V10" s="84">
        <f t="shared" si="5"/>
        <v>0.18005759446022701</v>
      </c>
    </row>
    <row r="11" spans="1:22" ht="36.5" customHeight="1">
      <c r="A11" s="60">
        <v>4</v>
      </c>
      <c r="B11" s="72" t="s">
        <v>439</v>
      </c>
      <c r="C11" s="326" t="s">
        <v>578</v>
      </c>
      <c r="D11" s="69" t="s">
        <v>20</v>
      </c>
      <c r="E11" s="70">
        <v>776933.52</v>
      </c>
      <c r="F11" s="65">
        <v>0.05</v>
      </c>
      <c r="G11" s="71">
        <v>147617.3688</v>
      </c>
      <c r="H11" s="67">
        <v>10</v>
      </c>
      <c r="I11" s="78">
        <v>5</v>
      </c>
      <c r="J11" s="60">
        <v>2.5</v>
      </c>
      <c r="K11" s="65">
        <v>0.7</v>
      </c>
      <c r="L11" s="60">
        <v>0</v>
      </c>
      <c r="M11" s="80">
        <v>0.6</v>
      </c>
      <c r="N11" s="60">
        <v>0</v>
      </c>
      <c r="O11" s="81">
        <v>1165.4002800000001</v>
      </c>
      <c r="P11" s="81">
        <v>2330.8005600000001</v>
      </c>
      <c r="Q11" s="60">
        <v>8</v>
      </c>
      <c r="R11" s="60">
        <v>264</v>
      </c>
      <c r="S11" s="60">
        <v>2112</v>
      </c>
      <c r="T11" s="84">
        <f t="shared" si="3"/>
        <v>0.17167091666666701</v>
      </c>
      <c r="U11" s="84">
        <f t="shared" si="4"/>
        <v>1.7500000000000002E-2</v>
      </c>
      <c r="V11" s="84">
        <f t="shared" si="5"/>
        <v>2.7589968749999999E-2</v>
      </c>
    </row>
    <row r="12" spans="1:22" ht="57">
      <c r="A12" s="73" t="s">
        <v>99</v>
      </c>
      <c r="B12" s="10" t="s">
        <v>440</v>
      </c>
      <c r="C12" s="74" t="s">
        <v>441</v>
      </c>
      <c r="D12" s="74" t="s">
        <v>441</v>
      </c>
      <c r="E12" s="10" t="s">
        <v>442</v>
      </c>
      <c r="F12" s="10" t="s">
        <v>443</v>
      </c>
      <c r="G12" s="10" t="s">
        <v>444</v>
      </c>
      <c r="H12" s="10" t="s">
        <v>445</v>
      </c>
      <c r="I12" s="24" t="s">
        <v>446</v>
      </c>
      <c r="J12" s="23" t="s">
        <v>447</v>
      </c>
      <c r="K12" s="23" t="s">
        <v>448</v>
      </c>
      <c r="L12" s="23" t="s">
        <v>449</v>
      </c>
      <c r="M12" s="10" t="s">
        <v>450</v>
      </c>
      <c r="N12" s="10" t="s">
        <v>451</v>
      </c>
      <c r="O12" s="10" t="s">
        <v>452</v>
      </c>
      <c r="P12" s="10" t="s">
        <v>453</v>
      </c>
      <c r="Q12" s="10" t="s">
        <v>454</v>
      </c>
      <c r="R12" s="10" t="s">
        <v>455</v>
      </c>
      <c r="S12" s="10" t="s">
        <v>456</v>
      </c>
      <c r="T12" s="10" t="s">
        <v>456</v>
      </c>
      <c r="U12" s="10" t="s">
        <v>456</v>
      </c>
      <c r="V12" s="10" t="s">
        <v>456</v>
      </c>
    </row>
    <row r="13" spans="1:22">
      <c r="B13" s="33" t="s">
        <v>401</v>
      </c>
    </row>
    <row r="14" spans="1:22">
      <c r="B14" s="48" t="s">
        <v>457</v>
      </c>
    </row>
    <row r="15" spans="1:22">
      <c r="B15" s="48" t="s">
        <v>458</v>
      </c>
    </row>
    <row r="16" spans="1:22">
      <c r="B16" s="48" t="s">
        <v>459</v>
      </c>
    </row>
    <row r="17" spans="2:2">
      <c r="B17" s="48" t="s">
        <v>460</v>
      </c>
    </row>
    <row r="18" spans="2:2">
      <c r="B18" t="s">
        <v>461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8" type="noConversion"/>
  <conditionalFormatting sqref="B6: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7"/>
  <dimension ref="A1:G19"/>
  <sheetViews>
    <sheetView view="pageBreakPreview" topLeftCell="A4" zoomScale="115" zoomScaleNormal="100" workbookViewId="0">
      <selection activeCell="A9" sqref="A9:G9"/>
    </sheetView>
  </sheetViews>
  <sheetFormatPr defaultColWidth="9" defaultRowHeight="14"/>
  <cols>
    <col min="1" max="1" width="9" style="49"/>
    <col min="2" max="2" width="14.08984375" style="49" customWidth="1"/>
    <col min="3" max="3" width="10.36328125" style="49" customWidth="1"/>
    <col min="4" max="4" width="9" style="49"/>
    <col min="5" max="6" width="14.453125" style="49" customWidth="1"/>
    <col min="7" max="7" width="20.08984375" style="49" customWidth="1"/>
    <col min="8" max="16384" width="9" style="49"/>
  </cols>
  <sheetData>
    <row r="1" spans="1:7" ht="20.25" customHeight="1">
      <c r="A1" s="279" t="s">
        <v>462</v>
      </c>
      <c r="B1" s="279"/>
      <c r="C1" s="279"/>
      <c r="D1" s="279"/>
      <c r="E1" s="279"/>
      <c r="F1" s="279"/>
      <c r="G1" s="279"/>
    </row>
    <row r="2" spans="1:7" customFormat="1" ht="18.75" customHeight="1">
      <c r="A2" s="280" t="str">
        <f>制造费率测算明细!A2</f>
        <v>供应商 :河北光华荣昌汽车部件有限公司</v>
      </c>
      <c r="B2" s="281"/>
      <c r="C2" s="281"/>
      <c r="D2" s="281"/>
      <c r="E2" s="281"/>
      <c r="F2" s="281"/>
      <c r="G2" s="282"/>
    </row>
    <row r="3" spans="1:7" customFormat="1" ht="18.75" customHeight="1">
      <c r="A3" s="250" t="str">
        <f>制造费率测算明细!A3</f>
        <v>零件件号/零件名称:L168100000728/驾驶员座椅总成</v>
      </c>
      <c r="B3" s="251"/>
      <c r="C3" s="251"/>
      <c r="D3" s="251"/>
      <c r="E3" s="251"/>
      <c r="F3" s="283" t="s">
        <v>113</v>
      </c>
      <c r="G3" s="284"/>
    </row>
    <row r="4" spans="1:7" ht="27" customHeight="1">
      <c r="A4" s="277" t="s">
        <v>62</v>
      </c>
      <c r="B4" s="287" t="s">
        <v>463</v>
      </c>
      <c r="C4" s="288" t="s">
        <v>464</v>
      </c>
      <c r="D4" s="277" t="s">
        <v>465</v>
      </c>
      <c r="E4" s="277" t="s">
        <v>466</v>
      </c>
      <c r="F4" s="289" t="s">
        <v>467</v>
      </c>
      <c r="G4" s="291" t="s">
        <v>468</v>
      </c>
    </row>
    <row r="5" spans="1:7" ht="27" customHeight="1">
      <c r="A5" s="277"/>
      <c r="B5" s="287"/>
      <c r="C5" s="288"/>
      <c r="D5" s="277"/>
      <c r="E5" s="277"/>
      <c r="F5" s="290"/>
      <c r="G5" s="292"/>
    </row>
    <row r="6" spans="1:7" ht="26">
      <c r="A6" s="22">
        <v>1</v>
      </c>
      <c r="B6" s="51" t="s">
        <v>469</v>
      </c>
      <c r="C6" s="52">
        <f>D6*[1]汇总表!D17</f>
        <v>13.0502939500726</v>
      </c>
      <c r="D6" s="53">
        <v>0.01</v>
      </c>
      <c r="E6" s="54">
        <v>0</v>
      </c>
      <c r="F6" s="54">
        <v>0</v>
      </c>
      <c r="G6" s="54">
        <v>0</v>
      </c>
    </row>
    <row r="7" spans="1:7">
      <c r="A7" s="22">
        <v>2</v>
      </c>
      <c r="B7" s="50" t="s">
        <v>38</v>
      </c>
      <c r="C7" s="52">
        <f>D7*[1]汇总表!D17</f>
        <v>13.0502939500726</v>
      </c>
      <c r="D7" s="53">
        <v>0.01</v>
      </c>
      <c r="E7" s="54">
        <v>0</v>
      </c>
      <c r="F7" s="54">
        <v>0</v>
      </c>
      <c r="G7" s="54">
        <v>0</v>
      </c>
    </row>
    <row r="8" spans="1:7" ht="21" customHeight="1">
      <c r="A8" s="22">
        <v>3</v>
      </c>
      <c r="B8" s="50" t="s">
        <v>470</v>
      </c>
      <c r="C8" s="52">
        <f>D8*[1]汇总表!D17</f>
        <v>13.0502939500726</v>
      </c>
      <c r="D8" s="53">
        <v>0.01</v>
      </c>
      <c r="E8" s="54">
        <v>0</v>
      </c>
      <c r="F8" s="54">
        <v>0</v>
      </c>
      <c r="G8" s="54">
        <v>0</v>
      </c>
    </row>
    <row r="9" spans="1:7" ht="24.75" customHeight="1">
      <c r="A9" s="285" t="s">
        <v>471</v>
      </c>
      <c r="B9" s="285" t="s">
        <v>472</v>
      </c>
      <c r="C9" s="285"/>
      <c r="D9" s="285"/>
      <c r="E9" s="285"/>
      <c r="F9" s="285"/>
      <c r="G9" s="285"/>
    </row>
    <row r="10" spans="1:7">
      <c r="A10" s="55" t="s">
        <v>62</v>
      </c>
      <c r="B10" s="257" t="s">
        <v>473</v>
      </c>
      <c r="C10" s="257"/>
      <c r="D10" s="257" t="s">
        <v>474</v>
      </c>
      <c r="E10" s="257"/>
      <c r="F10" s="257" t="s">
        <v>475</v>
      </c>
      <c r="G10" s="257"/>
    </row>
    <row r="11" spans="1:7">
      <c r="A11" s="55">
        <v>1</v>
      </c>
      <c r="B11" s="257" t="s">
        <v>476</v>
      </c>
      <c r="C11" s="257"/>
      <c r="D11" s="286">
        <v>23</v>
      </c>
      <c r="E11" s="286"/>
      <c r="F11" s="286">
        <v>22</v>
      </c>
      <c r="G11" s="286"/>
    </row>
    <row r="12" spans="1:7">
      <c r="A12" s="55">
        <v>2</v>
      </c>
      <c r="B12" s="257" t="s">
        <v>477</v>
      </c>
      <c r="C12" s="257"/>
      <c r="D12" s="286">
        <v>19</v>
      </c>
      <c r="E12" s="286"/>
      <c r="F12" s="286">
        <v>19</v>
      </c>
      <c r="G12" s="286"/>
    </row>
    <row r="13" spans="1:7" ht="26">
      <c r="A13" s="257">
        <v>3</v>
      </c>
      <c r="B13" s="257" t="s">
        <v>478</v>
      </c>
      <c r="C13" s="56" t="s">
        <v>479</v>
      </c>
      <c r="D13" s="286">
        <v>80</v>
      </c>
      <c r="E13" s="286"/>
      <c r="F13" s="286">
        <v>80</v>
      </c>
      <c r="G13" s="286"/>
    </row>
    <row r="14" spans="1:7" ht="26">
      <c r="A14" s="257"/>
      <c r="B14" s="257"/>
      <c r="C14" s="55" t="s">
        <v>480</v>
      </c>
      <c r="D14" s="286">
        <v>40</v>
      </c>
      <c r="E14" s="286"/>
      <c r="F14" s="286">
        <v>40</v>
      </c>
      <c r="G14" s="286"/>
    </row>
    <row r="15" spans="1:7">
      <c r="B15" s="57" t="s">
        <v>401</v>
      </c>
    </row>
    <row r="16" spans="1:7">
      <c r="B16" s="58" t="s">
        <v>481</v>
      </c>
    </row>
    <row r="17" spans="1:7">
      <c r="B17" s="58" t="s">
        <v>482</v>
      </c>
    </row>
    <row r="18" spans="1:7">
      <c r="B18" s="58" t="s">
        <v>483</v>
      </c>
    </row>
    <row r="19" spans="1:7" customFormat="1">
      <c r="A19" s="49"/>
      <c r="B19" t="s">
        <v>484</v>
      </c>
      <c r="C19" s="49"/>
      <c r="D19" s="49"/>
      <c r="E19" s="49"/>
      <c r="F19" s="49"/>
      <c r="G19" s="49"/>
    </row>
  </sheetData>
  <mergeCells count="27"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2:C12"/>
    <mergeCell ref="D12:E12"/>
    <mergeCell ref="F12:G12"/>
    <mergeCell ref="D13:E13"/>
    <mergeCell ref="F13:G13"/>
    <mergeCell ref="B10:C10"/>
    <mergeCell ref="D10:E10"/>
    <mergeCell ref="F10:G10"/>
    <mergeCell ref="B11:C11"/>
    <mergeCell ref="D11:E11"/>
    <mergeCell ref="F11:G11"/>
    <mergeCell ref="A1:G1"/>
    <mergeCell ref="A2:G2"/>
    <mergeCell ref="A3:E3"/>
    <mergeCell ref="F3:G3"/>
    <mergeCell ref="A9:G9"/>
  </mergeCells>
  <phoneticPr fontId="48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8"/>
  <dimension ref="A1:S46"/>
  <sheetViews>
    <sheetView view="pageBreakPreview" topLeftCell="B1" zoomScale="70" zoomScaleNormal="100" workbookViewId="0">
      <selection activeCell="B9" sqref="B9:S9"/>
    </sheetView>
  </sheetViews>
  <sheetFormatPr defaultColWidth="9" defaultRowHeight="14"/>
  <cols>
    <col min="1" max="1" width="11.453125" customWidth="1"/>
    <col min="2" max="2" width="15.08984375" customWidth="1"/>
    <col min="3" max="3" width="11.08984375" customWidth="1"/>
    <col min="4" max="4" width="12.453125" customWidth="1"/>
    <col min="5" max="5" width="11.453125" customWidth="1"/>
    <col min="6" max="6" width="15.7265625" customWidth="1"/>
    <col min="7" max="7" width="14.453125" customWidth="1"/>
    <col min="8" max="8" width="19.26953125" customWidth="1"/>
    <col min="9" max="9" width="12.6328125" customWidth="1"/>
    <col min="10" max="10" width="11.453125" customWidth="1"/>
    <col min="11" max="11" width="14.90625" customWidth="1"/>
    <col min="12" max="12" width="13.26953125" customWidth="1"/>
    <col min="13" max="13" width="11.08984375" customWidth="1"/>
    <col min="15" max="15" width="13.90625" customWidth="1"/>
    <col min="16" max="16" width="13.26953125" customWidth="1"/>
    <col min="17" max="17" width="16.7265625" customWidth="1"/>
    <col min="18" max="18" width="15.453125" customWidth="1"/>
    <col min="19" max="19" width="23.7265625" customWidth="1"/>
  </cols>
  <sheetData>
    <row r="1" spans="1:19" ht="21">
      <c r="A1" s="293" t="s">
        <v>485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</row>
    <row r="2" spans="1:19" ht="18.75" customHeight="1">
      <c r="A2" s="245" t="str">
        <f>期间费用!A2</f>
        <v>供应商 :河北光华荣昌汽车部件有限公司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7"/>
    </row>
    <row r="3" spans="1:19" ht="18.75" customHeight="1">
      <c r="A3" s="250" t="str">
        <f>期间费用!A3</f>
        <v>零件件号/零件名称:L168100000728/驾驶员座椅总成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2"/>
    </row>
    <row r="4" spans="1:19">
      <c r="A4" s="294" t="s">
        <v>486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6"/>
    </row>
    <row r="5" spans="1:19" ht="26">
      <c r="A5" s="21" t="s">
        <v>62</v>
      </c>
      <c r="B5" s="22" t="s">
        <v>487</v>
      </c>
      <c r="C5" s="297" t="s">
        <v>488</v>
      </c>
      <c r="D5" s="297"/>
      <c r="E5" s="276" t="s">
        <v>489</v>
      </c>
      <c r="F5" s="276"/>
      <c r="G5" s="276" t="s">
        <v>490</v>
      </c>
      <c r="H5" s="276"/>
      <c r="I5" s="276" t="s">
        <v>491</v>
      </c>
      <c r="J5" s="276"/>
      <c r="K5" s="36" t="s">
        <v>492</v>
      </c>
      <c r="L5" s="36" t="s">
        <v>493</v>
      </c>
      <c r="M5" s="36" t="s">
        <v>494</v>
      </c>
      <c r="N5" s="298" t="s">
        <v>495</v>
      </c>
      <c r="O5" s="299"/>
      <c r="P5" s="300" t="s">
        <v>496</v>
      </c>
      <c r="Q5" s="301"/>
      <c r="R5" s="41" t="s">
        <v>497</v>
      </c>
      <c r="S5" s="42" t="s">
        <v>498</v>
      </c>
    </row>
    <row r="6" spans="1:19" ht="27" customHeight="1">
      <c r="A6" s="21">
        <v>1</v>
      </c>
      <c r="B6" s="21" t="s">
        <v>499</v>
      </c>
      <c r="C6" s="298" t="s">
        <v>500</v>
      </c>
      <c r="D6" s="299"/>
      <c r="E6" s="298" t="s">
        <v>501</v>
      </c>
      <c r="F6" s="299"/>
      <c r="G6" s="298" t="s">
        <v>20</v>
      </c>
      <c r="H6" s="299"/>
      <c r="I6" s="298" t="s">
        <v>20</v>
      </c>
      <c r="J6" s="299"/>
      <c r="K6" s="21">
        <v>1410</v>
      </c>
      <c r="L6" s="21">
        <v>1080</v>
      </c>
      <c r="M6" s="21">
        <v>900</v>
      </c>
      <c r="N6" s="298">
        <v>500</v>
      </c>
      <c r="O6" s="299"/>
      <c r="P6" s="298">
        <v>4</v>
      </c>
      <c r="Q6" s="299"/>
      <c r="R6" s="43">
        <v>104</v>
      </c>
      <c r="S6" s="44">
        <f>N6/P6/R6</f>
        <v>1.20192307692308</v>
      </c>
    </row>
    <row r="7" spans="1:19">
      <c r="A7" s="302" t="s">
        <v>176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4"/>
      <c r="S7" s="44">
        <f>SUM(S6:S6)</f>
        <v>1.20192307692308</v>
      </c>
    </row>
    <row r="8" spans="1:19" ht="28.5">
      <c r="A8" s="11" t="s">
        <v>99</v>
      </c>
      <c r="B8" s="23" t="s">
        <v>502</v>
      </c>
      <c r="C8" s="305" t="s">
        <v>503</v>
      </c>
      <c r="D8" s="306"/>
      <c r="E8" s="307" t="s">
        <v>504</v>
      </c>
      <c r="F8" s="308"/>
      <c r="G8" s="309" t="s">
        <v>505</v>
      </c>
      <c r="H8" s="310"/>
      <c r="I8" s="305" t="s">
        <v>506</v>
      </c>
      <c r="J8" s="311"/>
      <c r="K8" s="11" t="s">
        <v>507</v>
      </c>
      <c r="L8" s="11" t="s">
        <v>507</v>
      </c>
      <c r="M8" s="11" t="s">
        <v>507</v>
      </c>
      <c r="N8" s="307" t="s">
        <v>106</v>
      </c>
      <c r="O8" s="308"/>
      <c r="P8" s="307" t="s">
        <v>508</v>
      </c>
      <c r="Q8" s="308"/>
      <c r="R8" s="23" t="s">
        <v>509</v>
      </c>
      <c r="S8" s="45" t="s">
        <v>510</v>
      </c>
    </row>
    <row r="9" spans="1:19">
      <c r="A9" s="25" t="s">
        <v>511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6"/>
    </row>
    <row r="10" spans="1:19" ht="50.5" customHeight="1">
      <c r="A10" s="21" t="s">
        <v>62</v>
      </c>
      <c r="B10" s="27" t="s">
        <v>512</v>
      </c>
      <c r="C10" s="27" t="s">
        <v>513</v>
      </c>
      <c r="D10" s="21" t="s">
        <v>514</v>
      </c>
      <c r="E10" s="21" t="s">
        <v>515</v>
      </c>
      <c r="F10" s="28" t="s">
        <v>516</v>
      </c>
      <c r="G10" s="29" t="s">
        <v>517</v>
      </c>
      <c r="H10" s="29" t="s">
        <v>518</v>
      </c>
      <c r="I10" s="29" t="s">
        <v>519</v>
      </c>
      <c r="J10" s="29" t="s">
        <v>520</v>
      </c>
      <c r="K10" s="29" t="s">
        <v>521</v>
      </c>
      <c r="L10" s="29" t="s">
        <v>522</v>
      </c>
      <c r="M10" s="29" t="s">
        <v>523</v>
      </c>
      <c r="N10" s="29" t="s">
        <v>524</v>
      </c>
      <c r="O10" s="29" t="s">
        <v>525</v>
      </c>
      <c r="P10" s="29" t="s">
        <v>526</v>
      </c>
      <c r="Q10" s="29" t="s">
        <v>123</v>
      </c>
      <c r="R10" s="29" t="s">
        <v>527</v>
      </c>
      <c r="S10" s="29" t="s">
        <v>528</v>
      </c>
    </row>
    <row r="11" spans="1:19" ht="50.5" customHeight="1">
      <c r="A11" s="21">
        <v>1</v>
      </c>
      <c r="B11" s="21" t="s">
        <v>529</v>
      </c>
      <c r="C11" s="21" t="s">
        <v>530</v>
      </c>
      <c r="D11" s="21" t="s">
        <v>531</v>
      </c>
      <c r="E11" s="21" t="s">
        <v>532</v>
      </c>
      <c r="F11" s="21">
        <v>280</v>
      </c>
      <c r="G11" s="21" t="s">
        <v>533</v>
      </c>
      <c r="H11" s="21">
        <v>8</v>
      </c>
      <c r="I11" s="21" t="s">
        <v>534</v>
      </c>
      <c r="J11" s="21">
        <v>9.6</v>
      </c>
      <c r="K11" s="21">
        <v>2.2999999999999998</v>
      </c>
      <c r="L11" s="21">
        <v>2.4</v>
      </c>
      <c r="M11" s="21" t="s">
        <v>535</v>
      </c>
      <c r="N11" s="37" t="s">
        <v>20</v>
      </c>
      <c r="O11" s="21">
        <v>36</v>
      </c>
      <c r="P11" s="21">
        <v>144</v>
      </c>
      <c r="Q11" s="21" t="s">
        <v>536</v>
      </c>
      <c r="R11" s="21">
        <v>3000</v>
      </c>
      <c r="S11" s="44">
        <f>R11/P11</f>
        <v>20.8333333333333</v>
      </c>
    </row>
    <row r="12" spans="1:19">
      <c r="A12" s="302" t="s">
        <v>176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4"/>
      <c r="S12" s="47">
        <f>SUM(S11:S11)</f>
        <v>20.8333333333333</v>
      </c>
    </row>
    <row r="13" spans="1:19" ht="85.5">
      <c r="A13" s="11" t="s">
        <v>99</v>
      </c>
      <c r="B13" s="23" t="s">
        <v>537</v>
      </c>
      <c r="C13" s="23" t="s">
        <v>538</v>
      </c>
      <c r="D13" s="12" t="s">
        <v>539</v>
      </c>
      <c r="E13" s="12" t="s">
        <v>539</v>
      </c>
      <c r="F13" s="10" t="s">
        <v>540</v>
      </c>
      <c r="G13" s="23" t="s">
        <v>541</v>
      </c>
      <c r="H13" s="23" t="s">
        <v>542</v>
      </c>
      <c r="I13" s="23" t="s">
        <v>543</v>
      </c>
      <c r="J13" s="11" t="s">
        <v>544</v>
      </c>
      <c r="K13" s="11" t="s">
        <v>544</v>
      </c>
      <c r="L13" s="11" t="s">
        <v>544</v>
      </c>
      <c r="M13" s="23" t="s">
        <v>545</v>
      </c>
      <c r="N13" s="38" t="s">
        <v>546</v>
      </c>
      <c r="O13" s="10" t="s">
        <v>547</v>
      </c>
      <c r="P13" s="10" t="s">
        <v>548</v>
      </c>
      <c r="Q13" s="23" t="s">
        <v>549</v>
      </c>
      <c r="R13" s="10" t="s">
        <v>550</v>
      </c>
      <c r="S13" s="11" t="s">
        <v>551</v>
      </c>
    </row>
    <row r="14" spans="1:19" ht="25.9" customHeight="1">
      <c r="B14" t="s">
        <v>552</v>
      </c>
    </row>
    <row r="15" spans="1:19" ht="25.9" customHeight="1">
      <c r="S15" s="48"/>
    </row>
    <row r="16" spans="1:19">
      <c r="A16" s="30"/>
      <c r="B16" s="31"/>
      <c r="C16" s="30"/>
      <c r="D16" s="30"/>
      <c r="E16" s="30"/>
      <c r="F16" s="30"/>
      <c r="G16" s="30"/>
      <c r="H16" s="30"/>
      <c r="I16" s="39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>
      <c r="A17" s="32"/>
    </row>
    <row r="18" spans="1:19">
      <c r="A18" s="32"/>
      <c r="B18" s="33"/>
    </row>
    <row r="23" spans="1:19" ht="14.5">
      <c r="F23" s="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5" spans="1:19" ht="14.5">
      <c r="B25" s="35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40"/>
      <c r="P25" s="34"/>
      <c r="Q25" s="34"/>
    </row>
    <row r="28" spans="1:19" ht="24" customHeight="1"/>
    <row r="29" spans="1:19" ht="13.5" customHeight="1"/>
    <row r="30" spans="1:19" ht="24" customHeight="1"/>
    <row r="31" spans="1:19" ht="24.4" customHeight="1"/>
    <row r="32" spans="1:19" ht="27" customHeight="1"/>
    <row r="33" spans="1:1" ht="13.5" customHeight="1"/>
    <row r="34" spans="1:1" ht="19.5" customHeight="1"/>
    <row r="36" spans="1:1" ht="14.5" customHeight="1"/>
    <row r="37" spans="1:1" ht="13.5" customHeight="1"/>
    <row r="38" spans="1:1" ht="13.5" customHeight="1"/>
    <row r="39" spans="1:1" ht="14.5" customHeight="1"/>
    <row r="40" spans="1:1">
      <c r="A40" s="32"/>
    </row>
    <row r="41" spans="1:1">
      <c r="A41" s="32"/>
    </row>
    <row r="42" spans="1:1" ht="14.5" customHeight="1">
      <c r="A42" s="32"/>
    </row>
    <row r="43" spans="1:1">
      <c r="A43" s="32"/>
    </row>
    <row r="44" spans="1:1">
      <c r="A44" s="32"/>
    </row>
    <row r="45" spans="1:1" ht="14.5" customHeight="1">
      <c r="A45" s="32"/>
    </row>
    <row r="46" spans="1:1">
      <c r="A46" s="32"/>
    </row>
  </sheetData>
  <mergeCells count="24">
    <mergeCell ref="A12:R12"/>
    <mergeCell ref="P6:Q6"/>
    <mergeCell ref="A7:R7"/>
    <mergeCell ref="C8:D8"/>
    <mergeCell ref="E8:F8"/>
    <mergeCell ref="G8:H8"/>
    <mergeCell ref="I8:J8"/>
    <mergeCell ref="N8:O8"/>
    <mergeCell ref="P8:Q8"/>
    <mergeCell ref="C6:D6"/>
    <mergeCell ref="E6:F6"/>
    <mergeCell ref="G6:H6"/>
    <mergeCell ref="I6:J6"/>
    <mergeCell ref="N6:O6"/>
    <mergeCell ref="A1:S1"/>
    <mergeCell ref="A2:S2"/>
    <mergeCell ref="A3:S3"/>
    <mergeCell ref="A4:S4"/>
    <mergeCell ref="C5:D5"/>
    <mergeCell ref="E5:F5"/>
    <mergeCell ref="G5:H5"/>
    <mergeCell ref="I5:J5"/>
    <mergeCell ref="N5:O5"/>
    <mergeCell ref="P5:Q5"/>
  </mergeCells>
  <phoneticPr fontId="48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Q8"/>
  <sheetViews>
    <sheetView view="pageBreakPreview" zoomScaleNormal="100" workbookViewId="0">
      <selection activeCell="A2" sqref="A2:Q2"/>
    </sheetView>
  </sheetViews>
  <sheetFormatPr defaultColWidth="9" defaultRowHeight="14"/>
  <cols>
    <col min="1" max="1" width="6.6328125" customWidth="1"/>
    <col min="2" max="2" width="10.6328125" style="1" customWidth="1"/>
    <col min="3" max="3" width="13.08984375" style="1" customWidth="1"/>
    <col min="5" max="5" width="7.6328125" customWidth="1"/>
    <col min="6" max="6" width="6.08984375" customWidth="1"/>
    <col min="7" max="7" width="10.26953125" customWidth="1"/>
    <col min="8" max="8" width="12.08984375" customWidth="1"/>
    <col min="10" max="11" width="6.7265625" customWidth="1"/>
    <col min="12" max="12" width="8" customWidth="1"/>
    <col min="13" max="13" width="9.453125" customWidth="1"/>
    <col min="14" max="14" width="10.08984375" customWidth="1"/>
    <col min="15" max="15" width="12.7265625" customWidth="1"/>
    <col min="16" max="16" width="9.6328125" customWidth="1"/>
    <col min="17" max="17" width="11.36328125" customWidth="1"/>
  </cols>
  <sheetData>
    <row r="1" spans="1:17" ht="21">
      <c r="A1" s="312" t="s">
        <v>553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4"/>
    </row>
    <row r="2" spans="1:17">
      <c r="A2" s="250" t="str">
        <f>包装运输明细!A2</f>
        <v>供应商 :河北光华荣昌汽车部件有限公司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>
      <c r="A3" s="315" t="str">
        <f>包装运输明细!A3</f>
        <v>零件件号/零件名称:L168100000728/驾驶员座椅总成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02" t="s">
        <v>554</v>
      </c>
      <c r="Q3" s="304"/>
    </row>
    <row r="4" spans="1:17" ht="20.5" customHeight="1">
      <c r="A4" s="321" t="s">
        <v>62</v>
      </c>
      <c r="B4" s="321" t="s">
        <v>65</v>
      </c>
      <c r="C4" s="321" t="s">
        <v>555</v>
      </c>
      <c r="D4" s="321" t="s">
        <v>356</v>
      </c>
      <c r="E4" s="321" t="s">
        <v>339</v>
      </c>
      <c r="F4" s="321" t="s">
        <v>556</v>
      </c>
      <c r="G4" s="321" t="s">
        <v>557</v>
      </c>
      <c r="H4" s="321" t="s">
        <v>558</v>
      </c>
      <c r="I4" s="321" t="s">
        <v>559</v>
      </c>
      <c r="J4" s="316" t="s">
        <v>560</v>
      </c>
      <c r="K4" s="316"/>
      <c r="L4" s="317" t="s">
        <v>561</v>
      </c>
      <c r="M4" s="318"/>
      <c r="N4" s="319"/>
      <c r="O4" s="322" t="s">
        <v>562</v>
      </c>
      <c r="P4" s="322" t="s">
        <v>563</v>
      </c>
      <c r="Q4" s="322" t="s">
        <v>28</v>
      </c>
    </row>
    <row r="5" spans="1:17" ht="26">
      <c r="A5" s="321"/>
      <c r="B5" s="321"/>
      <c r="C5" s="321"/>
      <c r="D5" s="321"/>
      <c r="E5" s="321"/>
      <c r="F5" s="321"/>
      <c r="G5" s="321"/>
      <c r="H5" s="321"/>
      <c r="I5" s="321"/>
      <c r="J5" s="13" t="s">
        <v>120</v>
      </c>
      <c r="K5" s="13" t="s">
        <v>564</v>
      </c>
      <c r="L5" s="13" t="s">
        <v>565</v>
      </c>
      <c r="M5" s="14" t="s">
        <v>566</v>
      </c>
      <c r="N5" s="14" t="s">
        <v>176</v>
      </c>
      <c r="O5" s="323"/>
      <c r="P5" s="323"/>
      <c r="Q5" s="323"/>
    </row>
    <row r="6" spans="1:17">
      <c r="A6" s="2">
        <v>1</v>
      </c>
      <c r="B6" s="3" t="s">
        <v>20</v>
      </c>
      <c r="C6" s="4" t="s">
        <v>20</v>
      </c>
      <c r="D6" s="5" t="s">
        <v>20</v>
      </c>
      <c r="E6" s="6" t="s">
        <v>20</v>
      </c>
      <c r="F6" s="6" t="s">
        <v>20</v>
      </c>
      <c r="G6" s="6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>
        <v>0</v>
      </c>
      <c r="M6" s="2">
        <v>0</v>
      </c>
      <c r="N6" s="2">
        <v>0</v>
      </c>
      <c r="O6" s="15">
        <v>100000</v>
      </c>
      <c r="P6" s="16">
        <f>M6/O6</f>
        <v>0</v>
      </c>
      <c r="Q6" s="19" t="s">
        <v>20</v>
      </c>
    </row>
    <row r="7" spans="1:17">
      <c r="A7" s="320" t="s">
        <v>176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17" t="s">
        <v>20</v>
      </c>
      <c r="P7" s="18">
        <f>SUM(P6:P6)</f>
        <v>0</v>
      </c>
      <c r="Q7" s="17" t="s">
        <v>20</v>
      </c>
    </row>
    <row r="8" spans="1:17" ht="47.5">
      <c r="A8" s="7" t="s">
        <v>99</v>
      </c>
      <c r="B8" s="8" t="s">
        <v>177</v>
      </c>
      <c r="C8" s="9" t="s">
        <v>178</v>
      </c>
      <c r="D8" s="10" t="s">
        <v>440</v>
      </c>
      <c r="E8" s="10" t="s">
        <v>567</v>
      </c>
      <c r="F8" s="10" t="s">
        <v>568</v>
      </c>
      <c r="G8" s="11" t="s">
        <v>569</v>
      </c>
      <c r="H8" s="12" t="s">
        <v>570</v>
      </c>
      <c r="I8" s="10" t="s">
        <v>571</v>
      </c>
      <c r="J8" s="9" t="s">
        <v>186</v>
      </c>
      <c r="K8" s="9" t="s">
        <v>187</v>
      </c>
      <c r="L8" s="10" t="s">
        <v>572</v>
      </c>
      <c r="M8" s="10" t="s">
        <v>573</v>
      </c>
      <c r="N8" s="11" t="s">
        <v>574</v>
      </c>
      <c r="O8" s="10" t="s">
        <v>575</v>
      </c>
      <c r="P8" s="11" t="s">
        <v>576</v>
      </c>
      <c r="Q8" s="20" t="s">
        <v>108</v>
      </c>
    </row>
  </sheetData>
  <mergeCells count="19">
    <mergeCell ref="A7:N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Q2"/>
    <mergeCell ref="A3:O3"/>
    <mergeCell ref="P3:Q3"/>
    <mergeCell ref="J4:K4"/>
    <mergeCell ref="L4:N4"/>
    <mergeCell ref="O4:O5"/>
    <mergeCell ref="P4:P5"/>
    <mergeCell ref="Q4:Q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卿 郭</cp:lastModifiedBy>
  <cp:lastPrinted>2024-12-31T06:00:15Z</cp:lastPrinted>
  <dcterms:created xsi:type="dcterms:W3CDTF">2014-04-03T05:19:00Z</dcterms:created>
  <dcterms:modified xsi:type="dcterms:W3CDTF">2024-12-31T06:01:12Z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2052-12.1.0.19302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543BCF3EF000491E96D523FACD4A675E_12</vt:lpwstr>
  </property>
</Properties>
</file>