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78" activeTab="1"/>
  </bookViews>
  <sheets>
    <sheet name="ENEA-6905100D" sheetId="25" r:id="rId1"/>
    <sheet name="ENEA-6805100D" sheetId="26" r:id="rId2"/>
  </sheets>
  <definedNames>
    <definedName name="_xlnm.Print_Area" localSheetId="0">'ENEA-6905100D'!$A$1:$AJ$124</definedName>
    <definedName name="_xlnm.Print_Area" localSheetId="1">'ENEA-6805100D'!$A$1:$AJ$126</definedName>
  </definedNames>
  <calcPr calcId="144525"/>
</workbook>
</file>

<file path=xl/comments1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2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2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2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2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2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2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27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6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8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9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9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9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2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29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3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3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6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8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9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9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0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sharedStrings.xml><?xml version="1.0" encoding="utf-8"?>
<sst xmlns="http://schemas.openxmlformats.org/spreadsheetml/2006/main" count="792" uniqueCount="190">
  <si>
    <t>填写说明</t>
  </si>
  <si>
    <r>
      <rPr>
        <b/>
        <sz val="16"/>
        <color theme="1"/>
        <rFont val="微软雅黑"/>
        <charset val="134"/>
      </rPr>
      <t>1. 背景颜色为</t>
    </r>
    <r>
      <rPr>
        <sz val="16"/>
        <color theme="1"/>
        <rFont val="微软雅黑"/>
        <charset val="134"/>
      </rPr>
      <t xml:space="preserve"> "</t>
    </r>
    <r>
      <rPr>
        <b/>
        <sz val="24"/>
        <color rgb="FFF4B084"/>
        <rFont val="Wingdings 2"/>
        <charset val="134"/>
      </rPr>
      <t>¾</t>
    </r>
    <r>
      <rPr>
        <sz val="16"/>
        <rFont val="微软雅黑"/>
        <charset val="134"/>
      </rPr>
      <t xml:space="preserve">" </t>
    </r>
    <r>
      <rPr>
        <b/>
        <sz val="16"/>
        <rFont val="微软雅黑"/>
        <charset val="134"/>
      </rPr>
      <t>的单元格供应商须填，其它由公式（不允许自行更改）自动生成，不用填；</t>
    </r>
  </si>
  <si>
    <t>2. 除第一个汇总数据表，其它费用小模块有隐藏行，如行数不够可以显示出来，如还不够在有 ”···“ 行前插入新的行项；</t>
  </si>
  <si>
    <t>3. 表中所涉及的单价都填未税价。</t>
  </si>
  <si>
    <t xml:space="preserve"> 报 价 单</t>
  </si>
  <si>
    <t>一. 汇总数据</t>
  </si>
  <si>
    <t>产品基本信息</t>
  </si>
  <si>
    <t>物料号</t>
  </si>
  <si>
    <t>物料描述</t>
  </si>
  <si>
    <t>图号</t>
  </si>
  <si>
    <t>外形尺寸
mm</t>
  </si>
  <si>
    <t>材质</t>
  </si>
  <si>
    <t>净重
kg</t>
  </si>
  <si>
    <t>供应商信息</t>
  </si>
  <si>
    <t>报价日期</t>
  </si>
  <si>
    <t>产品图</t>
  </si>
  <si>
    <t>单位</t>
  </si>
  <si>
    <t>不含分摊
未税单价</t>
  </si>
  <si>
    <t>含分摊
未税单价</t>
  </si>
  <si>
    <t>备注</t>
  </si>
  <si>
    <t>长</t>
  </si>
  <si>
    <t>宽</t>
  </si>
  <si>
    <t>高</t>
  </si>
  <si>
    <t>名称</t>
  </si>
  <si>
    <t>代码</t>
  </si>
  <si>
    <t>付款条件</t>
  </si>
  <si>
    <t>EWEA-6905100D</t>
  </si>
  <si>
    <t>副驾靠背发泡</t>
  </si>
  <si>
    <t>聚氨酯（PU）</t>
  </si>
  <si>
    <t>湖南光华荣昌汽车部件有限公司</t>
  </si>
  <si>
    <t>S20031329</t>
  </si>
  <si>
    <t>承兑</t>
  </si>
  <si>
    <t>元/pcs</t>
  </si>
  <si>
    <t>主要价格信息</t>
  </si>
  <si>
    <t>原材料费
元</t>
  </si>
  <si>
    <t>制造费
元</t>
  </si>
  <si>
    <t>包装运输
元</t>
  </si>
  <si>
    <t>财务+管理+利润
元</t>
  </si>
  <si>
    <t>分摊单价
元</t>
  </si>
  <si>
    <t>水电场地
公摊系数</t>
  </si>
  <si>
    <t>财务费</t>
  </si>
  <si>
    <t>管理费</t>
  </si>
  <si>
    <t>利润</t>
  </si>
  <si>
    <t>财务费率</t>
  </si>
  <si>
    <t>财务费
元</t>
  </si>
  <si>
    <t>管理费率</t>
  </si>
  <si>
    <t>管理费
元</t>
  </si>
  <si>
    <t>利润率</t>
  </si>
  <si>
    <t>利润
元</t>
  </si>
  <si>
    <t>二. 原材料费</t>
  </si>
  <si>
    <t>类别</t>
  </si>
  <si>
    <t>原材料名称</t>
  </si>
  <si>
    <t>品牌</t>
  </si>
  <si>
    <t>型号规格</t>
  </si>
  <si>
    <t>是否指定供应商</t>
  </si>
  <si>
    <t>单套用量
pcs</t>
  </si>
  <si>
    <t>净用量</t>
  </si>
  <si>
    <t>投入用量</t>
  </si>
  <si>
    <t>原材料
未税单价
元</t>
  </si>
  <si>
    <t>废料
未税单价
元</t>
  </si>
  <si>
    <t>废料损耗率</t>
  </si>
  <si>
    <t>良率</t>
  </si>
  <si>
    <t>合计金额
元</t>
  </si>
  <si>
    <t>原材料费总计
 未税：元</t>
  </si>
  <si>
    <t>成型原材料</t>
  </si>
  <si>
    <t>聚醚</t>
  </si>
  <si>
    <t>/</t>
  </si>
  <si>
    <t>东大</t>
  </si>
  <si>
    <t>HPOP40</t>
  </si>
  <si>
    <t>否</t>
  </si>
  <si>
    <t>kg</t>
  </si>
  <si>
    <t>异酸氰酯</t>
  </si>
  <si>
    <t>巴斯夫</t>
  </si>
  <si>
    <t>CW5050</t>
  </si>
  <si>
    <t>脱模剂</t>
  </si>
  <si>
    <t>汇阅</t>
  </si>
  <si>
    <t>HY2304C</t>
  </si>
  <si>
    <t>···</t>
  </si>
  <si>
    <t>外购件
外协件
生产辅料</t>
  </si>
  <si>
    <t>HA5H-6805114</t>
  </si>
  <si>
    <t>面套固定钢丝1</t>
  </si>
  <si>
    <t>HA5H-6805115</t>
  </si>
  <si>
    <t>面套固定钢丝2</t>
  </si>
  <si>
    <t>BYDQ916B0420</t>
  </si>
  <si>
    <t>面套固定搭扣</t>
  </si>
  <si>
    <t>BYDQ916A0110</t>
  </si>
  <si>
    <t>BYDQ916A0020</t>
  </si>
  <si>
    <t>BYDQ916A0060</t>
  </si>
  <si>
    <t>EWEA-6905116D</t>
  </si>
  <si>
    <t>副驾靠背内衬</t>
  </si>
  <si>
    <t>三. 制造费用</t>
  </si>
  <si>
    <t>序号</t>
  </si>
  <si>
    <t>产品名称</t>
  </si>
  <si>
    <t>工序名称</t>
  </si>
  <si>
    <t>用量
pcs</t>
  </si>
  <si>
    <t>单工序出件数
pcs</t>
  </si>
  <si>
    <t>设备费用</t>
  </si>
  <si>
    <t>单工序人工费</t>
  </si>
  <si>
    <t>单工序加工费</t>
  </si>
  <si>
    <t>单序制造费
元</t>
  </si>
  <si>
    <t>设备基本信息</t>
  </si>
  <si>
    <t>折旧费</t>
  </si>
  <si>
    <t>场地费</t>
  </si>
  <si>
    <t>水费</t>
  </si>
  <si>
    <t>电费</t>
  </si>
  <si>
    <t>设备费
元/h</t>
  </si>
  <si>
    <t>人工工时
h</t>
  </si>
  <si>
    <t>工价
元/月</t>
  </si>
  <si>
    <t>人数</t>
  </si>
  <si>
    <t>人工费
元</t>
  </si>
  <si>
    <t>加工工时
h</t>
  </si>
  <si>
    <t>加工费
元</t>
  </si>
  <si>
    <t>设备名称</t>
  </si>
  <si>
    <t>型号</t>
  </si>
  <si>
    <t>购置未税金额
万元</t>
  </si>
  <si>
    <t>额定功率
kW/h</t>
  </si>
  <si>
    <t>设备占地面积
m²</t>
  </si>
  <si>
    <t>维保
金额占比</t>
  </si>
  <si>
    <t>残值率</t>
  </si>
  <si>
    <t>综合稼动率</t>
  </si>
  <si>
    <t>折旧年限
（年）</t>
  </si>
  <si>
    <t>折旧费
（元/h）</t>
  </si>
  <si>
    <t>厂房租金
元/（m²*月）</t>
  </si>
  <si>
    <t>场地费
元/h</t>
  </si>
  <si>
    <t>水单价
元/t</t>
  </si>
  <si>
    <t>耗水量
T/h</t>
  </si>
  <si>
    <t>水费
元/h</t>
  </si>
  <si>
    <t>电价
（元/KW）</t>
  </si>
  <si>
    <t>负载系数</t>
  </si>
  <si>
    <t>电费
元/h</t>
  </si>
  <si>
    <t xml:space="preserve">HA5H-7003020D     后座垫发泡总成 </t>
  </si>
  <si>
    <t>混料</t>
  </si>
  <si>
    <t>混料设备</t>
  </si>
  <si>
    <t>精正</t>
  </si>
  <si>
    <t>流水线作业</t>
  </si>
  <si>
    <t>发泡</t>
  </si>
  <si>
    <t>玛菲发泡生产线</t>
  </si>
  <si>
    <t>德国玛菲</t>
  </si>
  <si>
    <t>40工位</t>
  </si>
  <si>
    <t>破泡</t>
  </si>
  <si>
    <t>破泡机</t>
  </si>
  <si>
    <t>修边修补</t>
  </si>
  <si>
    <t>工作台</t>
  </si>
  <si>
    <t>熟化</t>
  </si>
  <si>
    <t>悬挂链</t>
  </si>
  <si>
    <t>上海</t>
  </si>
  <si>
    <t>制造费合计：</t>
  </si>
  <si>
    <t>四. 分摊单价</t>
  </si>
  <si>
    <t>模具</t>
  </si>
  <si>
    <t>模具名称</t>
  </si>
  <si>
    <t>用量
套</t>
  </si>
  <si>
    <t>模具外形尺寸
mm</t>
  </si>
  <si>
    <t>模穴数
pcs</t>
  </si>
  <si>
    <t>模仁
材质规格</t>
  </si>
  <si>
    <t>净重
t</t>
  </si>
  <si>
    <t>寿命
万模</t>
  </si>
  <si>
    <t>单价
元/套</t>
  </si>
  <si>
    <t>总计
元</t>
  </si>
  <si>
    <t>分摊数量
pcs</t>
  </si>
  <si>
    <t>XXX</t>
  </si>
  <si>
    <t>设计费
试验费
试模费
工夹具费</t>
  </si>
  <si>
    <t>项目名称</t>
  </si>
  <si>
    <t>数量
pcs</t>
  </si>
  <si>
    <t>五. 包装运输费</t>
  </si>
  <si>
    <t>包装</t>
  </si>
  <si>
    <t>运输</t>
  </si>
  <si>
    <t>包装运输总计
元/pcs</t>
  </si>
  <si>
    <t>尺寸规格</t>
  </si>
  <si>
    <t>未税单价
元/pcs</t>
  </si>
  <si>
    <t>用量
pcs/箱</t>
  </si>
  <si>
    <t>合计金额
元/箱</t>
  </si>
  <si>
    <t>单箱产品
包装费
元/箱</t>
  </si>
  <si>
    <t>单箱产品
数量
pcs/箱</t>
  </si>
  <si>
    <t>单个产品
包装费
元/pcs</t>
  </si>
  <si>
    <t>车型规格</t>
  </si>
  <si>
    <t>距离
km</t>
  </si>
  <si>
    <t>起点</t>
  </si>
  <si>
    <t>终点</t>
  </si>
  <si>
    <t>费用
元/车</t>
  </si>
  <si>
    <t>单车运产品数
pcs/车</t>
  </si>
  <si>
    <t>运输费小计
元/pcs</t>
  </si>
  <si>
    <t>工装</t>
  </si>
  <si>
    <t>1800*1000*2150</t>
  </si>
  <si>
    <t>9.6m厢式货车</t>
  </si>
  <si>
    <t>株洲</t>
  </si>
  <si>
    <t>江西抚州</t>
  </si>
  <si>
    <t>EWEA-6805100D</t>
  </si>
  <si>
    <t>主驾靠背发泡</t>
  </si>
  <si>
    <t>主驾靠背内衬</t>
  </si>
  <si>
    <t>EWEA-7005200B     右后座椅靠背发泡</t>
  </si>
</sst>
</file>

<file path=xl/styles.xml><?xml version="1.0" encoding="utf-8"?>
<styleSheet xmlns="http://schemas.openxmlformats.org/spreadsheetml/2006/main">
  <numFmts count="13">
    <numFmt numFmtId="176" formatCode="0.0000_ "/>
    <numFmt numFmtId="177" formatCode="0.0_ "/>
    <numFmt numFmtId="43" formatCode="_ * #,##0.00_ ;_ * \-#,##0.00_ ;_ * &quot;-&quot;??_ ;_ @_ "/>
    <numFmt numFmtId="178" formatCode="0_ "/>
    <numFmt numFmtId="44" formatCode="_ &quot;￥&quot;* #,##0.00_ ;_ &quot;￥&quot;* \-#,##0.00_ ;_ &quot;￥&quot;* &quot;-&quot;??_ ;_ @_ "/>
    <numFmt numFmtId="179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80" formatCode="0.0000_);[Red]\(0.0000\)"/>
    <numFmt numFmtId="181" formatCode="yyyy/m/d;@"/>
    <numFmt numFmtId="182" formatCode="0.0%"/>
    <numFmt numFmtId="183" formatCode="0.00_ "/>
    <numFmt numFmtId="184" formatCode="0.000000_ "/>
  </numFmts>
  <fonts count="4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微软雅黑"/>
      <charset val="134"/>
    </font>
    <font>
      <b/>
      <sz val="20"/>
      <color theme="1"/>
      <name val="微软雅黑"/>
      <charset val="134"/>
    </font>
    <font>
      <b/>
      <sz val="15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b/>
      <sz val="15"/>
      <color theme="1"/>
      <name val="微软雅黑"/>
      <charset val="134"/>
    </font>
    <font>
      <sz val="28"/>
      <color theme="1"/>
      <name val="Arial"/>
      <charset val="134"/>
    </font>
    <font>
      <sz val="30"/>
      <color theme="0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2"/>
      <color theme="1"/>
      <name val="微软雅黑"/>
      <charset val="134"/>
    </font>
    <font>
      <b/>
      <sz val="20"/>
      <color rgb="FFFF0000"/>
      <name val="微软雅黑"/>
      <charset val="134"/>
    </font>
    <font>
      <b/>
      <sz val="13"/>
      <color theme="1"/>
      <name val="微软雅黑"/>
      <charset val="134"/>
    </font>
    <font>
      <sz val="28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color theme="1"/>
      <name val="微软雅黑"/>
      <charset val="134"/>
    </font>
    <font>
      <b/>
      <sz val="24"/>
      <color rgb="FFF4B084"/>
      <name val="Wingdings 2"/>
      <charset val="134"/>
    </font>
    <font>
      <sz val="16"/>
      <name val="微软雅黑"/>
      <charset val="134"/>
    </font>
    <font>
      <b/>
      <sz val="16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AFEF1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D5E618"/>
        <bgColor indexed="64"/>
      </patternFill>
    </fill>
    <fill>
      <patternFill patternType="solid">
        <fgColor rgb="FFFFB08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Up="1">
      <left style="thin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double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1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133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6" applyNumberFormat="0" applyFill="0" applyAlignment="0" applyProtection="0">
      <alignment vertical="center"/>
    </xf>
    <xf numFmtId="0" fontId="31" fillId="0" borderId="0"/>
    <xf numFmtId="0" fontId="29" fillId="0" borderId="13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6" fillId="0" borderId="138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13" borderId="132" applyNumberFormat="0" applyAlignment="0" applyProtection="0">
      <alignment vertical="center"/>
    </xf>
    <xf numFmtId="0" fontId="37" fillId="13" borderId="134" applyNumberFormat="0" applyAlignment="0" applyProtection="0">
      <alignment vertical="center"/>
    </xf>
    <xf numFmtId="0" fontId="38" fillId="31" borderId="139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5" fillId="0" borderId="137" applyNumberFormat="0" applyFill="0" applyAlignment="0" applyProtection="0">
      <alignment vertical="center"/>
    </xf>
    <xf numFmtId="0" fontId="25" fillId="0" borderId="135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1" fillId="0" borderId="0"/>
    <xf numFmtId="0" fontId="22" fillId="38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176" fontId="1" fillId="2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8" fontId="3" fillId="0" borderId="0" xfId="0" applyNumberFormat="1" applyFont="1" applyFill="1" applyAlignment="1">
      <alignment horizontal="left" vertical="center"/>
    </xf>
    <xf numFmtId="176" fontId="4" fillId="0" borderId="1" xfId="43" applyNumberFormat="1" applyFont="1" applyFill="1" applyBorder="1" applyAlignment="1">
      <alignment horizontal="center" vertical="distributed" wrapText="1"/>
    </xf>
    <xf numFmtId="176" fontId="4" fillId="0" borderId="2" xfId="43" applyNumberFormat="1" applyFont="1" applyFill="1" applyBorder="1" applyAlignment="1">
      <alignment horizontal="center" vertical="distributed" wrapText="1"/>
    </xf>
    <xf numFmtId="176" fontId="5" fillId="0" borderId="1" xfId="43" applyNumberFormat="1" applyFont="1" applyFill="1" applyBorder="1" applyAlignment="1" applyProtection="1">
      <alignment horizontal="left" vertical="center" wrapText="1"/>
      <protection hidden="1"/>
    </xf>
    <xf numFmtId="176" fontId="6" fillId="0" borderId="3" xfId="0" applyNumberFormat="1" applyFont="1" applyFill="1" applyBorder="1" applyAlignment="1">
      <alignment horizontal="center" vertical="center"/>
    </xf>
    <xf numFmtId="176" fontId="7" fillId="3" borderId="4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5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6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7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8" xfId="43" applyNumberFormat="1" applyFont="1" applyFill="1" applyBorder="1" applyAlignment="1" applyProtection="1">
      <alignment horizontal="center" vertical="center" wrapText="1"/>
      <protection hidden="1"/>
    </xf>
    <xf numFmtId="176" fontId="5" fillId="0" borderId="9" xfId="43" applyNumberFormat="1" applyFont="1" applyFill="1" applyBorder="1" applyAlignment="1" applyProtection="1">
      <alignment horizontal="left" vertical="center" wrapText="1"/>
      <protection hidden="1"/>
    </xf>
    <xf numFmtId="176" fontId="6" fillId="0" borderId="10" xfId="0" applyNumberFormat="1" applyFont="1" applyFill="1" applyBorder="1" applyAlignment="1">
      <alignment horizontal="center" vertical="center"/>
    </xf>
    <xf numFmtId="176" fontId="7" fillId="3" borderId="11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12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13" xfId="43" applyNumberFormat="1" applyFont="1" applyFill="1" applyBorder="1" applyAlignment="1" applyProtection="1">
      <alignment horizontal="center" vertical="center" wrapText="1"/>
      <protection locked="0"/>
    </xf>
    <xf numFmtId="176" fontId="7" fillId="3" borderId="14" xfId="43" applyNumberFormat="1" applyFont="1" applyFill="1" applyBorder="1" applyAlignment="1" applyProtection="1">
      <alignment horizontal="center" vertical="center" wrapText="1"/>
      <protection locked="0"/>
    </xf>
    <xf numFmtId="176" fontId="7" fillId="3" borderId="15" xfId="43" applyNumberFormat="1" applyFont="1" applyFill="1" applyBorder="1" applyAlignment="1" applyProtection="1">
      <alignment horizontal="center" vertical="center" wrapText="1"/>
      <protection locked="0"/>
    </xf>
    <xf numFmtId="176" fontId="6" fillId="0" borderId="16" xfId="0" applyNumberFormat="1" applyFont="1" applyFill="1" applyBorder="1" applyAlignment="1">
      <alignment horizontal="center" vertical="center"/>
    </xf>
    <xf numFmtId="0" fontId="8" fillId="2" borderId="17" xfId="20" applyFont="1" applyFill="1" applyBorder="1" applyAlignment="1">
      <alignment horizontal="center" vertical="center" wrapText="1"/>
    </xf>
    <xf numFmtId="176" fontId="9" fillId="4" borderId="18" xfId="43" applyNumberFormat="1" applyFont="1" applyFill="1" applyBorder="1" applyAlignment="1" applyProtection="1">
      <alignment horizontal="center" vertical="center" wrapText="1"/>
      <protection hidden="1"/>
    </xf>
    <xf numFmtId="177" fontId="9" fillId="4" borderId="19" xfId="43" applyNumberFormat="1" applyFont="1" applyFill="1" applyBorder="1" applyAlignment="1" applyProtection="1">
      <alignment horizontal="center" vertical="center" wrapText="1"/>
      <protection hidden="1"/>
    </xf>
    <xf numFmtId="177" fontId="9" fillId="4" borderId="20" xfId="43" applyNumberFormat="1" applyFont="1" applyFill="1" applyBorder="1" applyAlignment="1" applyProtection="1">
      <alignment horizontal="center" vertical="center" wrapText="1"/>
      <protection hidden="1"/>
    </xf>
    <xf numFmtId="177" fontId="9" fillId="4" borderId="21" xfId="43" applyNumberFormat="1" applyFont="1" applyFill="1" applyBorder="1" applyAlignment="1" applyProtection="1">
      <alignment horizontal="center" vertical="center" wrapText="1"/>
      <protection hidden="1"/>
    </xf>
    <xf numFmtId="176" fontId="6" fillId="3" borderId="22" xfId="0" applyNumberFormat="1" applyFont="1" applyFill="1" applyBorder="1" applyAlignment="1">
      <alignment horizontal="center" vertical="center" wrapText="1"/>
    </xf>
    <xf numFmtId="176" fontId="6" fillId="3" borderId="23" xfId="0" applyNumberFormat="1" applyFont="1" applyFill="1" applyBorder="1" applyAlignment="1">
      <alignment horizontal="center" vertical="center" wrapText="1"/>
    </xf>
    <xf numFmtId="176" fontId="6" fillId="3" borderId="24" xfId="0" applyNumberFormat="1" applyFont="1" applyFill="1" applyBorder="1" applyAlignment="1">
      <alignment horizontal="center" vertical="center" wrapText="1"/>
    </xf>
    <xf numFmtId="176" fontId="6" fillId="3" borderId="25" xfId="0" applyNumberFormat="1" applyFont="1" applyFill="1" applyBorder="1" applyAlignment="1">
      <alignment horizontal="center" vertical="center" wrapText="1"/>
    </xf>
    <xf numFmtId="176" fontId="6" fillId="3" borderId="11" xfId="0" applyNumberFormat="1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center" vertical="center" wrapText="1"/>
    </xf>
    <xf numFmtId="176" fontId="6" fillId="3" borderId="15" xfId="0" applyNumberFormat="1" applyFont="1" applyFill="1" applyBorder="1" applyAlignment="1">
      <alignment horizontal="center" vertical="center" wrapText="1"/>
    </xf>
    <xf numFmtId="176" fontId="6" fillId="3" borderId="26" xfId="0" applyNumberFormat="1" applyFont="1" applyFill="1" applyBorder="1" applyAlignment="1">
      <alignment horizontal="center" vertical="center" wrapText="1"/>
    </xf>
    <xf numFmtId="176" fontId="5" fillId="0" borderId="27" xfId="43" applyNumberFormat="1" applyFont="1" applyFill="1" applyBorder="1" applyAlignment="1" applyProtection="1">
      <alignment horizontal="left" vertical="center" wrapText="1"/>
      <protection hidden="1"/>
    </xf>
    <xf numFmtId="176" fontId="6" fillId="0" borderId="28" xfId="0" applyNumberFormat="1" applyFont="1" applyFill="1" applyBorder="1" applyAlignment="1">
      <alignment horizontal="center" vertical="center"/>
    </xf>
    <xf numFmtId="176" fontId="6" fillId="5" borderId="29" xfId="0" applyNumberFormat="1" applyFont="1" applyFill="1" applyBorder="1" applyAlignment="1">
      <alignment horizontal="center" vertical="center"/>
    </xf>
    <xf numFmtId="176" fontId="6" fillId="5" borderId="30" xfId="0" applyNumberFormat="1" applyFont="1" applyFill="1" applyBorder="1" applyAlignment="1">
      <alignment horizontal="center" vertical="center"/>
    </xf>
    <xf numFmtId="176" fontId="7" fillId="5" borderId="31" xfId="0" applyNumberFormat="1" applyFont="1" applyFill="1" applyBorder="1" applyAlignment="1">
      <alignment horizontal="center" vertical="center" wrapText="1"/>
    </xf>
    <xf numFmtId="180" fontId="9" fillId="6" borderId="32" xfId="11" applyNumberFormat="1" applyFont="1" applyFill="1" applyBorder="1" applyAlignment="1">
      <alignment horizontal="center" vertical="center" wrapText="1"/>
    </xf>
    <xf numFmtId="176" fontId="10" fillId="0" borderId="33" xfId="0" applyNumberFormat="1" applyFont="1" applyFill="1" applyBorder="1" applyAlignment="1">
      <alignment horizontal="left" vertical="center"/>
    </xf>
    <xf numFmtId="176" fontId="6" fillId="3" borderId="34" xfId="0" applyNumberFormat="1" applyFont="1" applyFill="1" applyBorder="1" applyAlignment="1">
      <alignment horizontal="center" vertical="center" wrapText="1"/>
    </xf>
    <xf numFmtId="176" fontId="6" fillId="3" borderId="35" xfId="0" applyNumberFormat="1" applyFont="1" applyFill="1" applyBorder="1" applyAlignment="1">
      <alignment horizontal="center" vertical="center" wrapText="1"/>
    </xf>
    <xf numFmtId="176" fontId="6" fillId="3" borderId="36" xfId="0" applyNumberFormat="1" applyFont="1" applyFill="1" applyBorder="1" applyAlignment="1">
      <alignment horizontal="center" vertical="center" wrapText="1"/>
    </xf>
    <xf numFmtId="176" fontId="10" fillId="0" borderId="37" xfId="0" applyNumberFormat="1" applyFont="1" applyFill="1" applyBorder="1" applyAlignment="1">
      <alignment horizontal="left" vertical="center"/>
    </xf>
    <xf numFmtId="176" fontId="6" fillId="2" borderId="38" xfId="0" applyNumberFormat="1" applyFont="1" applyFill="1" applyBorder="1" applyAlignment="1">
      <alignment horizontal="center" vertical="center"/>
    </xf>
    <xf numFmtId="176" fontId="2" fillId="4" borderId="22" xfId="0" applyNumberFormat="1" applyFont="1" applyFill="1" applyBorder="1" applyAlignment="1">
      <alignment horizontal="center" vertical="center" wrapText="1"/>
    </xf>
    <xf numFmtId="176" fontId="2" fillId="4" borderId="23" xfId="0" applyNumberFormat="1" applyFont="1" applyFill="1" applyBorder="1" applyAlignment="1">
      <alignment horizontal="center" vertical="center" wrapText="1"/>
    </xf>
    <xf numFmtId="178" fontId="2" fillId="4" borderId="23" xfId="0" applyNumberFormat="1" applyFont="1" applyFill="1" applyBorder="1" applyAlignment="1">
      <alignment horizontal="center" vertical="center" wrapText="1"/>
    </xf>
    <xf numFmtId="176" fontId="6" fillId="2" borderId="39" xfId="0" applyNumberFormat="1" applyFont="1" applyFill="1" applyBorder="1" applyAlignment="1">
      <alignment horizontal="center" vertical="center"/>
    </xf>
    <xf numFmtId="176" fontId="2" fillId="4" borderId="40" xfId="0" applyNumberFormat="1" applyFont="1" applyFill="1" applyBorder="1" applyAlignment="1">
      <alignment horizontal="center" vertical="center" wrapText="1"/>
    </xf>
    <xf numFmtId="176" fontId="2" fillId="4" borderId="17" xfId="0" applyNumberFormat="1" applyFont="1" applyFill="1" applyBorder="1" applyAlignment="1">
      <alignment horizontal="center" vertical="center" wrapText="1"/>
    </xf>
    <xf numFmtId="176" fontId="6" fillId="2" borderId="41" xfId="0" applyNumberFormat="1" applyFont="1" applyFill="1" applyBorder="1" applyAlignment="1">
      <alignment horizontal="center" vertical="center"/>
    </xf>
    <xf numFmtId="176" fontId="11" fillId="4" borderId="42" xfId="0" applyNumberFormat="1" applyFont="1" applyFill="1" applyBorder="1" applyAlignment="1">
      <alignment horizontal="center" vertical="center" wrapText="1"/>
    </xf>
    <xf numFmtId="176" fontId="2" fillId="4" borderId="42" xfId="0" applyNumberFormat="1" applyFont="1" applyFill="1" applyBorder="1" applyAlignment="1">
      <alignment horizontal="center" vertical="center" wrapText="1"/>
    </xf>
    <xf numFmtId="178" fontId="2" fillId="4" borderId="42" xfId="0" applyNumberFormat="1" applyFont="1" applyFill="1" applyBorder="1" applyAlignment="1">
      <alignment horizontal="center" vertical="center" wrapText="1"/>
    </xf>
    <xf numFmtId="176" fontId="6" fillId="2" borderId="43" xfId="0" applyNumberFormat="1" applyFont="1" applyFill="1" applyBorder="1" applyAlignment="1">
      <alignment horizontal="center" vertical="center" wrapText="1"/>
    </xf>
    <xf numFmtId="176" fontId="6" fillId="2" borderId="43" xfId="0" applyNumberFormat="1" applyFont="1" applyFill="1" applyBorder="1" applyAlignment="1">
      <alignment horizontal="center" vertical="center"/>
    </xf>
    <xf numFmtId="178" fontId="2" fillId="4" borderId="17" xfId="0" applyNumberFormat="1" applyFont="1" applyFill="1" applyBorder="1" applyAlignment="1">
      <alignment horizontal="center" vertical="center" wrapText="1"/>
    </xf>
    <xf numFmtId="176" fontId="10" fillId="0" borderId="44" xfId="0" applyNumberFormat="1" applyFont="1" applyFill="1" applyBorder="1" applyAlignment="1">
      <alignment horizontal="left" vertical="center"/>
    </xf>
    <xf numFmtId="176" fontId="2" fillId="4" borderId="45" xfId="0" applyNumberFormat="1" applyFont="1" applyFill="1" applyBorder="1" applyAlignment="1">
      <alignment horizontal="center" vertical="center" wrapText="1"/>
    </xf>
    <xf numFmtId="178" fontId="2" fillId="4" borderId="45" xfId="0" applyNumberFormat="1" applyFont="1" applyFill="1" applyBorder="1" applyAlignment="1">
      <alignment horizontal="center" vertical="center" wrapText="1"/>
    </xf>
    <xf numFmtId="176" fontId="10" fillId="0" borderId="46" xfId="0" applyNumberFormat="1" applyFont="1" applyFill="1" applyBorder="1" applyAlignment="1">
      <alignment horizontal="left" vertical="center"/>
    </xf>
    <xf numFmtId="176" fontId="6" fillId="2" borderId="47" xfId="0" applyNumberFormat="1" applyFont="1" applyFill="1" applyBorder="1" applyAlignment="1">
      <alignment horizontal="center" vertical="center"/>
    </xf>
    <xf numFmtId="176" fontId="2" fillId="4" borderId="48" xfId="0" applyNumberFormat="1" applyFont="1" applyFill="1" applyBorder="1" applyAlignment="1">
      <alignment horizontal="center" vertical="center"/>
    </xf>
    <xf numFmtId="178" fontId="2" fillId="4" borderId="48" xfId="0" applyNumberFormat="1" applyFont="1" applyFill="1" applyBorder="1" applyAlignment="1">
      <alignment horizontal="center" vertical="center" wrapText="1"/>
    </xf>
    <xf numFmtId="176" fontId="10" fillId="0" borderId="49" xfId="0" applyNumberFormat="1" applyFont="1" applyFill="1" applyBorder="1" applyAlignment="1">
      <alignment horizontal="left" vertical="center"/>
    </xf>
    <xf numFmtId="176" fontId="6" fillId="3" borderId="8" xfId="0" applyNumberFormat="1" applyFont="1" applyFill="1" applyBorder="1" applyAlignment="1">
      <alignment horizontal="center" vertical="center" wrapText="1"/>
    </xf>
    <xf numFmtId="176" fontId="6" fillId="3" borderId="50" xfId="0" applyNumberFormat="1" applyFont="1" applyFill="1" applyBorder="1" applyAlignment="1">
      <alignment horizontal="center" vertical="center" wrapText="1"/>
    </xf>
    <xf numFmtId="176" fontId="6" fillId="3" borderId="51" xfId="0" applyNumberFormat="1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/>
    </xf>
    <xf numFmtId="176" fontId="6" fillId="3" borderId="39" xfId="0" applyNumberFormat="1" applyFont="1" applyFill="1" applyBorder="1" applyAlignment="1">
      <alignment horizontal="center" vertical="center" wrapText="1"/>
    </xf>
    <xf numFmtId="176" fontId="6" fillId="3" borderId="52" xfId="0" applyNumberFormat="1" applyFont="1" applyFill="1" applyBorder="1" applyAlignment="1">
      <alignment horizontal="center" vertical="center" wrapText="1"/>
    </xf>
    <xf numFmtId="176" fontId="6" fillId="3" borderId="17" xfId="0" applyNumberFormat="1" applyFont="1" applyFill="1" applyBorder="1" applyAlignment="1">
      <alignment horizontal="center" vertical="center" wrapText="1"/>
    </xf>
    <xf numFmtId="176" fontId="6" fillId="3" borderId="53" xfId="0" applyNumberFormat="1" applyFont="1" applyFill="1" applyBorder="1" applyAlignment="1">
      <alignment horizontal="center" vertical="center" wrapText="1"/>
    </xf>
    <xf numFmtId="176" fontId="6" fillId="3" borderId="54" xfId="0" applyNumberFormat="1" applyFont="1" applyFill="1" applyBorder="1" applyAlignment="1">
      <alignment horizontal="center" vertical="center"/>
    </xf>
    <xf numFmtId="176" fontId="6" fillId="3" borderId="55" xfId="0" applyNumberFormat="1" applyFont="1" applyFill="1" applyBorder="1" applyAlignment="1">
      <alignment horizontal="center" vertical="center"/>
    </xf>
    <xf numFmtId="176" fontId="6" fillId="3" borderId="56" xfId="0" applyNumberFormat="1" applyFont="1" applyFill="1" applyBorder="1" applyAlignment="1">
      <alignment horizontal="center" vertical="center" wrapText="1"/>
    </xf>
    <xf numFmtId="176" fontId="6" fillId="3" borderId="12" xfId="0" applyNumberFormat="1" applyFont="1" applyFill="1" applyBorder="1" applyAlignment="1">
      <alignment horizontal="center" vertical="center" wrapText="1"/>
    </xf>
    <xf numFmtId="176" fontId="6" fillId="3" borderId="13" xfId="0" applyNumberFormat="1" applyFont="1" applyFill="1" applyBorder="1" applyAlignment="1">
      <alignment horizontal="center" vertical="center" wrapText="1"/>
    </xf>
    <xf numFmtId="176" fontId="10" fillId="2" borderId="37" xfId="0" applyNumberFormat="1" applyFont="1" applyFill="1" applyBorder="1" applyAlignment="1">
      <alignment horizontal="left" vertical="center"/>
    </xf>
    <xf numFmtId="178" fontId="2" fillId="4" borderId="43" xfId="0" applyNumberFormat="1" applyFont="1" applyFill="1" applyBorder="1" applyAlignment="1">
      <alignment horizontal="center" vertical="center"/>
    </xf>
    <xf numFmtId="178" fontId="2" fillId="4" borderId="52" xfId="0" applyNumberFormat="1" applyFont="1" applyFill="1" applyBorder="1" applyAlignment="1">
      <alignment horizontal="center" vertical="center" wrapText="1"/>
    </xf>
    <xf numFmtId="176" fontId="2" fillId="4" borderId="23" xfId="0" applyNumberFormat="1" applyFont="1" applyFill="1" applyBorder="1" applyAlignment="1">
      <alignment horizontal="center" vertical="center"/>
    </xf>
    <xf numFmtId="178" fontId="2" fillId="4" borderId="23" xfId="0" applyNumberFormat="1" applyFont="1" applyFill="1" applyBorder="1" applyAlignment="1">
      <alignment horizontal="center" vertical="center"/>
    </xf>
    <xf numFmtId="178" fontId="2" fillId="4" borderId="57" xfId="0" applyNumberFormat="1" applyFont="1" applyFill="1" applyBorder="1" applyAlignment="1">
      <alignment horizontal="center" vertical="center"/>
    </xf>
    <xf numFmtId="176" fontId="2" fillId="4" borderId="58" xfId="0" applyNumberFormat="1" applyFont="1" applyFill="1" applyBorder="1" applyAlignment="1">
      <alignment horizontal="center" vertical="center"/>
    </xf>
    <xf numFmtId="176" fontId="2" fillId="4" borderId="17" xfId="0" applyNumberFormat="1" applyFont="1" applyFill="1" applyBorder="1" applyAlignment="1">
      <alignment horizontal="center" vertical="center"/>
    </xf>
    <xf numFmtId="178" fontId="2" fillId="4" borderId="39" xfId="0" applyNumberFormat="1" applyFont="1" applyFill="1" applyBorder="1" applyAlignment="1">
      <alignment horizontal="center" vertical="center"/>
    </xf>
    <xf numFmtId="178" fontId="2" fillId="4" borderId="38" xfId="0" applyNumberFormat="1" applyFont="1" applyFill="1" applyBorder="1" applyAlignment="1">
      <alignment horizontal="center" vertical="center"/>
    </xf>
    <xf numFmtId="178" fontId="2" fillId="4" borderId="17" xfId="0" applyNumberFormat="1" applyFont="1" applyFill="1" applyBorder="1" applyAlignment="1">
      <alignment horizontal="center" vertical="center"/>
    </xf>
    <xf numFmtId="178" fontId="2" fillId="4" borderId="52" xfId="0" applyNumberFormat="1" applyFont="1" applyFill="1" applyBorder="1" applyAlignment="1">
      <alignment horizontal="center" vertical="center"/>
    </xf>
    <xf numFmtId="178" fontId="2" fillId="4" borderId="53" xfId="0" applyNumberFormat="1" applyFont="1" applyFill="1" applyBorder="1" applyAlignment="1">
      <alignment horizontal="center" vertical="center"/>
    </xf>
    <xf numFmtId="176" fontId="7" fillId="3" borderId="59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51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60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61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2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13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14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15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26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62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63" xfId="43" applyNumberFormat="1" applyFont="1" applyFill="1" applyBorder="1" applyAlignment="1" applyProtection="1">
      <alignment horizontal="center" vertical="center" wrapText="1"/>
      <protection hidden="1"/>
    </xf>
    <xf numFmtId="176" fontId="9" fillId="4" borderId="64" xfId="43" applyNumberFormat="1" applyFont="1" applyFill="1" applyBorder="1" applyAlignment="1" applyProtection="1">
      <alignment horizontal="center" vertical="center" wrapText="1"/>
      <protection hidden="1"/>
    </xf>
    <xf numFmtId="176" fontId="9" fillId="4" borderId="65" xfId="43" applyNumberFormat="1" applyFont="1" applyFill="1" applyBorder="1" applyAlignment="1" applyProtection="1">
      <alignment horizontal="center" vertical="center" wrapText="1"/>
      <protection hidden="1"/>
    </xf>
    <xf numFmtId="178" fontId="9" fillId="4" borderId="20" xfId="43" applyNumberFormat="1" applyFont="1" applyFill="1" applyBorder="1" applyAlignment="1" applyProtection="1">
      <alignment horizontal="center" vertical="center" wrapText="1"/>
      <protection hidden="1"/>
    </xf>
    <xf numFmtId="176" fontId="2" fillId="4" borderId="21" xfId="0" applyNumberFormat="1" applyFont="1" applyFill="1" applyBorder="1" applyAlignment="1">
      <alignment horizontal="center" vertical="center"/>
    </xf>
    <xf numFmtId="181" fontId="2" fillId="4" borderId="66" xfId="0" applyNumberFormat="1" applyFont="1" applyFill="1" applyBorder="1" applyAlignment="1">
      <alignment horizontal="center" vertical="center"/>
    </xf>
    <xf numFmtId="176" fontId="12" fillId="4" borderId="67" xfId="0" applyNumberFormat="1" applyFont="1" applyFill="1" applyBorder="1" applyAlignment="1">
      <alignment horizontal="center" vertical="center"/>
    </xf>
    <xf numFmtId="176" fontId="13" fillId="4" borderId="0" xfId="0" applyNumberFormat="1" applyFont="1" applyFill="1" applyAlignment="1">
      <alignment horizontal="center" vertical="center"/>
    </xf>
    <xf numFmtId="176" fontId="6" fillId="3" borderId="68" xfId="0" applyNumberFormat="1" applyFont="1" applyFill="1" applyBorder="1" applyAlignment="1">
      <alignment horizontal="center" vertical="center" wrapText="1"/>
    </xf>
    <xf numFmtId="176" fontId="6" fillId="3" borderId="57" xfId="0" applyNumberFormat="1" applyFont="1" applyFill="1" applyBorder="1" applyAlignment="1">
      <alignment horizontal="center" vertical="center" wrapText="1"/>
    </xf>
    <xf numFmtId="182" fontId="2" fillId="4" borderId="69" xfId="11" applyNumberFormat="1" applyFont="1" applyFill="1" applyBorder="1" applyAlignment="1">
      <alignment horizontal="center" vertical="center"/>
    </xf>
    <xf numFmtId="176" fontId="9" fillId="7" borderId="30" xfId="0" applyNumberFormat="1" applyFont="1" applyFill="1" applyBorder="1" applyAlignment="1">
      <alignment horizontal="center" vertical="center" wrapText="1"/>
    </xf>
    <xf numFmtId="9" fontId="2" fillId="4" borderId="30" xfId="11" applyNumberFormat="1" applyFont="1" applyFill="1" applyBorder="1" applyAlignment="1">
      <alignment horizontal="center" vertical="center"/>
    </xf>
    <xf numFmtId="176" fontId="9" fillId="7" borderId="70" xfId="0" applyNumberFormat="1" applyFont="1" applyFill="1" applyBorder="1" applyAlignment="1">
      <alignment horizontal="center" vertical="center"/>
    </xf>
    <xf numFmtId="176" fontId="12" fillId="4" borderId="69" xfId="0" applyNumberFormat="1" applyFont="1" applyFill="1" applyBorder="1" applyAlignment="1">
      <alignment horizontal="center" vertical="center"/>
    </xf>
    <xf numFmtId="176" fontId="13" fillId="4" borderId="32" xfId="0" applyNumberFormat="1" applyFont="1" applyFill="1" applyBorder="1" applyAlignment="1">
      <alignment horizontal="center" vertical="center"/>
    </xf>
    <xf numFmtId="183" fontId="6" fillId="3" borderId="36" xfId="0" applyNumberFormat="1" applyFont="1" applyFill="1" applyBorder="1" applyAlignment="1">
      <alignment horizontal="center" vertical="center" wrapText="1"/>
    </xf>
    <xf numFmtId="183" fontId="2" fillId="4" borderId="23" xfId="0" applyNumberFormat="1" applyFont="1" applyFill="1" applyBorder="1" applyAlignment="1">
      <alignment horizontal="center" vertical="center"/>
    </xf>
    <xf numFmtId="179" fontId="14" fillId="4" borderId="17" xfId="0" applyNumberFormat="1" applyFont="1" applyFill="1" applyBorder="1" applyAlignment="1">
      <alignment horizontal="center" vertical="center"/>
    </xf>
    <xf numFmtId="10" fontId="2" fillId="4" borderId="23" xfId="11" applyNumberFormat="1" applyFont="1" applyFill="1" applyBorder="1" applyAlignment="1">
      <alignment horizontal="center" vertical="center"/>
    </xf>
    <xf numFmtId="10" fontId="2" fillId="4" borderId="17" xfId="11" applyNumberFormat="1" applyFont="1" applyFill="1" applyBorder="1" applyAlignment="1">
      <alignment horizontal="center" vertical="center"/>
    </xf>
    <xf numFmtId="184" fontId="2" fillId="8" borderId="23" xfId="0" applyNumberFormat="1" applyFont="1" applyFill="1" applyBorder="1" applyAlignment="1" applyProtection="1">
      <alignment horizontal="center" vertical="center"/>
    </xf>
    <xf numFmtId="183" fontId="2" fillId="4" borderId="17" xfId="0" applyNumberFormat="1" applyFont="1" applyFill="1" applyBorder="1" applyAlignment="1">
      <alignment horizontal="center" vertical="center"/>
    </xf>
    <xf numFmtId="176" fontId="2" fillId="4" borderId="42" xfId="0" applyNumberFormat="1" applyFont="1" applyFill="1" applyBorder="1" applyAlignment="1">
      <alignment horizontal="center" vertical="center"/>
    </xf>
    <xf numFmtId="183" fontId="2" fillId="4" borderId="42" xfId="0" applyNumberFormat="1" applyFont="1" applyFill="1" applyBorder="1" applyAlignment="1">
      <alignment horizontal="center" vertical="center"/>
    </xf>
    <xf numFmtId="176" fontId="14" fillId="4" borderId="42" xfId="0" applyNumberFormat="1" applyFont="1" applyFill="1" applyBorder="1" applyAlignment="1">
      <alignment horizontal="center" vertical="center"/>
    </xf>
    <xf numFmtId="9" fontId="2" fillId="4" borderId="42" xfId="11" applyNumberFormat="1" applyFont="1" applyFill="1" applyBorder="1" applyAlignment="1">
      <alignment horizontal="center" vertical="center"/>
    </xf>
    <xf numFmtId="184" fontId="2" fillId="8" borderId="42" xfId="0" applyNumberFormat="1" applyFont="1" applyFill="1" applyBorder="1" applyAlignment="1" applyProtection="1">
      <alignment horizontal="center" vertical="center"/>
    </xf>
    <xf numFmtId="176" fontId="2" fillId="8" borderId="23" xfId="0" applyNumberFormat="1" applyFont="1" applyFill="1" applyBorder="1" applyAlignment="1">
      <alignment horizontal="center" vertical="center"/>
    </xf>
    <xf numFmtId="9" fontId="2" fillId="4" borderId="23" xfId="11" applyNumberFormat="1" applyFont="1" applyFill="1" applyBorder="1" applyAlignment="1">
      <alignment horizontal="center" vertical="center"/>
    </xf>
    <xf numFmtId="176" fontId="2" fillId="8" borderId="23" xfId="0" applyNumberFormat="1" applyFont="1" applyFill="1" applyBorder="1" applyAlignment="1" applyProtection="1">
      <alignment horizontal="center" vertical="center"/>
    </xf>
    <xf numFmtId="176" fontId="2" fillId="8" borderId="17" xfId="0" applyNumberFormat="1" applyFont="1" applyFill="1" applyBorder="1" applyAlignment="1">
      <alignment horizontal="center" vertical="center"/>
    </xf>
    <xf numFmtId="9" fontId="2" fillId="4" borderId="17" xfId="11" applyNumberFormat="1" applyFont="1" applyFill="1" applyBorder="1" applyAlignment="1">
      <alignment horizontal="center" vertical="center"/>
    </xf>
    <xf numFmtId="176" fontId="2" fillId="8" borderId="48" xfId="0" applyNumberFormat="1" applyFont="1" applyFill="1" applyBorder="1" applyAlignment="1">
      <alignment horizontal="center" vertical="center"/>
    </xf>
    <xf numFmtId="183" fontId="2" fillId="4" borderId="48" xfId="0" applyNumberFormat="1" applyFont="1" applyFill="1" applyBorder="1" applyAlignment="1">
      <alignment horizontal="center" vertical="center"/>
    </xf>
    <xf numFmtId="9" fontId="2" fillId="4" borderId="48" xfId="11" applyNumberFormat="1" applyFont="1" applyFill="1" applyBorder="1" applyAlignment="1">
      <alignment horizontal="center" vertical="center"/>
    </xf>
    <xf numFmtId="176" fontId="6" fillId="3" borderId="40" xfId="0" applyNumberFormat="1" applyFont="1" applyFill="1" applyBorder="1" applyAlignment="1">
      <alignment horizontal="center" vertical="center"/>
    </xf>
    <xf numFmtId="176" fontId="6" fillId="3" borderId="17" xfId="11" applyNumberFormat="1" applyFont="1" applyFill="1" applyBorder="1" applyAlignment="1">
      <alignment horizontal="center" vertical="center" wrapText="1"/>
    </xf>
    <xf numFmtId="182" fontId="2" fillId="4" borderId="23" xfId="11" applyNumberFormat="1" applyFont="1" applyFill="1" applyBorder="1" applyAlignment="1">
      <alignment horizontal="center" vertical="center"/>
    </xf>
    <xf numFmtId="176" fontId="4" fillId="0" borderId="71" xfId="43" applyNumberFormat="1" applyFont="1" applyFill="1" applyBorder="1" applyAlignment="1">
      <alignment horizontal="center" vertical="distributed" wrapText="1"/>
    </xf>
    <xf numFmtId="176" fontId="15" fillId="3" borderId="72" xfId="0" applyNumberFormat="1" applyFont="1" applyFill="1" applyBorder="1" applyAlignment="1">
      <alignment horizontal="center" vertical="center" wrapText="1"/>
    </xf>
    <xf numFmtId="176" fontId="15" fillId="3" borderId="73" xfId="0" applyNumberFormat="1" applyFont="1" applyFill="1" applyBorder="1" applyAlignment="1">
      <alignment horizontal="center" vertical="center" wrapText="1"/>
    </xf>
    <xf numFmtId="176" fontId="7" fillId="3" borderId="74" xfId="43" applyNumberFormat="1" applyFont="1" applyFill="1" applyBorder="1" applyAlignment="1" applyProtection="1">
      <alignment horizontal="center" vertical="center" wrapText="1"/>
      <protection hidden="1"/>
    </xf>
    <xf numFmtId="176" fontId="15" fillId="3" borderId="75" xfId="0" applyNumberFormat="1" applyFont="1" applyFill="1" applyBorder="1" applyAlignment="1">
      <alignment horizontal="center" vertical="center" wrapText="1"/>
    </xf>
    <xf numFmtId="176" fontId="15" fillId="3" borderId="76" xfId="0" applyNumberFormat="1" applyFont="1" applyFill="1" applyBorder="1" applyAlignment="1">
      <alignment horizontal="center" vertical="center" wrapText="1"/>
    </xf>
    <xf numFmtId="176" fontId="7" fillId="3" borderId="77" xfId="43" applyNumberFormat="1" applyFont="1" applyFill="1" applyBorder="1" applyAlignment="1" applyProtection="1">
      <alignment horizontal="center" vertical="center" wrapText="1"/>
      <protection hidden="1"/>
    </xf>
    <xf numFmtId="183" fontId="16" fillId="9" borderId="78" xfId="0" applyNumberFormat="1" applyFont="1" applyFill="1" applyBorder="1" applyAlignment="1">
      <alignment horizontal="center" vertical="center"/>
    </xf>
    <xf numFmtId="183" fontId="16" fillId="9" borderId="79" xfId="0" applyNumberFormat="1" applyFont="1" applyFill="1" applyBorder="1" applyAlignment="1">
      <alignment horizontal="center" vertical="center"/>
    </xf>
    <xf numFmtId="176" fontId="2" fillId="2" borderId="80" xfId="0" applyNumberFormat="1" applyFont="1" applyFill="1" applyBorder="1" applyAlignment="1">
      <alignment horizontal="center" vertical="center"/>
    </xf>
    <xf numFmtId="176" fontId="6" fillId="2" borderId="81" xfId="0" applyNumberFormat="1" applyFont="1" applyFill="1" applyBorder="1" applyAlignment="1">
      <alignment horizontal="center" vertical="center" wrapText="1"/>
    </xf>
    <xf numFmtId="183" fontId="16" fillId="9" borderId="82" xfId="0" applyNumberFormat="1" applyFont="1" applyFill="1" applyBorder="1" applyAlignment="1">
      <alignment horizontal="center" vertical="center"/>
    </xf>
    <xf numFmtId="183" fontId="16" fillId="9" borderId="83" xfId="0" applyNumberFormat="1" applyFont="1" applyFill="1" applyBorder="1" applyAlignment="1">
      <alignment horizontal="center" vertical="center"/>
    </xf>
    <xf numFmtId="176" fontId="6" fillId="2" borderId="84" xfId="0" applyNumberFormat="1" applyFont="1" applyFill="1" applyBorder="1" applyAlignment="1">
      <alignment horizontal="center" vertical="center" wrapText="1"/>
    </xf>
    <xf numFmtId="176" fontId="6" fillId="3" borderId="85" xfId="0" applyNumberFormat="1" applyFont="1" applyFill="1" applyBorder="1" applyAlignment="1">
      <alignment horizontal="center" vertical="center" wrapText="1"/>
    </xf>
    <xf numFmtId="176" fontId="6" fillId="3" borderId="86" xfId="0" applyNumberFormat="1" applyFont="1" applyFill="1" applyBorder="1" applyAlignment="1">
      <alignment horizontal="center" vertical="center" wrapText="1"/>
    </xf>
    <xf numFmtId="176" fontId="6" fillId="3" borderId="87" xfId="0" applyNumberFormat="1" applyFont="1" applyFill="1" applyBorder="1" applyAlignment="1">
      <alignment horizontal="center" vertical="center" wrapText="1"/>
    </xf>
    <xf numFmtId="184" fontId="2" fillId="8" borderId="57" xfId="0" applyNumberFormat="1" applyFont="1" applyFill="1" applyBorder="1" applyAlignment="1">
      <alignment horizontal="center" vertical="center"/>
    </xf>
    <xf numFmtId="176" fontId="10" fillId="9" borderId="88" xfId="0" applyNumberFormat="1" applyFont="1" applyFill="1" applyBorder="1" applyAlignment="1">
      <alignment horizontal="center" vertical="center"/>
    </xf>
    <xf numFmtId="176" fontId="2" fillId="0" borderId="89" xfId="0" applyNumberFormat="1" applyFont="1" applyFill="1" applyBorder="1" applyAlignment="1">
      <alignment horizontal="center" vertical="center"/>
    </xf>
    <xf numFmtId="176" fontId="2" fillId="0" borderId="81" xfId="0" applyNumberFormat="1" applyFont="1" applyFill="1" applyBorder="1" applyAlignment="1">
      <alignment horizontal="center" vertical="center"/>
    </xf>
    <xf numFmtId="184" fontId="2" fillId="8" borderId="90" xfId="0" applyNumberFormat="1" applyFont="1" applyFill="1" applyBorder="1" applyAlignment="1">
      <alignment horizontal="center" vertical="center"/>
    </xf>
    <xf numFmtId="176" fontId="2" fillId="8" borderId="57" xfId="0" applyNumberFormat="1" applyFont="1" applyFill="1" applyBorder="1" applyAlignment="1">
      <alignment horizontal="center" vertical="center"/>
    </xf>
    <xf numFmtId="176" fontId="2" fillId="0" borderId="91" xfId="0" applyNumberFormat="1" applyFont="1" applyFill="1" applyBorder="1" applyAlignment="1">
      <alignment horizontal="center" vertical="center"/>
    </xf>
    <xf numFmtId="176" fontId="10" fillId="9" borderId="92" xfId="0" applyNumberFormat="1" applyFont="1" applyFill="1" applyBorder="1" applyAlignment="1">
      <alignment horizontal="center" vertical="center"/>
    </xf>
    <xf numFmtId="176" fontId="2" fillId="0" borderId="84" xfId="0" applyNumberFormat="1" applyFont="1" applyFill="1" applyBorder="1" applyAlignment="1">
      <alignment horizontal="center" vertical="center"/>
    </xf>
    <xf numFmtId="176" fontId="6" fillId="3" borderId="53" xfId="11" applyNumberFormat="1" applyFont="1" applyFill="1" applyBorder="1" applyAlignment="1">
      <alignment horizontal="center" vertical="center" wrapText="1"/>
    </xf>
    <xf numFmtId="176" fontId="6" fillId="3" borderId="14" xfId="11" applyNumberFormat="1" applyFont="1" applyFill="1" applyBorder="1" applyAlignment="1">
      <alignment horizontal="center" vertical="center" wrapText="1"/>
    </xf>
    <xf numFmtId="177" fontId="2" fillId="4" borderId="23" xfId="0" applyNumberFormat="1" applyFont="1" applyFill="1" applyBorder="1" applyAlignment="1">
      <alignment horizontal="center" vertical="center"/>
    </xf>
    <xf numFmtId="177" fontId="2" fillId="4" borderId="17" xfId="0" applyNumberFormat="1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center"/>
    </xf>
    <xf numFmtId="176" fontId="6" fillId="3" borderId="93" xfId="0" applyNumberFormat="1" applyFont="1" applyFill="1" applyBorder="1" applyAlignment="1">
      <alignment horizontal="center" vertical="center" wrapText="1"/>
    </xf>
    <xf numFmtId="176" fontId="6" fillId="3" borderId="94" xfId="0" applyNumberFormat="1" applyFont="1" applyFill="1" applyBorder="1" applyAlignment="1">
      <alignment horizontal="center" vertical="center" wrapText="1"/>
    </xf>
    <xf numFmtId="176" fontId="6" fillId="3" borderId="95" xfId="0" applyNumberFormat="1" applyFont="1" applyFill="1" applyBorder="1" applyAlignment="1">
      <alignment horizontal="center" vertical="center" wrapText="1"/>
    </xf>
    <xf numFmtId="177" fontId="2" fillId="8" borderId="17" xfId="0" applyNumberFormat="1" applyFont="1" applyFill="1" applyBorder="1" applyAlignment="1">
      <alignment horizontal="center" vertical="center"/>
    </xf>
    <xf numFmtId="176" fontId="2" fillId="8" borderId="93" xfId="0" applyNumberFormat="1" applyFont="1" applyFill="1" applyBorder="1" applyAlignment="1">
      <alignment horizontal="center" vertical="center"/>
    </xf>
    <xf numFmtId="184" fontId="2" fillId="4" borderId="22" xfId="0" applyNumberFormat="1" applyFont="1" applyFill="1" applyBorder="1" applyAlignment="1">
      <alignment horizontal="center" vertical="center"/>
    </xf>
    <xf numFmtId="178" fontId="2" fillId="4" borderId="22" xfId="0" applyNumberFormat="1" applyFont="1" applyFill="1" applyBorder="1" applyAlignment="1">
      <alignment horizontal="center" vertical="center"/>
    </xf>
    <xf numFmtId="176" fontId="2" fillId="8" borderId="53" xfId="0" applyNumberFormat="1" applyFont="1" applyFill="1" applyBorder="1" applyAlignment="1">
      <alignment horizontal="center" vertical="center"/>
    </xf>
    <xf numFmtId="184" fontId="2" fillId="4" borderId="96" xfId="0" applyNumberFormat="1" applyFont="1" applyFill="1" applyBorder="1" applyAlignment="1">
      <alignment horizontal="center" vertical="center"/>
    </xf>
    <xf numFmtId="176" fontId="6" fillId="3" borderId="50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 wrapText="1"/>
    </xf>
    <xf numFmtId="176" fontId="6" fillId="3" borderId="97" xfId="0" applyNumberFormat="1" applyFont="1" applyFill="1" applyBorder="1" applyAlignment="1">
      <alignment horizontal="center" vertical="center"/>
    </xf>
    <xf numFmtId="176" fontId="6" fillId="3" borderId="52" xfId="0" applyNumberFormat="1" applyFont="1" applyFill="1" applyBorder="1" applyAlignment="1">
      <alignment horizontal="center" vertical="center"/>
    </xf>
    <xf numFmtId="176" fontId="6" fillId="3" borderId="40" xfId="0" applyNumberFormat="1" applyFont="1" applyFill="1" applyBorder="1" applyAlignment="1">
      <alignment horizontal="center" vertical="center" wrapText="1"/>
    </xf>
    <xf numFmtId="176" fontId="6" fillId="3" borderId="53" xfId="0" applyNumberFormat="1" applyFont="1" applyFill="1" applyBorder="1" applyAlignment="1">
      <alignment horizontal="center" vertical="center"/>
    </xf>
    <xf numFmtId="176" fontId="6" fillId="3" borderId="98" xfId="0" applyNumberFormat="1" applyFont="1" applyFill="1" applyBorder="1" applyAlignment="1">
      <alignment horizontal="center" vertical="center"/>
    </xf>
    <xf numFmtId="176" fontId="6" fillId="3" borderId="35" xfId="0" applyNumberFormat="1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176" fontId="6" fillId="3" borderId="99" xfId="0" applyNumberFormat="1" applyFont="1" applyFill="1" applyBorder="1" applyAlignment="1">
      <alignment horizontal="center" vertical="center"/>
    </xf>
    <xf numFmtId="182" fontId="2" fillId="4" borderId="22" xfId="11" applyNumberFormat="1" applyFont="1" applyFill="1" applyBorder="1" applyAlignment="1">
      <alignment horizontal="center" vertical="center"/>
    </xf>
    <xf numFmtId="183" fontId="2" fillId="8" borderId="53" xfId="0" applyNumberFormat="1" applyFont="1" applyFill="1" applyBorder="1" applyAlignment="1">
      <alignment horizontal="center" vertical="center"/>
    </xf>
    <xf numFmtId="176" fontId="2" fillId="2" borderId="100" xfId="0" applyNumberFormat="1" applyFont="1" applyFill="1" applyBorder="1" applyAlignment="1">
      <alignment horizontal="center" vertical="center"/>
    </xf>
    <xf numFmtId="182" fontId="2" fillId="4" borderId="40" xfId="11" applyNumberFormat="1" applyFont="1" applyFill="1" applyBorder="1" applyAlignment="1">
      <alignment horizontal="center" vertical="center"/>
    </xf>
    <xf numFmtId="9" fontId="2" fillId="4" borderId="40" xfId="11" applyNumberFormat="1" applyFont="1" applyFill="1" applyBorder="1" applyAlignment="1">
      <alignment horizontal="center" vertical="center"/>
    </xf>
    <xf numFmtId="176" fontId="2" fillId="0" borderId="101" xfId="0" applyNumberFormat="1" applyFont="1" applyFill="1" applyBorder="1" applyAlignment="1">
      <alignment horizontal="center" vertical="center"/>
    </xf>
    <xf numFmtId="9" fontId="2" fillId="4" borderId="40" xfId="11" applyFont="1" applyFill="1" applyBorder="1" applyAlignment="1">
      <alignment horizontal="center" vertical="center"/>
    </xf>
    <xf numFmtId="176" fontId="11" fillId="4" borderId="90" xfId="0" applyNumberFormat="1" applyFont="1" applyFill="1" applyBorder="1" applyAlignment="1">
      <alignment horizontal="center" vertical="center" wrapText="1"/>
    </xf>
    <xf numFmtId="176" fontId="11" fillId="4" borderId="102" xfId="0" applyNumberFormat="1" applyFont="1" applyFill="1" applyBorder="1" applyAlignment="1">
      <alignment horizontal="center" vertical="center" wrapText="1"/>
    </xf>
    <xf numFmtId="178" fontId="2" fillId="4" borderId="42" xfId="0" applyNumberFormat="1" applyFont="1" applyFill="1" applyBorder="1" applyAlignment="1">
      <alignment horizontal="center" vertical="center"/>
    </xf>
    <xf numFmtId="178" fontId="2" fillId="4" borderId="90" xfId="0" applyNumberFormat="1" applyFont="1" applyFill="1" applyBorder="1" applyAlignment="1">
      <alignment horizontal="center" vertical="center"/>
    </xf>
    <xf numFmtId="176" fontId="2" fillId="4" borderId="102" xfId="0" applyNumberFormat="1" applyFont="1" applyFill="1" applyBorder="1" applyAlignment="1">
      <alignment horizontal="center" vertical="center"/>
    </xf>
    <xf numFmtId="176" fontId="17" fillId="0" borderId="103" xfId="0" applyNumberFormat="1" applyFont="1" applyFill="1" applyBorder="1" applyAlignment="1">
      <alignment horizontal="right" vertical="center"/>
    </xf>
    <xf numFmtId="176" fontId="17" fillId="0" borderId="32" xfId="0" applyNumberFormat="1" applyFont="1" applyFill="1" applyBorder="1" applyAlignment="1">
      <alignment horizontal="right" vertical="center"/>
    </xf>
    <xf numFmtId="176" fontId="10" fillId="0" borderId="49" xfId="0" applyNumberFormat="1" applyFont="1" applyFill="1" applyBorder="1" applyAlignment="1">
      <alignment horizontal="left" vertical="center" wrapText="1"/>
    </xf>
    <xf numFmtId="176" fontId="6" fillId="0" borderId="104" xfId="0" applyNumberFormat="1" applyFont="1" applyFill="1" applyBorder="1" applyAlignment="1">
      <alignment horizontal="center" vertical="center"/>
    </xf>
    <xf numFmtId="176" fontId="6" fillId="3" borderId="105" xfId="0" applyNumberFormat="1" applyFont="1" applyFill="1" applyBorder="1" applyAlignment="1">
      <alignment horizontal="center" vertical="center" wrapText="1"/>
    </xf>
    <xf numFmtId="176" fontId="6" fillId="3" borderId="7" xfId="0" applyNumberFormat="1" applyFont="1" applyFill="1" applyBorder="1" applyAlignment="1">
      <alignment horizontal="center" vertical="center" wrapText="1"/>
    </xf>
    <xf numFmtId="176" fontId="10" fillId="0" borderId="37" xfId="0" applyNumberFormat="1" applyFont="1" applyFill="1" applyBorder="1" applyAlignment="1">
      <alignment horizontal="left" vertical="center" wrapText="1"/>
    </xf>
    <xf numFmtId="176" fontId="6" fillId="0" borderId="43" xfId="0" applyNumberFormat="1" applyFont="1" applyFill="1" applyBorder="1" applyAlignment="1">
      <alignment horizontal="center" vertical="center"/>
    </xf>
    <xf numFmtId="178" fontId="2" fillId="0" borderId="22" xfId="0" applyNumberFormat="1" applyFont="1" applyFill="1" applyBorder="1" applyAlignment="1">
      <alignment horizontal="center" vertical="center" wrapText="1"/>
    </xf>
    <xf numFmtId="178" fontId="2" fillId="0" borderId="40" xfId="0" applyNumberFormat="1" applyFont="1" applyFill="1" applyBorder="1" applyAlignment="1">
      <alignment horizontal="center" vertical="center" wrapText="1"/>
    </xf>
    <xf numFmtId="178" fontId="2" fillId="0" borderId="106" xfId="0" applyNumberFormat="1" applyFont="1" applyFill="1" applyBorder="1" applyAlignment="1">
      <alignment horizontal="center" vertical="center" wrapText="1"/>
    </xf>
    <xf numFmtId="176" fontId="18" fillId="0" borderId="107" xfId="0" applyNumberFormat="1" applyFont="1" applyFill="1" applyBorder="1" applyAlignment="1">
      <alignment horizontal="center" vertical="center"/>
    </xf>
    <xf numFmtId="176" fontId="18" fillId="4" borderId="45" xfId="0" applyNumberFormat="1" applyFont="1" applyFill="1" applyBorder="1" applyAlignment="1">
      <alignment horizontal="center" vertical="center" wrapText="1"/>
    </xf>
    <xf numFmtId="176" fontId="6" fillId="0" borderId="108" xfId="0" applyNumberFormat="1" applyFont="1" applyFill="1" applyBorder="1" applyAlignment="1">
      <alignment horizontal="center" vertical="center" wrapText="1"/>
    </xf>
    <xf numFmtId="176" fontId="6" fillId="3" borderId="109" xfId="0" applyNumberFormat="1" applyFont="1" applyFill="1" applyBorder="1" applyAlignment="1">
      <alignment horizontal="center" vertical="center" wrapText="1"/>
    </xf>
    <xf numFmtId="176" fontId="6" fillId="3" borderId="110" xfId="0" applyNumberFormat="1" applyFont="1" applyFill="1" applyBorder="1" applyAlignment="1">
      <alignment horizontal="center" vertical="center" wrapText="1"/>
    </xf>
    <xf numFmtId="176" fontId="6" fillId="3" borderId="111" xfId="0" applyNumberFormat="1" applyFont="1" applyFill="1" applyBorder="1" applyAlignment="1">
      <alignment horizontal="center" vertical="center" wrapText="1"/>
    </xf>
    <xf numFmtId="176" fontId="6" fillId="0" borderId="43" xfId="0" applyNumberFormat="1" applyFont="1" applyFill="1" applyBorder="1" applyAlignment="1">
      <alignment horizontal="center" vertical="center" wrapText="1"/>
    </xf>
    <xf numFmtId="176" fontId="10" fillId="0" borderId="44" xfId="0" applyNumberFormat="1" applyFont="1" applyFill="1" applyBorder="1" applyAlignment="1">
      <alignment horizontal="left" vertical="center" wrapText="1"/>
    </xf>
    <xf numFmtId="176" fontId="2" fillId="4" borderId="112" xfId="0" applyNumberFormat="1" applyFont="1" applyFill="1" applyBorder="1" applyAlignment="1">
      <alignment horizontal="center" vertical="center"/>
    </xf>
    <xf numFmtId="176" fontId="2" fillId="8" borderId="112" xfId="0" applyNumberFormat="1" applyFont="1" applyFill="1" applyBorder="1" applyAlignment="1">
      <alignment horizontal="center" vertical="center"/>
    </xf>
    <xf numFmtId="176" fontId="2" fillId="4" borderId="45" xfId="0" applyNumberFormat="1" applyFont="1" applyFill="1" applyBorder="1" applyAlignment="1">
      <alignment horizontal="center" vertical="center"/>
    </xf>
    <xf numFmtId="176" fontId="2" fillId="8" borderId="45" xfId="0" applyNumberFormat="1" applyFont="1" applyFill="1" applyBorder="1" applyAlignment="1">
      <alignment horizontal="center" vertical="center"/>
    </xf>
    <xf numFmtId="176" fontId="10" fillId="0" borderId="46" xfId="0" applyNumberFormat="1" applyFont="1" applyFill="1" applyBorder="1" applyAlignment="1">
      <alignment horizontal="left" vertical="center" wrapText="1"/>
    </xf>
    <xf numFmtId="176" fontId="6" fillId="0" borderId="47" xfId="0" applyNumberFormat="1" applyFont="1" applyFill="1" applyBorder="1" applyAlignment="1">
      <alignment horizontal="center" vertical="center" wrapText="1"/>
    </xf>
    <xf numFmtId="176" fontId="18" fillId="0" borderId="113" xfId="0" applyNumberFormat="1" applyFont="1" applyFill="1" applyBorder="1" applyAlignment="1">
      <alignment horizontal="center" vertical="center"/>
    </xf>
    <xf numFmtId="176" fontId="18" fillId="6" borderId="113" xfId="0" applyNumberFormat="1" applyFont="1" applyFill="1" applyBorder="1" applyAlignment="1">
      <alignment horizontal="center" vertical="center"/>
    </xf>
    <xf numFmtId="178" fontId="2" fillId="4" borderId="48" xfId="0" applyNumberFormat="1" applyFont="1" applyFill="1" applyBorder="1" applyAlignment="1">
      <alignment horizontal="center" vertical="center"/>
    </xf>
    <xf numFmtId="176" fontId="10" fillId="0" borderId="114" xfId="0" applyNumberFormat="1" applyFont="1" applyFill="1" applyBorder="1" applyAlignment="1">
      <alignment horizontal="left" vertical="center"/>
    </xf>
    <xf numFmtId="176" fontId="10" fillId="0" borderId="115" xfId="0" applyNumberFormat="1" applyFont="1" applyFill="1" applyBorder="1" applyAlignment="1">
      <alignment horizontal="left" vertical="center"/>
    </xf>
    <xf numFmtId="178" fontId="9" fillId="2" borderId="22" xfId="0" applyNumberFormat="1" applyFont="1" applyFill="1" applyBorder="1" applyAlignment="1">
      <alignment horizontal="center" vertical="center" wrapText="1"/>
    </xf>
    <xf numFmtId="176" fontId="9" fillId="4" borderId="23" xfId="0" applyNumberFormat="1" applyFont="1" applyFill="1" applyBorder="1" applyAlignment="1">
      <alignment horizontal="center" vertical="center" wrapText="1"/>
    </xf>
    <xf numFmtId="176" fontId="9" fillId="8" borderId="57" xfId="0" applyNumberFormat="1" applyFont="1" applyFill="1" applyBorder="1" applyAlignment="1">
      <alignment horizontal="center" vertical="center"/>
    </xf>
    <xf numFmtId="183" fontId="1" fillId="8" borderId="116" xfId="0" applyNumberFormat="1" applyFont="1" applyFill="1" applyBorder="1" applyAlignment="1">
      <alignment horizontal="center" vertical="center"/>
    </xf>
    <xf numFmtId="178" fontId="9" fillId="2" borderId="40" xfId="0" applyNumberFormat="1" applyFont="1" applyFill="1" applyBorder="1" applyAlignment="1">
      <alignment horizontal="center" vertical="center" wrapText="1"/>
    </xf>
    <xf numFmtId="176" fontId="9" fillId="4" borderId="17" xfId="0" applyNumberFormat="1" applyFont="1" applyFill="1" applyBorder="1" applyAlignment="1">
      <alignment horizontal="center" vertical="center" wrapText="1"/>
    </xf>
    <xf numFmtId="178" fontId="9" fillId="4" borderId="17" xfId="0" applyNumberFormat="1" applyFont="1" applyFill="1" applyBorder="1" applyAlignment="1">
      <alignment horizontal="center" vertical="center" wrapText="1"/>
    </xf>
    <xf numFmtId="176" fontId="9" fillId="8" borderId="53" xfId="0" applyNumberFormat="1" applyFont="1" applyFill="1" applyBorder="1" applyAlignment="1">
      <alignment horizontal="center" vertical="center"/>
    </xf>
    <xf numFmtId="176" fontId="9" fillId="10" borderId="17" xfId="0" applyNumberFormat="1" applyFont="1" applyFill="1" applyBorder="1" applyAlignment="1">
      <alignment horizontal="center" vertical="center" wrapText="1"/>
    </xf>
    <xf numFmtId="178" fontId="9" fillId="2" borderId="106" xfId="0" applyNumberFormat="1" applyFont="1" applyFill="1" applyBorder="1" applyAlignment="1">
      <alignment horizontal="center" vertical="center" wrapText="1"/>
    </xf>
    <xf numFmtId="176" fontId="9" fillId="4" borderId="45" xfId="0" applyNumberFormat="1" applyFont="1" applyFill="1" applyBorder="1" applyAlignment="1">
      <alignment horizontal="center" vertical="center" wrapText="1"/>
    </xf>
    <xf numFmtId="178" fontId="9" fillId="4" borderId="45" xfId="0" applyNumberFormat="1" applyFont="1" applyFill="1" applyBorder="1" applyAlignment="1">
      <alignment horizontal="center" vertical="center" wrapText="1"/>
    </xf>
    <xf numFmtId="176" fontId="10" fillId="0" borderId="117" xfId="0" applyNumberFormat="1" applyFont="1" applyFill="1" applyBorder="1" applyAlignment="1">
      <alignment horizontal="left" vertical="center"/>
    </xf>
    <xf numFmtId="176" fontId="9" fillId="4" borderId="48" xfId="0" applyNumberFormat="1" applyFont="1" applyFill="1" applyBorder="1" applyAlignment="1">
      <alignment horizontal="center" vertical="center" wrapText="1"/>
    </xf>
    <xf numFmtId="178" fontId="9" fillId="4" borderId="48" xfId="0" applyNumberFormat="1" applyFont="1" applyFill="1" applyBorder="1" applyAlignment="1">
      <alignment horizontal="center" vertical="center" wrapText="1"/>
    </xf>
    <xf numFmtId="176" fontId="9" fillId="8" borderId="118" xfId="0" applyNumberFormat="1" applyFont="1" applyFill="1" applyBorder="1" applyAlignment="1">
      <alignment horizontal="center" vertical="center"/>
    </xf>
    <xf numFmtId="183" fontId="1" fillId="8" borderId="70" xfId="0" applyNumberFormat="1" applyFont="1" applyFill="1" applyBorder="1" applyAlignment="1">
      <alignment horizontal="center" vertical="center"/>
    </xf>
    <xf numFmtId="178" fontId="2" fillId="4" borderId="20" xfId="0" applyNumberFormat="1" applyFont="1" applyFill="1" applyBorder="1" applyAlignment="1">
      <alignment horizontal="center" vertical="center"/>
    </xf>
    <xf numFmtId="178" fontId="6" fillId="3" borderId="105" xfId="0" applyNumberFormat="1" applyFont="1" applyFill="1" applyBorder="1" applyAlignment="1">
      <alignment horizontal="center" vertical="center" wrapText="1"/>
    </xf>
    <xf numFmtId="176" fontId="6" fillId="3" borderId="119" xfId="0" applyNumberFormat="1" applyFont="1" applyFill="1" applyBorder="1" applyAlignment="1">
      <alignment horizontal="center" vertical="center" wrapText="1"/>
    </xf>
    <xf numFmtId="178" fontId="6" fillId="3" borderId="36" xfId="0" applyNumberFormat="1" applyFont="1" applyFill="1" applyBorder="1" applyAlignment="1">
      <alignment horizontal="center" vertical="center" wrapText="1"/>
    </xf>
    <xf numFmtId="176" fontId="6" fillId="3" borderId="120" xfId="0" applyNumberFormat="1" applyFont="1" applyFill="1" applyBorder="1" applyAlignment="1">
      <alignment horizontal="center" vertical="center" wrapText="1"/>
    </xf>
    <xf numFmtId="183" fontId="2" fillId="8" borderId="23" xfId="0" applyNumberFormat="1" applyFont="1" applyFill="1" applyBorder="1" applyAlignment="1">
      <alignment horizontal="center" vertical="center"/>
    </xf>
    <xf numFmtId="183" fontId="2" fillId="2" borderId="24" xfId="0" applyNumberFormat="1" applyFont="1" applyFill="1" applyBorder="1" applyAlignment="1">
      <alignment horizontal="center" vertical="center" wrapText="1"/>
    </xf>
    <xf numFmtId="183" fontId="2" fillId="8" borderId="52" xfId="0" applyNumberFormat="1" applyFont="1" applyFill="1" applyBorder="1" applyAlignment="1">
      <alignment horizontal="center" vertical="center" wrapText="1"/>
    </xf>
    <xf numFmtId="183" fontId="2" fillId="8" borderId="17" xfId="0" applyNumberFormat="1" applyFont="1" applyFill="1" applyBorder="1" applyAlignment="1">
      <alignment horizontal="center" vertical="center"/>
    </xf>
    <xf numFmtId="183" fontId="2" fillId="2" borderId="93" xfId="0" applyNumberFormat="1" applyFont="1" applyFill="1" applyBorder="1" applyAlignment="1">
      <alignment horizontal="center" vertical="center" wrapText="1"/>
    </xf>
    <xf numFmtId="178" fontId="2" fillId="4" borderId="45" xfId="0" applyNumberFormat="1" applyFont="1" applyFill="1" applyBorder="1" applyAlignment="1">
      <alignment horizontal="center" vertical="center"/>
    </xf>
    <xf numFmtId="183" fontId="2" fillId="4" borderId="45" xfId="0" applyNumberFormat="1" applyFont="1" applyFill="1" applyBorder="1" applyAlignment="1">
      <alignment horizontal="center" vertical="center"/>
    </xf>
    <xf numFmtId="183" fontId="2" fillId="8" borderId="45" xfId="0" applyNumberFormat="1" applyFont="1" applyFill="1" applyBorder="1" applyAlignment="1">
      <alignment horizontal="center" vertical="center"/>
    </xf>
    <xf numFmtId="183" fontId="2" fillId="2" borderId="121" xfId="0" applyNumberFormat="1" applyFont="1" applyFill="1" applyBorder="1" applyAlignment="1">
      <alignment horizontal="center" vertical="center" wrapText="1"/>
    </xf>
    <xf numFmtId="176" fontId="6" fillId="3" borderId="122" xfId="0" applyNumberFormat="1" applyFont="1" applyFill="1" applyBorder="1" applyAlignment="1">
      <alignment horizontal="center" vertical="center" wrapText="1"/>
    </xf>
    <xf numFmtId="176" fontId="6" fillId="3" borderId="123" xfId="0" applyNumberFormat="1" applyFont="1" applyFill="1" applyBorder="1" applyAlignment="1">
      <alignment horizontal="center" vertical="center" wrapText="1"/>
    </xf>
    <xf numFmtId="183" fontId="2" fillId="4" borderId="112" xfId="0" applyNumberFormat="1" applyFont="1" applyFill="1" applyBorder="1" applyAlignment="1">
      <alignment horizontal="center" vertical="center"/>
    </xf>
    <xf numFmtId="183" fontId="2" fillId="8" borderId="48" xfId="0" applyNumberFormat="1" applyFont="1" applyFill="1" applyBorder="1" applyAlignment="1">
      <alignment horizontal="center" vertical="center"/>
    </xf>
    <xf numFmtId="183" fontId="2" fillId="2" borderId="124" xfId="0" applyNumberFormat="1" applyFont="1" applyFill="1" applyBorder="1" applyAlignment="1">
      <alignment horizontal="center" vertical="center" wrapText="1"/>
    </xf>
    <xf numFmtId="183" fontId="2" fillId="8" borderId="29" xfId="0" applyNumberFormat="1" applyFont="1" applyFill="1" applyBorder="1" applyAlignment="1">
      <alignment horizontal="center" vertical="center" wrapText="1"/>
    </xf>
    <xf numFmtId="178" fontId="9" fillId="4" borderId="23" xfId="0" applyNumberFormat="1" applyFont="1" applyFill="1" applyBorder="1" applyAlignment="1">
      <alignment horizontal="center" vertical="center"/>
    </xf>
    <xf numFmtId="176" fontId="9" fillId="8" borderId="43" xfId="0" applyNumberFormat="1" applyFont="1" applyFill="1" applyBorder="1" applyAlignment="1">
      <alignment horizontal="center" vertical="center"/>
    </xf>
    <xf numFmtId="176" fontId="2" fillId="4" borderId="22" xfId="0" applyNumberFormat="1" applyFont="1" applyFill="1" applyBorder="1" applyAlignment="1">
      <alignment horizontal="center" vertical="center"/>
    </xf>
    <xf numFmtId="176" fontId="2" fillId="4" borderId="23" xfId="11" applyNumberFormat="1" applyFont="1" applyFill="1" applyBorder="1" applyAlignment="1">
      <alignment horizontal="center" vertical="center"/>
    </xf>
    <xf numFmtId="176" fontId="2" fillId="4" borderId="23" xfId="0" applyNumberFormat="1" applyFont="1" applyFill="1" applyBorder="1" applyAlignment="1" applyProtection="1">
      <alignment horizontal="center" vertical="center"/>
    </xf>
    <xf numFmtId="176" fontId="14" fillId="4" borderId="0" xfId="0" applyNumberFormat="1" applyFont="1" applyFill="1" applyAlignment="1">
      <alignment horizontal="center" vertical="center"/>
    </xf>
    <xf numFmtId="178" fontId="9" fillId="4" borderId="17" xfId="0" applyNumberFormat="1" applyFont="1" applyFill="1" applyBorder="1" applyAlignment="1">
      <alignment horizontal="center" vertical="center"/>
    </xf>
    <xf numFmtId="176" fontId="2" fillId="4" borderId="40" xfId="0" applyNumberFormat="1" applyFont="1" applyFill="1" applyBorder="1" applyAlignment="1">
      <alignment horizontal="center" vertical="center"/>
    </xf>
    <xf numFmtId="176" fontId="2" fillId="4" borderId="17" xfId="11" applyNumberFormat="1" applyFont="1" applyFill="1" applyBorder="1" applyAlignment="1">
      <alignment horizontal="center" vertical="center"/>
    </xf>
    <xf numFmtId="176" fontId="2" fillId="4" borderId="17" xfId="0" applyNumberFormat="1" applyFont="1" applyFill="1" applyBorder="1" applyAlignment="1" applyProtection="1">
      <alignment horizontal="center" vertical="center"/>
    </xf>
    <xf numFmtId="178" fontId="9" fillId="4" borderId="45" xfId="0" applyNumberFormat="1" applyFont="1" applyFill="1" applyBorder="1" applyAlignment="1">
      <alignment horizontal="center" vertical="center"/>
    </xf>
    <xf numFmtId="176" fontId="2" fillId="4" borderId="106" xfId="0" applyNumberFormat="1" applyFont="1" applyFill="1" applyBorder="1" applyAlignment="1">
      <alignment horizontal="center" vertical="center"/>
    </xf>
    <xf numFmtId="176" fontId="2" fillId="4" borderId="45" xfId="11" applyNumberFormat="1" applyFont="1" applyFill="1" applyBorder="1" applyAlignment="1">
      <alignment horizontal="center" vertical="center"/>
    </xf>
    <xf numFmtId="176" fontId="2" fillId="4" borderId="45" xfId="0" applyNumberFormat="1" applyFont="1" applyFill="1" applyBorder="1" applyAlignment="1" applyProtection="1">
      <alignment horizontal="center" vertical="center"/>
    </xf>
    <xf numFmtId="178" fontId="2" fillId="4" borderId="125" xfId="0" applyNumberFormat="1" applyFont="1" applyFill="1" applyBorder="1" applyAlignment="1">
      <alignment horizontal="center" vertical="center"/>
    </xf>
    <xf numFmtId="178" fontId="9" fillId="4" borderId="48" xfId="0" applyNumberFormat="1" applyFont="1" applyFill="1" applyBorder="1" applyAlignment="1">
      <alignment horizontal="center" vertical="center"/>
    </xf>
    <xf numFmtId="176" fontId="9" fillId="8" borderId="47" xfId="0" applyNumberFormat="1" applyFont="1" applyFill="1" applyBorder="1" applyAlignment="1">
      <alignment horizontal="center" vertical="center"/>
    </xf>
    <xf numFmtId="176" fontId="2" fillId="4" borderId="113" xfId="0" applyNumberFormat="1" applyFont="1" applyFill="1" applyBorder="1" applyAlignment="1">
      <alignment horizontal="center" vertical="center"/>
    </xf>
    <xf numFmtId="176" fontId="2" fillId="4" borderId="48" xfId="11" applyNumberFormat="1" applyFont="1" applyFill="1" applyBorder="1" applyAlignment="1">
      <alignment horizontal="center" vertical="center"/>
    </xf>
    <xf numFmtId="176" fontId="2" fillId="4" borderId="48" xfId="0" applyNumberFormat="1" applyFont="1" applyFill="1" applyBorder="1" applyAlignment="1" applyProtection="1">
      <alignment horizontal="center" vertical="center"/>
    </xf>
    <xf numFmtId="176" fontId="14" fillId="4" borderId="32" xfId="0" applyNumberFormat="1" applyFont="1" applyFill="1" applyBorder="1" applyAlignment="1">
      <alignment horizontal="center" vertical="center"/>
    </xf>
    <xf numFmtId="178" fontId="2" fillId="4" borderId="118" xfId="0" applyNumberFormat="1" applyFont="1" applyFill="1" applyBorder="1" applyAlignment="1">
      <alignment horizontal="center" vertical="center"/>
    </xf>
    <xf numFmtId="176" fontId="2" fillId="8" borderId="42" xfId="0" applyNumberFormat="1" applyFont="1" applyFill="1" applyBorder="1" applyAlignment="1">
      <alignment horizontal="center" vertical="center"/>
    </xf>
    <xf numFmtId="176" fontId="17" fillId="0" borderId="126" xfId="0" applyNumberFormat="1" applyFont="1" applyFill="1" applyBorder="1" applyAlignment="1">
      <alignment horizontal="right" vertical="center"/>
    </xf>
    <xf numFmtId="176" fontId="10" fillId="9" borderId="32" xfId="0" applyNumberFormat="1" applyFont="1" applyFill="1" applyBorder="1" applyAlignment="1">
      <alignment horizontal="left" vertical="center"/>
    </xf>
    <xf numFmtId="176" fontId="10" fillId="9" borderId="127" xfId="0" applyNumberFormat="1" applyFont="1" applyFill="1" applyBorder="1" applyAlignment="1">
      <alignment horizontal="left" vertical="center"/>
    </xf>
    <xf numFmtId="176" fontId="6" fillId="3" borderId="128" xfId="0" applyNumberFormat="1" applyFont="1" applyFill="1" applyBorder="1" applyAlignment="1">
      <alignment horizontal="center" vertical="center" wrapText="1"/>
    </xf>
    <xf numFmtId="176" fontId="6" fillId="3" borderId="129" xfId="0" applyNumberFormat="1" applyFont="1" applyFill="1" applyBorder="1" applyAlignment="1">
      <alignment horizontal="center" vertical="center" wrapText="1"/>
    </xf>
    <xf numFmtId="176" fontId="6" fillId="3" borderId="71" xfId="0" applyNumberFormat="1" applyFont="1" applyFill="1" applyBorder="1" applyAlignment="1">
      <alignment horizontal="center" vertical="center" wrapText="1"/>
    </xf>
    <xf numFmtId="178" fontId="2" fillId="4" borderId="116" xfId="0" applyNumberFormat="1" applyFont="1" applyFill="1" applyBorder="1" applyAlignment="1">
      <alignment horizontal="center" vertical="center"/>
    </xf>
    <xf numFmtId="178" fontId="2" fillId="4" borderId="70" xfId="0" applyNumberFormat="1" applyFont="1" applyFill="1" applyBorder="1" applyAlignment="1">
      <alignment horizontal="center" vertical="center"/>
    </xf>
    <xf numFmtId="176" fontId="2" fillId="8" borderId="116" xfId="0" applyNumberFormat="1" applyFont="1" applyFill="1" applyBorder="1" applyAlignment="1">
      <alignment horizontal="center" vertical="center"/>
    </xf>
    <xf numFmtId="176" fontId="1" fillId="0" borderId="89" xfId="0" applyNumberFormat="1" applyFont="1" applyFill="1" applyBorder="1" applyAlignment="1">
      <alignment horizontal="center" vertical="center"/>
    </xf>
    <xf numFmtId="176" fontId="1" fillId="0" borderId="81" xfId="0" applyNumberFormat="1" applyFont="1" applyFill="1" applyBorder="1" applyAlignment="1">
      <alignment horizontal="center" vertical="center"/>
    </xf>
    <xf numFmtId="176" fontId="1" fillId="0" borderId="91" xfId="0" applyNumberFormat="1" applyFont="1" applyFill="1" applyBorder="1" applyAlignment="1">
      <alignment horizontal="center" vertical="center"/>
    </xf>
    <xf numFmtId="176" fontId="2" fillId="8" borderId="70" xfId="0" applyNumberFormat="1" applyFont="1" applyFill="1" applyBorder="1" applyAlignment="1">
      <alignment horizontal="center" vertical="center"/>
    </xf>
    <xf numFmtId="176" fontId="1" fillId="0" borderId="84" xfId="0" applyNumberFormat="1" applyFont="1" applyFill="1" applyBorder="1" applyAlignment="1">
      <alignment horizontal="center" vertical="center"/>
    </xf>
    <xf numFmtId="176" fontId="2" fillId="8" borderId="124" xfId="0" applyNumberFormat="1" applyFont="1" applyFill="1" applyBorder="1" applyAlignment="1">
      <alignment horizontal="center" vertical="center"/>
    </xf>
    <xf numFmtId="176" fontId="2" fillId="8" borderId="118" xfId="0" applyNumberFormat="1" applyFont="1" applyFill="1" applyBorder="1" applyAlignment="1">
      <alignment horizontal="center" vertical="center"/>
    </xf>
    <xf numFmtId="176" fontId="2" fillId="4" borderId="130" xfId="0" applyNumberFormat="1" applyFont="1" applyFill="1" applyBorder="1" applyAlignment="1">
      <alignment horizontal="center" vertical="center"/>
    </xf>
    <xf numFmtId="9" fontId="2" fillId="4" borderId="113" xfId="11" applyFont="1" applyFill="1" applyBorder="1" applyAlignment="1">
      <alignment horizontal="center" vertical="center"/>
    </xf>
    <xf numFmtId="176" fontId="2" fillId="0" borderId="13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J124"/>
  <sheetViews>
    <sheetView zoomScale="90" zoomScaleNormal="90" zoomScaleSheetLayoutView="70" topLeftCell="B17" workbookViewId="0">
      <selection activeCell="I61" sqref="I61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8.1916666666667" style="1" customWidth="1"/>
    <col min="4" max="4" width="12.6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47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98" t="s">
        <v>13</v>
      </c>
      <c r="L6" s="99"/>
      <c r="M6" s="100"/>
      <c r="N6" s="14" t="s">
        <v>14</v>
      </c>
      <c r="O6" s="101" t="s">
        <v>15</v>
      </c>
      <c r="P6" s="102" t="s">
        <v>16</v>
      </c>
      <c r="Q6" s="148" t="s">
        <v>17</v>
      </c>
      <c r="R6" s="149" t="s">
        <v>18</v>
      </c>
      <c r="S6" s="150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3" t="s">
        <v>23</v>
      </c>
      <c r="L7" s="104" t="s">
        <v>24</v>
      </c>
      <c r="M7" s="105" t="s">
        <v>25</v>
      </c>
      <c r="N7" s="106"/>
      <c r="O7" s="107"/>
      <c r="P7" s="108"/>
      <c r="Q7" s="151"/>
      <c r="R7" s="152"/>
      <c r="S7" s="153"/>
    </row>
    <row r="8" s="2" customFormat="1" ht="30" customHeight="1" spans="1:19">
      <c r="A8" s="16"/>
      <c r="B8" s="23"/>
      <c r="C8" s="24" t="s">
        <v>26</v>
      </c>
      <c r="D8" s="25" t="s">
        <v>27</v>
      </c>
      <c r="E8" s="24" t="s">
        <v>26</v>
      </c>
      <c r="F8" s="26">
        <v>682.9</v>
      </c>
      <c r="G8" s="27">
        <v>508.7</v>
      </c>
      <c r="H8" s="28">
        <v>253.6</v>
      </c>
      <c r="I8" s="25" t="s">
        <v>28</v>
      </c>
      <c r="J8" s="109">
        <v>1.44</v>
      </c>
      <c r="K8" s="110" t="s">
        <v>29</v>
      </c>
      <c r="L8" s="111" t="s">
        <v>30</v>
      </c>
      <c r="M8" s="112" t="s">
        <v>31</v>
      </c>
      <c r="N8" s="113">
        <v>45596</v>
      </c>
      <c r="O8" s="114" t="s">
        <v>15</v>
      </c>
      <c r="P8" s="115" t="s">
        <v>32</v>
      </c>
      <c r="Q8" s="154">
        <f>(C11+D11)*H11+E11+F11</f>
        <v>50.598921291337</v>
      </c>
      <c r="R8" s="155">
        <f>Q8+G11</f>
        <v>50.598921291337</v>
      </c>
      <c r="S8" s="156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16" t="s">
        <v>40</v>
      </c>
      <c r="J9" s="29"/>
      <c r="K9" s="117" t="s">
        <v>41</v>
      </c>
      <c r="L9" s="29"/>
      <c r="M9" s="30" t="s">
        <v>42</v>
      </c>
      <c r="N9" s="117"/>
      <c r="O9" s="114"/>
      <c r="P9" s="115"/>
      <c r="Q9" s="154"/>
      <c r="R9" s="155"/>
      <c r="S9" s="157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4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3" t="s">
        <v>48</v>
      </c>
      <c r="O10" s="114"/>
      <c r="P10" s="115"/>
      <c r="Q10" s="154"/>
      <c r="R10" s="155"/>
      <c r="S10" s="157"/>
    </row>
    <row r="11" s="2" customFormat="1" customHeight="1" spans="1:19">
      <c r="A11" s="37"/>
      <c r="B11" s="38"/>
      <c r="C11" s="39">
        <f>R13</f>
        <v>30.9301288480827</v>
      </c>
      <c r="D11" s="40">
        <f>R64</f>
        <v>5.36735671188296</v>
      </c>
      <c r="E11" s="40">
        <f>R97</f>
        <v>10.8531746031746</v>
      </c>
      <c r="F11" s="40">
        <f>J11+L11+N11</f>
        <v>3.26677370039691</v>
      </c>
      <c r="G11" s="41">
        <f>R67</f>
        <v>0</v>
      </c>
      <c r="H11" s="42">
        <v>1.005</v>
      </c>
      <c r="I11" s="118">
        <v>0.03</v>
      </c>
      <c r="J11" s="119">
        <f>I11*(C11+D11)</f>
        <v>1.08892456679897</v>
      </c>
      <c r="K11" s="120">
        <v>0.02</v>
      </c>
      <c r="L11" s="119">
        <f>K11*(C11+D11)</f>
        <v>0.725949711199314</v>
      </c>
      <c r="M11" s="120">
        <v>0.04</v>
      </c>
      <c r="N11" s="121">
        <f>M11*(C11+D11)</f>
        <v>1.45189942239863</v>
      </c>
      <c r="O11" s="122"/>
      <c r="P11" s="123"/>
      <c r="Q11" s="158"/>
      <c r="R11" s="159"/>
      <c r="S11" s="160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4" t="s">
        <v>61</v>
      </c>
      <c r="P12" s="46" t="s">
        <v>34</v>
      </c>
      <c r="Q12" s="161" t="s">
        <v>62</v>
      </c>
      <c r="R12" s="162" t="s">
        <v>63</v>
      </c>
      <c r="S12" s="163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88" t="s">
        <v>70</v>
      </c>
      <c r="J13" s="88">
        <f>J8*0.67</f>
        <v>0.9648</v>
      </c>
      <c r="K13" s="88">
        <f t="shared" ref="K13:K15" si="0">J13/0.975</f>
        <v>0.989538461538462</v>
      </c>
      <c r="L13" s="125">
        <v>11.9</v>
      </c>
      <c r="M13" s="126">
        <v>0</v>
      </c>
      <c r="N13" s="127">
        <f t="shared" ref="N13:N15" si="1">(K13-J13)/K13</f>
        <v>0.0250000000000001</v>
      </c>
      <c r="O13" s="128">
        <v>0.997</v>
      </c>
      <c r="P13" s="129">
        <f t="shared" ref="P13:P16" si="2">((K13*L13)-(K13-J13)*(1-N13)*M13)/O13</f>
        <v>11.8109405138492</v>
      </c>
      <c r="Q13" s="164">
        <f t="shared" ref="Q13:Q16" si="3">H13*P13</f>
        <v>11.8109405138492</v>
      </c>
      <c r="R13" s="165">
        <f>SUM(Q13:Q24)</f>
        <v>30.9301288480827</v>
      </c>
      <c r="S13" s="166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2" t="s">
        <v>70</v>
      </c>
      <c r="J14" s="92">
        <f>J8*0.33</f>
        <v>0.4752</v>
      </c>
      <c r="K14" s="88">
        <f t="shared" si="0"/>
        <v>0.487384615384615</v>
      </c>
      <c r="L14" s="130">
        <v>19.1</v>
      </c>
      <c r="M14" s="126">
        <v>0</v>
      </c>
      <c r="N14" s="127">
        <f t="shared" si="1"/>
        <v>0.025</v>
      </c>
      <c r="O14" s="128">
        <v>0.997</v>
      </c>
      <c r="P14" s="129">
        <f t="shared" si="2"/>
        <v>9.33705732582363</v>
      </c>
      <c r="Q14" s="164">
        <f t="shared" si="3"/>
        <v>9.33705732582363</v>
      </c>
      <c r="R14" s="165"/>
      <c r="S14" s="167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2" t="s">
        <v>70</v>
      </c>
      <c r="J15" s="92">
        <f>J8*0.042</f>
        <v>0.06048</v>
      </c>
      <c r="K15" s="88">
        <f t="shared" si="0"/>
        <v>0.0620307692307692</v>
      </c>
      <c r="L15" s="130">
        <v>19</v>
      </c>
      <c r="M15" s="126">
        <v>0</v>
      </c>
      <c r="N15" s="127">
        <f t="shared" si="1"/>
        <v>0.025</v>
      </c>
      <c r="O15" s="128">
        <v>0.997</v>
      </c>
      <c r="P15" s="129">
        <f t="shared" si="2"/>
        <v>1.18213100840984</v>
      </c>
      <c r="Q15" s="164">
        <f t="shared" si="3"/>
        <v>1.18213100840984</v>
      </c>
      <c r="R15" s="165"/>
      <c r="S15" s="167"/>
    </row>
    <row r="16" s="1" customFormat="1" customHeight="1" spans="1:19">
      <c r="A16" s="47"/>
      <c r="B16" s="55"/>
      <c r="C16" s="56" t="s">
        <v>77</v>
      </c>
      <c r="D16" s="56" t="s">
        <v>77</v>
      </c>
      <c r="E16" s="57"/>
      <c r="F16" s="57"/>
      <c r="G16" s="57"/>
      <c r="H16" s="58"/>
      <c r="I16" s="58" t="s">
        <v>70</v>
      </c>
      <c r="J16" s="131"/>
      <c r="K16" s="131"/>
      <c r="L16" s="132"/>
      <c r="M16" s="133"/>
      <c r="N16" s="134"/>
      <c r="O16" s="134">
        <v>1</v>
      </c>
      <c r="P16" s="135">
        <f t="shared" si="2"/>
        <v>0</v>
      </c>
      <c r="Q16" s="168">
        <f t="shared" si="3"/>
        <v>0</v>
      </c>
      <c r="R16" s="165"/>
      <c r="S16" s="167"/>
    </row>
    <row r="17" s="1" customFormat="1" ht="35" customHeight="1" spans="1:19">
      <c r="A17" s="47"/>
      <c r="B17" s="59" t="s">
        <v>78</v>
      </c>
      <c r="C17" s="49" t="s">
        <v>79</v>
      </c>
      <c r="D17" s="50" t="s">
        <v>80</v>
      </c>
      <c r="E17" s="50"/>
      <c r="F17" s="50"/>
      <c r="G17" s="50" t="s">
        <v>69</v>
      </c>
      <c r="H17" s="51">
        <v>1</v>
      </c>
      <c r="I17" s="92" t="s">
        <v>70</v>
      </c>
      <c r="J17" s="136" t="s">
        <v>66</v>
      </c>
      <c r="K17" s="136" t="s">
        <v>66</v>
      </c>
      <c r="L17" s="125">
        <v>0.2</v>
      </c>
      <c r="M17" s="136" t="s">
        <v>66</v>
      </c>
      <c r="N17" s="136" t="s">
        <v>66</v>
      </c>
      <c r="O17" s="137">
        <v>1</v>
      </c>
      <c r="P17" s="138">
        <f t="shared" ref="P17:P24" si="4">H17*L17/O17</f>
        <v>0.2</v>
      </c>
      <c r="Q17" s="169">
        <f t="shared" ref="Q17:Q24" si="5">P17</f>
        <v>0.2</v>
      </c>
      <c r="R17" s="165"/>
      <c r="S17" s="167"/>
    </row>
    <row r="18" s="1" customFormat="1" ht="30" customHeight="1" spans="1:19">
      <c r="A18" s="47"/>
      <c r="B18" s="60"/>
      <c r="C18" s="49" t="s">
        <v>81</v>
      </c>
      <c r="D18" s="50" t="s">
        <v>82</v>
      </c>
      <c r="E18" s="54"/>
      <c r="F18" s="54"/>
      <c r="G18" s="50" t="s">
        <v>69</v>
      </c>
      <c r="H18" s="61">
        <v>1</v>
      </c>
      <c r="I18" s="92" t="s">
        <v>70</v>
      </c>
      <c r="J18" s="139" t="s">
        <v>66</v>
      </c>
      <c r="K18" s="139" t="s">
        <v>66</v>
      </c>
      <c r="L18" s="130">
        <v>0.2</v>
      </c>
      <c r="M18" s="139" t="s">
        <v>66</v>
      </c>
      <c r="N18" s="139" t="s">
        <v>66</v>
      </c>
      <c r="O18" s="140">
        <v>1</v>
      </c>
      <c r="P18" s="138">
        <f t="shared" si="4"/>
        <v>0.2</v>
      </c>
      <c r="Q18" s="169">
        <f t="shared" si="5"/>
        <v>0.2</v>
      </c>
      <c r="R18" s="165"/>
      <c r="S18" s="167"/>
    </row>
    <row r="19" s="1" customFormat="1" ht="33" customHeight="1" spans="1:19">
      <c r="A19" s="62"/>
      <c r="B19" s="60"/>
      <c r="C19" s="49" t="s">
        <v>83</v>
      </c>
      <c r="D19" s="50" t="s">
        <v>84</v>
      </c>
      <c r="E19" s="63"/>
      <c r="F19" s="63"/>
      <c r="G19" s="50" t="s">
        <v>69</v>
      </c>
      <c r="H19" s="64">
        <v>1</v>
      </c>
      <c r="I19" s="92" t="s">
        <v>70</v>
      </c>
      <c r="J19" s="139" t="s">
        <v>66</v>
      </c>
      <c r="K19" s="139" t="s">
        <v>66</v>
      </c>
      <c r="L19" s="130">
        <v>1.2</v>
      </c>
      <c r="M19" s="139" t="s">
        <v>66</v>
      </c>
      <c r="N19" s="139" t="s">
        <v>66</v>
      </c>
      <c r="O19" s="140">
        <v>1</v>
      </c>
      <c r="P19" s="138">
        <f t="shared" si="4"/>
        <v>1.2</v>
      </c>
      <c r="Q19" s="169">
        <f t="shared" si="5"/>
        <v>1.2</v>
      </c>
      <c r="R19" s="165"/>
      <c r="S19" s="170"/>
    </row>
    <row r="20" s="1" customFormat="1" ht="33" customHeight="1" spans="1:19">
      <c r="A20" s="62"/>
      <c r="B20" s="60"/>
      <c r="C20" s="49" t="s">
        <v>85</v>
      </c>
      <c r="D20" s="50" t="s">
        <v>84</v>
      </c>
      <c r="E20" s="63"/>
      <c r="F20" s="63"/>
      <c r="G20" s="50" t="s">
        <v>69</v>
      </c>
      <c r="H20" s="64">
        <v>1</v>
      </c>
      <c r="I20" s="92" t="s">
        <v>70</v>
      </c>
      <c r="J20" s="139" t="s">
        <v>66</v>
      </c>
      <c r="K20" s="139" t="s">
        <v>66</v>
      </c>
      <c r="L20" s="130">
        <v>0.8</v>
      </c>
      <c r="M20" s="139" t="s">
        <v>66</v>
      </c>
      <c r="N20" s="139" t="s">
        <v>66</v>
      </c>
      <c r="O20" s="140">
        <v>1</v>
      </c>
      <c r="P20" s="138">
        <f t="shared" si="4"/>
        <v>0.8</v>
      </c>
      <c r="Q20" s="169">
        <f t="shared" si="5"/>
        <v>0.8</v>
      </c>
      <c r="R20" s="165"/>
      <c r="S20" s="170"/>
    </row>
    <row r="21" s="1" customFormat="1" ht="30" customHeight="1" spans="1:19">
      <c r="A21" s="62"/>
      <c r="B21" s="60"/>
      <c r="C21" s="49" t="s">
        <v>86</v>
      </c>
      <c r="D21" s="50" t="s">
        <v>84</v>
      </c>
      <c r="E21" s="63"/>
      <c r="F21" s="63"/>
      <c r="G21" s="50" t="s">
        <v>69</v>
      </c>
      <c r="H21" s="64">
        <v>2</v>
      </c>
      <c r="I21" s="92" t="s">
        <v>70</v>
      </c>
      <c r="J21" s="139" t="s">
        <v>66</v>
      </c>
      <c r="K21" s="139" t="s">
        <v>66</v>
      </c>
      <c r="L21" s="130">
        <v>0.3</v>
      </c>
      <c r="M21" s="139" t="s">
        <v>66</v>
      </c>
      <c r="N21" s="139" t="s">
        <v>66</v>
      </c>
      <c r="O21" s="140">
        <v>1</v>
      </c>
      <c r="P21" s="138">
        <f t="shared" si="4"/>
        <v>0.6</v>
      </c>
      <c r="Q21" s="169">
        <f t="shared" si="5"/>
        <v>0.6</v>
      </c>
      <c r="R21" s="165"/>
      <c r="S21" s="170"/>
    </row>
    <row r="22" s="1" customFormat="1" ht="30" customHeight="1" spans="1:19">
      <c r="A22" s="62"/>
      <c r="B22" s="60"/>
      <c r="C22" s="49" t="s">
        <v>87</v>
      </c>
      <c r="D22" s="50" t="s">
        <v>84</v>
      </c>
      <c r="E22" s="63"/>
      <c r="F22" s="63"/>
      <c r="G22" s="50" t="s">
        <v>69</v>
      </c>
      <c r="H22" s="64">
        <v>2</v>
      </c>
      <c r="I22" s="92" t="s">
        <v>70</v>
      </c>
      <c r="J22" s="139" t="s">
        <v>66</v>
      </c>
      <c r="K22" s="139" t="s">
        <v>66</v>
      </c>
      <c r="L22" s="130">
        <v>0.8</v>
      </c>
      <c r="M22" s="139" t="s">
        <v>66</v>
      </c>
      <c r="N22" s="139" t="s">
        <v>66</v>
      </c>
      <c r="O22" s="140">
        <v>1</v>
      </c>
      <c r="P22" s="138">
        <f t="shared" si="4"/>
        <v>1.6</v>
      </c>
      <c r="Q22" s="169">
        <f t="shared" si="5"/>
        <v>1.6</v>
      </c>
      <c r="R22" s="165"/>
      <c r="S22" s="170"/>
    </row>
    <row r="23" s="1" customFormat="1" ht="30" customHeight="1" spans="1:19">
      <c r="A23" s="62"/>
      <c r="B23" s="60"/>
      <c r="C23" s="49" t="s">
        <v>88</v>
      </c>
      <c r="D23" s="63" t="s">
        <v>89</v>
      </c>
      <c r="E23" s="63"/>
      <c r="F23" s="63"/>
      <c r="G23" s="50" t="s">
        <v>69</v>
      </c>
      <c r="H23" s="64">
        <v>1</v>
      </c>
      <c r="I23" s="92" t="s">
        <v>70</v>
      </c>
      <c r="J23" s="139" t="s">
        <v>66</v>
      </c>
      <c r="K23" s="139" t="s">
        <v>66</v>
      </c>
      <c r="L23" s="130">
        <v>4</v>
      </c>
      <c r="M23" s="139" t="s">
        <v>66</v>
      </c>
      <c r="N23" s="139" t="s">
        <v>66</v>
      </c>
      <c r="O23" s="140">
        <v>1</v>
      </c>
      <c r="P23" s="138">
        <f t="shared" si="4"/>
        <v>4</v>
      </c>
      <c r="Q23" s="169">
        <f t="shared" si="5"/>
        <v>4</v>
      </c>
      <c r="R23" s="165"/>
      <c r="S23" s="170"/>
    </row>
    <row r="24" s="1" customFormat="1" customHeight="1" spans="1:19">
      <c r="A24" s="65"/>
      <c r="B24" s="66"/>
      <c r="C24" s="56" t="s">
        <v>77</v>
      </c>
      <c r="D24" s="56" t="s">
        <v>77</v>
      </c>
      <c r="E24" s="67"/>
      <c r="F24" s="67"/>
      <c r="G24" s="50"/>
      <c r="H24" s="68"/>
      <c r="I24" s="68" t="s">
        <v>70</v>
      </c>
      <c r="J24" s="141" t="s">
        <v>66</v>
      </c>
      <c r="K24" s="141" t="s">
        <v>66</v>
      </c>
      <c r="L24" s="142">
        <v>0</v>
      </c>
      <c r="M24" s="141" t="s">
        <v>66</v>
      </c>
      <c r="N24" s="141" t="s">
        <v>66</v>
      </c>
      <c r="O24" s="143">
        <v>1</v>
      </c>
      <c r="P24" s="138">
        <f t="shared" si="4"/>
        <v>0</v>
      </c>
      <c r="Q24" s="169">
        <f t="shared" si="5"/>
        <v>0</v>
      </c>
      <c r="R24" s="171"/>
      <c r="S24" s="172"/>
    </row>
    <row r="25" s="1" customFormat="1" customHeight="1" spans="1:36">
      <c r="A25" s="69" t="s">
        <v>90</v>
      </c>
      <c r="B25" s="70" t="s">
        <v>91</v>
      </c>
      <c r="C25" s="71" t="s">
        <v>92</v>
      </c>
      <c r="D25" s="72" t="s">
        <v>93</v>
      </c>
      <c r="E25" s="72" t="s">
        <v>94</v>
      </c>
      <c r="F25" s="73" t="s">
        <v>95</v>
      </c>
      <c r="G25" s="74" t="s">
        <v>96</v>
      </c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177"/>
      <c r="AA25" s="75" t="s">
        <v>97</v>
      </c>
      <c r="AB25" s="75"/>
      <c r="AC25" s="75"/>
      <c r="AD25" s="75"/>
      <c r="AE25" s="74" t="s">
        <v>98</v>
      </c>
      <c r="AF25" s="177"/>
      <c r="AG25" s="187" t="s">
        <v>61</v>
      </c>
      <c r="AH25" s="188" t="s">
        <v>99</v>
      </c>
      <c r="AI25" s="73" t="s">
        <v>62</v>
      </c>
      <c r="AJ25" s="189" t="s">
        <v>19</v>
      </c>
    </row>
    <row r="26" s="1" customFormat="1" customHeight="1" spans="1:36">
      <c r="A26" s="47"/>
      <c r="B26" s="76"/>
      <c r="C26" s="77"/>
      <c r="D26" s="78"/>
      <c r="E26" s="78"/>
      <c r="F26" s="79"/>
      <c r="G26" s="80" t="s">
        <v>100</v>
      </c>
      <c r="H26" s="81"/>
      <c r="I26" s="81"/>
      <c r="J26" s="81"/>
      <c r="K26" s="81"/>
      <c r="L26" s="81"/>
      <c r="M26" s="81"/>
      <c r="N26" s="81"/>
      <c r="O26" s="144"/>
      <c r="P26" s="145" t="s">
        <v>101</v>
      </c>
      <c r="Q26" s="145"/>
      <c r="R26" s="145" t="s">
        <v>102</v>
      </c>
      <c r="S26" s="145"/>
      <c r="T26" s="145" t="s">
        <v>103</v>
      </c>
      <c r="U26" s="145"/>
      <c r="V26" s="145"/>
      <c r="W26" s="173" t="s">
        <v>104</v>
      </c>
      <c r="X26" s="173"/>
      <c r="Y26" s="173"/>
      <c r="Z26" s="178" t="s">
        <v>105</v>
      </c>
      <c r="AA26" s="77" t="s">
        <v>106</v>
      </c>
      <c r="AB26" s="29" t="s">
        <v>107</v>
      </c>
      <c r="AC26" s="30" t="s">
        <v>108</v>
      </c>
      <c r="AD26" s="117" t="s">
        <v>109</v>
      </c>
      <c r="AE26" s="179" t="s">
        <v>110</v>
      </c>
      <c r="AF26" s="178" t="s">
        <v>111</v>
      </c>
      <c r="AG26" s="190"/>
      <c r="AH26" s="191"/>
      <c r="AI26" s="192"/>
      <c r="AJ26" s="193"/>
    </row>
    <row r="27" s="1" customFormat="1" ht="31" customHeight="1" spans="1:36">
      <c r="A27" s="47"/>
      <c r="B27" s="82"/>
      <c r="C27" s="45"/>
      <c r="D27" s="34"/>
      <c r="E27" s="34"/>
      <c r="F27" s="83"/>
      <c r="G27" s="84" t="s">
        <v>112</v>
      </c>
      <c r="H27" s="34" t="s">
        <v>52</v>
      </c>
      <c r="I27" s="34" t="s">
        <v>113</v>
      </c>
      <c r="J27" s="34" t="s">
        <v>114</v>
      </c>
      <c r="K27" s="34" t="s">
        <v>115</v>
      </c>
      <c r="L27" s="34" t="s">
        <v>116</v>
      </c>
      <c r="M27" s="34" t="s">
        <v>117</v>
      </c>
      <c r="N27" s="34" t="s">
        <v>118</v>
      </c>
      <c r="O27" s="34" t="s">
        <v>119</v>
      </c>
      <c r="P27" s="34" t="s">
        <v>120</v>
      </c>
      <c r="Q27" s="34" t="s">
        <v>121</v>
      </c>
      <c r="R27" s="34" t="s">
        <v>122</v>
      </c>
      <c r="S27" s="34" t="s">
        <v>123</v>
      </c>
      <c r="T27" s="34" t="s">
        <v>124</v>
      </c>
      <c r="U27" s="34" t="s">
        <v>125</v>
      </c>
      <c r="V27" s="34" t="s">
        <v>126</v>
      </c>
      <c r="W27" s="174" t="s">
        <v>127</v>
      </c>
      <c r="X27" s="34" t="s">
        <v>128</v>
      </c>
      <c r="Y27" s="34" t="s">
        <v>129</v>
      </c>
      <c r="Z27" s="35"/>
      <c r="AA27" s="45"/>
      <c r="AB27" s="33"/>
      <c r="AC27" s="34"/>
      <c r="AD27" s="83"/>
      <c r="AE27" s="180"/>
      <c r="AF27" s="35"/>
      <c r="AG27" s="194"/>
      <c r="AH27" s="33"/>
      <c r="AI27" s="195"/>
      <c r="AJ27" s="196"/>
    </row>
    <row r="28" s="4" customFormat="1" customHeight="1" spans="1:36">
      <c r="A28" s="85"/>
      <c r="B28" s="86">
        <v>1</v>
      </c>
      <c r="C28" s="87" t="s">
        <v>130</v>
      </c>
      <c r="D28" s="88" t="s">
        <v>131</v>
      </c>
      <c r="E28" s="89">
        <v>1</v>
      </c>
      <c r="F28" s="90">
        <v>540</v>
      </c>
      <c r="G28" s="91" t="s">
        <v>132</v>
      </c>
      <c r="H28" s="92" t="s">
        <v>133</v>
      </c>
      <c r="I28" s="92"/>
      <c r="J28" s="92">
        <v>300</v>
      </c>
      <c r="K28" s="92">
        <v>45</v>
      </c>
      <c r="L28" s="92">
        <v>800</v>
      </c>
      <c r="M28" s="146">
        <v>0.02</v>
      </c>
      <c r="N28" s="137">
        <v>0.03</v>
      </c>
      <c r="O28" s="137">
        <v>0.95</v>
      </c>
      <c r="P28" s="89">
        <v>10</v>
      </c>
      <c r="Q28" s="139">
        <f t="shared" ref="Q28:Q63" si="6">J28*10000*(1-N28+M28)/P28/12/26/20</f>
        <v>47.5961538461538</v>
      </c>
      <c r="R28" s="175">
        <v>23.5</v>
      </c>
      <c r="S28" s="139">
        <f t="shared" ref="S28:S63" si="7">L28*R28/26/20</f>
        <v>36.1538461538462</v>
      </c>
      <c r="T28" s="88">
        <v>4</v>
      </c>
      <c r="U28" s="89">
        <v>1</v>
      </c>
      <c r="V28" s="139">
        <f t="shared" ref="V28:V63" si="8">T28*U28</f>
        <v>4</v>
      </c>
      <c r="W28" s="88">
        <v>1</v>
      </c>
      <c r="X28" s="88">
        <v>0.8</v>
      </c>
      <c r="Y28" s="181">
        <f t="shared" ref="Y28:Y63" si="9">K28*X28*W28</f>
        <v>36</v>
      </c>
      <c r="Z28" s="182">
        <f t="shared" ref="Z28:Z63" si="10">(S28+Q28)/O28+Y28+V28</f>
        <v>128.157894736842</v>
      </c>
      <c r="AA28" s="183">
        <v>10</v>
      </c>
      <c r="AB28" s="184">
        <v>5800</v>
      </c>
      <c r="AC28" s="89">
        <v>1</v>
      </c>
      <c r="AD28" s="185">
        <f t="shared" ref="AD28:AD63" si="11">AC28*AA28*AB28/26/10</f>
        <v>223.076923076923</v>
      </c>
      <c r="AE28" s="186">
        <v>0.4</v>
      </c>
      <c r="AF28" s="182">
        <f t="shared" ref="AF28:AF63" si="12">AE28*Z28</f>
        <v>51.2631578947368</v>
      </c>
      <c r="AG28" s="197">
        <v>1</v>
      </c>
      <c r="AH28" s="139">
        <f t="shared" ref="AH28:AH63" si="13">(AD28+AF28)/AG28/F28</f>
        <v>0.508037186984555</v>
      </c>
      <c r="AI28" s="198">
        <f t="shared" ref="AI28:AI32" si="14">AH28*E28</f>
        <v>0.508037186984555</v>
      </c>
      <c r="AJ28" s="199" t="s">
        <v>134</v>
      </c>
    </row>
    <row r="29" s="1" customFormat="1" customHeight="1" spans="1:36">
      <c r="A29" s="47"/>
      <c r="B29" s="93">
        <v>2</v>
      </c>
      <c r="C29" s="87"/>
      <c r="D29" s="88" t="s">
        <v>135</v>
      </c>
      <c r="E29" s="89">
        <v>1</v>
      </c>
      <c r="F29" s="90">
        <v>750</v>
      </c>
      <c r="G29" s="91" t="s">
        <v>136</v>
      </c>
      <c r="H29" s="92" t="s">
        <v>137</v>
      </c>
      <c r="I29" s="92" t="s">
        <v>138</v>
      </c>
      <c r="J29" s="92">
        <v>1200</v>
      </c>
      <c r="K29" s="92">
        <v>280</v>
      </c>
      <c r="L29" s="92">
        <v>1400</v>
      </c>
      <c r="M29" s="146">
        <v>0.025</v>
      </c>
      <c r="N29" s="137">
        <v>0.03</v>
      </c>
      <c r="O29" s="137">
        <v>0.95</v>
      </c>
      <c r="P29" s="89">
        <v>10</v>
      </c>
      <c r="Q29" s="139">
        <f t="shared" si="6"/>
        <v>191.346153846154</v>
      </c>
      <c r="R29" s="175">
        <v>23.5</v>
      </c>
      <c r="S29" s="139">
        <f t="shared" si="7"/>
        <v>63.2692307692308</v>
      </c>
      <c r="T29" s="92">
        <v>4</v>
      </c>
      <c r="U29" s="176">
        <v>1</v>
      </c>
      <c r="V29" s="139">
        <f t="shared" si="8"/>
        <v>4</v>
      </c>
      <c r="W29" s="92">
        <v>1</v>
      </c>
      <c r="X29" s="92">
        <v>0.8</v>
      </c>
      <c r="Y29" s="181">
        <f t="shared" si="9"/>
        <v>224</v>
      </c>
      <c r="Z29" s="182">
        <f t="shared" si="10"/>
        <v>496.016194331984</v>
      </c>
      <c r="AA29" s="183">
        <v>10</v>
      </c>
      <c r="AB29" s="184">
        <v>5800</v>
      </c>
      <c r="AC29" s="89">
        <v>12</v>
      </c>
      <c r="AD29" s="185">
        <f t="shared" si="11"/>
        <v>2676.92307692308</v>
      </c>
      <c r="AE29" s="186">
        <v>0.13</v>
      </c>
      <c r="AF29" s="182">
        <f t="shared" si="12"/>
        <v>64.4821052631579</v>
      </c>
      <c r="AG29" s="200">
        <v>0.997</v>
      </c>
      <c r="AH29" s="139">
        <f t="shared" si="13"/>
        <v>3.66620552616013</v>
      </c>
      <c r="AI29" s="198">
        <f t="shared" si="14"/>
        <v>3.66620552616013</v>
      </c>
      <c r="AJ29" s="199" t="s">
        <v>134</v>
      </c>
    </row>
    <row r="30" s="1" customFormat="1" customHeight="1" spans="1:36">
      <c r="A30" s="47"/>
      <c r="B30" s="94">
        <v>3</v>
      </c>
      <c r="C30" s="87"/>
      <c r="D30" s="92" t="s">
        <v>139</v>
      </c>
      <c r="E30" s="95">
        <v>1</v>
      </c>
      <c r="F30" s="90">
        <v>750</v>
      </c>
      <c r="G30" s="91" t="s">
        <v>140</v>
      </c>
      <c r="H30" s="92" t="s">
        <v>133</v>
      </c>
      <c r="I30" s="92"/>
      <c r="J30" s="92">
        <v>32</v>
      </c>
      <c r="K30" s="92">
        <v>25</v>
      </c>
      <c r="L30" s="92">
        <v>40</v>
      </c>
      <c r="M30" s="146">
        <v>0.02</v>
      </c>
      <c r="N30" s="137">
        <v>0.03</v>
      </c>
      <c r="O30" s="137">
        <v>0.95</v>
      </c>
      <c r="P30" s="89">
        <v>10</v>
      </c>
      <c r="Q30" s="139">
        <f t="shared" si="6"/>
        <v>5.07692307692308</v>
      </c>
      <c r="R30" s="175">
        <v>23.5</v>
      </c>
      <c r="S30" s="139">
        <f t="shared" si="7"/>
        <v>1.80769230769231</v>
      </c>
      <c r="T30" s="88"/>
      <c r="U30" s="176">
        <v>0</v>
      </c>
      <c r="V30" s="139">
        <f t="shared" si="8"/>
        <v>0</v>
      </c>
      <c r="W30" s="88">
        <v>1</v>
      </c>
      <c r="X30" s="92">
        <v>0.8</v>
      </c>
      <c r="Y30" s="181">
        <f t="shared" si="9"/>
        <v>20</v>
      </c>
      <c r="Z30" s="182">
        <f t="shared" si="10"/>
        <v>27.246963562753</v>
      </c>
      <c r="AA30" s="183">
        <v>10</v>
      </c>
      <c r="AB30" s="184">
        <v>5800</v>
      </c>
      <c r="AC30" s="89">
        <v>1</v>
      </c>
      <c r="AD30" s="185">
        <f t="shared" si="11"/>
        <v>223.076923076923</v>
      </c>
      <c r="AE30" s="186">
        <v>0.0028</v>
      </c>
      <c r="AF30" s="182">
        <f t="shared" si="12"/>
        <v>0.0762914979757085</v>
      </c>
      <c r="AG30" s="200">
        <v>0.997</v>
      </c>
      <c r="AH30" s="139">
        <f t="shared" si="13"/>
        <v>0.298432918187762</v>
      </c>
      <c r="AI30" s="198">
        <f t="shared" si="14"/>
        <v>0.298432918187762</v>
      </c>
      <c r="AJ30" s="199" t="s">
        <v>134</v>
      </c>
    </row>
    <row r="31" s="1" customFormat="1" customHeight="1" spans="1:36">
      <c r="A31" s="47"/>
      <c r="B31" s="93">
        <v>4</v>
      </c>
      <c r="C31" s="87"/>
      <c r="D31" s="92" t="s">
        <v>141</v>
      </c>
      <c r="E31" s="95">
        <v>1</v>
      </c>
      <c r="F31" s="90">
        <v>750</v>
      </c>
      <c r="G31" s="91" t="s">
        <v>142</v>
      </c>
      <c r="H31" s="92" t="s">
        <v>66</v>
      </c>
      <c r="I31" s="92"/>
      <c r="J31" s="92">
        <v>8</v>
      </c>
      <c r="K31" s="92">
        <v>6</v>
      </c>
      <c r="L31" s="92">
        <v>100</v>
      </c>
      <c r="M31" s="146">
        <v>0.01</v>
      </c>
      <c r="N31" s="137">
        <v>0.03</v>
      </c>
      <c r="O31" s="137">
        <v>0.95</v>
      </c>
      <c r="P31" s="89">
        <v>10</v>
      </c>
      <c r="Q31" s="139">
        <f t="shared" si="6"/>
        <v>1.25641025641026</v>
      </c>
      <c r="R31" s="175">
        <v>23.5</v>
      </c>
      <c r="S31" s="139">
        <f t="shared" si="7"/>
        <v>4.51923076923077</v>
      </c>
      <c r="T31" s="92"/>
      <c r="U31" s="176">
        <v>0</v>
      </c>
      <c r="V31" s="139">
        <f t="shared" si="8"/>
        <v>0</v>
      </c>
      <c r="W31" s="92">
        <v>1</v>
      </c>
      <c r="X31" s="92">
        <v>0.8</v>
      </c>
      <c r="Y31" s="181">
        <f t="shared" si="9"/>
        <v>4.8</v>
      </c>
      <c r="Z31" s="182">
        <f t="shared" si="10"/>
        <v>10.8796221322537</v>
      </c>
      <c r="AA31" s="183">
        <v>10</v>
      </c>
      <c r="AB31" s="184">
        <v>5800</v>
      </c>
      <c r="AC31" s="89">
        <v>2</v>
      </c>
      <c r="AD31" s="185">
        <f t="shared" si="11"/>
        <v>446.153846153846</v>
      </c>
      <c r="AE31" s="186">
        <v>0.0028</v>
      </c>
      <c r="AF31" s="182">
        <f t="shared" si="12"/>
        <v>0.0304629419703104</v>
      </c>
      <c r="AG31" s="200">
        <v>0.997</v>
      </c>
      <c r="AH31" s="139">
        <f t="shared" si="13"/>
        <v>0.596702519686816</v>
      </c>
      <c r="AI31" s="198">
        <f t="shared" si="14"/>
        <v>0.596702519686816</v>
      </c>
      <c r="AJ31" s="199" t="s">
        <v>134</v>
      </c>
    </row>
    <row r="32" s="1" customFormat="1" customHeight="1" spans="1:36">
      <c r="A32" s="47"/>
      <c r="B32" s="93">
        <v>5</v>
      </c>
      <c r="C32" s="87"/>
      <c r="D32" s="92" t="s">
        <v>143</v>
      </c>
      <c r="E32" s="95">
        <v>1</v>
      </c>
      <c r="F32" s="90">
        <v>750</v>
      </c>
      <c r="G32" s="91" t="s">
        <v>144</v>
      </c>
      <c r="H32" s="92" t="s">
        <v>145</v>
      </c>
      <c r="I32" s="92"/>
      <c r="J32" s="92">
        <v>100</v>
      </c>
      <c r="K32" s="92">
        <v>30</v>
      </c>
      <c r="L32" s="92">
        <v>2200</v>
      </c>
      <c r="M32" s="146">
        <v>0.02</v>
      </c>
      <c r="N32" s="137">
        <v>0.03</v>
      </c>
      <c r="O32" s="137">
        <v>0.95</v>
      </c>
      <c r="P32" s="89">
        <v>10</v>
      </c>
      <c r="Q32" s="139">
        <f t="shared" si="6"/>
        <v>15.8653846153846</v>
      </c>
      <c r="R32" s="175">
        <v>23.5</v>
      </c>
      <c r="S32" s="139">
        <f t="shared" si="7"/>
        <v>99.4230769230769</v>
      </c>
      <c r="T32" s="88"/>
      <c r="U32" s="176">
        <v>0.03</v>
      </c>
      <c r="V32" s="139">
        <f t="shared" si="8"/>
        <v>0</v>
      </c>
      <c r="W32" s="88">
        <v>1</v>
      </c>
      <c r="X32" s="92">
        <v>0.8</v>
      </c>
      <c r="Y32" s="139">
        <f t="shared" si="9"/>
        <v>24</v>
      </c>
      <c r="Z32" s="182">
        <f t="shared" si="10"/>
        <v>145.356275303644</v>
      </c>
      <c r="AA32" s="183">
        <v>10</v>
      </c>
      <c r="AB32" s="184">
        <v>5800</v>
      </c>
      <c r="AC32" s="89">
        <v>1</v>
      </c>
      <c r="AD32" s="185">
        <f t="shared" si="11"/>
        <v>223.076923076923</v>
      </c>
      <c r="AE32" s="186">
        <v>0.0028</v>
      </c>
      <c r="AF32" s="182">
        <f t="shared" si="12"/>
        <v>0.406997570850202</v>
      </c>
      <c r="AG32" s="200">
        <v>1</v>
      </c>
      <c r="AH32" s="139">
        <f t="shared" si="13"/>
        <v>0.297978560863698</v>
      </c>
      <c r="AI32" s="198">
        <f t="shared" si="14"/>
        <v>0.297978560863698</v>
      </c>
      <c r="AJ32" s="199" t="s">
        <v>134</v>
      </c>
    </row>
    <row r="33" s="1" customFormat="1" customHeight="1" spans="1:36">
      <c r="A33" s="47"/>
      <c r="B33" s="93"/>
      <c r="C33" s="96"/>
      <c r="D33" s="92"/>
      <c r="E33" s="95">
        <v>1</v>
      </c>
      <c r="F33" s="97">
        <v>1</v>
      </c>
      <c r="G33" s="91"/>
      <c r="H33" s="92"/>
      <c r="I33" s="92"/>
      <c r="J33" s="92"/>
      <c r="K33" s="92"/>
      <c r="L33" s="92"/>
      <c r="M33" s="137"/>
      <c r="N33" s="137"/>
      <c r="O33" s="137"/>
      <c r="P33" s="89"/>
      <c r="Q33" s="139" t="e">
        <f t="shared" si="6"/>
        <v>#DIV/0!</v>
      </c>
      <c r="R33" s="89"/>
      <c r="S33" s="139">
        <f t="shared" si="7"/>
        <v>0</v>
      </c>
      <c r="T33" s="92"/>
      <c r="U33" s="176"/>
      <c r="V33" s="139">
        <f t="shared" si="8"/>
        <v>0</v>
      </c>
      <c r="W33" s="92"/>
      <c r="X33" s="92">
        <v>0.8</v>
      </c>
      <c r="Y33" s="139">
        <f t="shared" si="9"/>
        <v>0</v>
      </c>
      <c r="Z33" s="182" t="e">
        <f t="shared" si="10"/>
        <v>#DIV/0!</v>
      </c>
      <c r="AA33" s="183"/>
      <c r="AB33" s="184"/>
      <c r="AC33" s="89">
        <v>0.5</v>
      </c>
      <c r="AD33" s="185">
        <f t="shared" si="11"/>
        <v>0</v>
      </c>
      <c r="AE33" s="186"/>
      <c r="AF33" s="182" t="e">
        <f t="shared" si="12"/>
        <v>#DIV/0!</v>
      </c>
      <c r="AG33" s="201"/>
      <c r="AH33" s="139" t="e">
        <f t="shared" si="13"/>
        <v>#DIV/0!</v>
      </c>
      <c r="AI33" s="185">
        <v>0</v>
      </c>
      <c r="AJ33" s="202"/>
    </row>
    <row r="34" s="1" customFormat="1" customHeight="1" spans="1:36">
      <c r="A34" s="47"/>
      <c r="B34" s="93"/>
      <c r="C34" s="96"/>
      <c r="D34" s="92"/>
      <c r="E34" s="95">
        <v>1</v>
      </c>
      <c r="F34" s="97">
        <v>1</v>
      </c>
      <c r="G34" s="91"/>
      <c r="H34" s="92"/>
      <c r="I34" s="92"/>
      <c r="J34" s="92"/>
      <c r="K34" s="92"/>
      <c r="L34" s="92"/>
      <c r="M34" s="137"/>
      <c r="N34" s="137"/>
      <c r="O34" s="137"/>
      <c r="P34" s="89"/>
      <c r="Q34" s="139" t="e">
        <f t="shared" si="6"/>
        <v>#DIV/0!</v>
      </c>
      <c r="R34" s="89"/>
      <c r="S34" s="139">
        <f t="shared" si="7"/>
        <v>0</v>
      </c>
      <c r="T34" s="88"/>
      <c r="U34" s="176"/>
      <c r="V34" s="139">
        <f t="shared" si="8"/>
        <v>0</v>
      </c>
      <c r="W34" s="88"/>
      <c r="X34" s="92">
        <v>0.8</v>
      </c>
      <c r="Y34" s="139">
        <f t="shared" si="9"/>
        <v>0</v>
      </c>
      <c r="Z34" s="182" t="e">
        <f t="shared" si="10"/>
        <v>#DIV/0!</v>
      </c>
      <c r="AA34" s="183"/>
      <c r="AB34" s="184"/>
      <c r="AC34" s="89">
        <v>1</v>
      </c>
      <c r="AD34" s="185">
        <f t="shared" si="11"/>
        <v>0</v>
      </c>
      <c r="AE34" s="186"/>
      <c r="AF34" s="182" t="e">
        <f t="shared" si="12"/>
        <v>#DIV/0!</v>
      </c>
      <c r="AG34" s="201"/>
      <c r="AH34" s="139" t="e">
        <f t="shared" si="13"/>
        <v>#DIV/0!</v>
      </c>
      <c r="AI34" s="185">
        <v>0</v>
      </c>
      <c r="AJ34" s="202"/>
    </row>
    <row r="35" s="1" customFormat="1" customHeight="1" spans="1:36">
      <c r="A35" s="47"/>
      <c r="B35" s="93"/>
      <c r="C35" s="96"/>
      <c r="D35" s="92"/>
      <c r="E35" s="95">
        <v>1</v>
      </c>
      <c r="F35" s="97">
        <v>1</v>
      </c>
      <c r="G35" s="91"/>
      <c r="H35" s="92"/>
      <c r="I35" s="92"/>
      <c r="J35" s="92"/>
      <c r="K35" s="92"/>
      <c r="L35" s="92"/>
      <c r="M35" s="137"/>
      <c r="N35" s="137"/>
      <c r="O35" s="137"/>
      <c r="P35" s="89"/>
      <c r="Q35" s="139" t="e">
        <f t="shared" si="6"/>
        <v>#DIV/0!</v>
      </c>
      <c r="R35" s="89"/>
      <c r="S35" s="139">
        <f t="shared" si="7"/>
        <v>0</v>
      </c>
      <c r="T35" s="92"/>
      <c r="U35" s="176"/>
      <c r="V35" s="139">
        <f t="shared" si="8"/>
        <v>0</v>
      </c>
      <c r="W35" s="92"/>
      <c r="X35" s="92">
        <v>0.8</v>
      </c>
      <c r="Y35" s="139">
        <f t="shared" si="9"/>
        <v>0</v>
      </c>
      <c r="Z35" s="182" t="e">
        <f t="shared" si="10"/>
        <v>#DIV/0!</v>
      </c>
      <c r="AA35" s="183"/>
      <c r="AB35" s="184"/>
      <c r="AC35" s="89">
        <v>1</v>
      </c>
      <c r="AD35" s="185">
        <f t="shared" si="11"/>
        <v>0</v>
      </c>
      <c r="AE35" s="186"/>
      <c r="AF35" s="182" t="e">
        <f t="shared" si="12"/>
        <v>#DIV/0!</v>
      </c>
      <c r="AG35" s="201"/>
      <c r="AH35" s="139" t="e">
        <f t="shared" si="13"/>
        <v>#DIV/0!</v>
      </c>
      <c r="AI35" s="185">
        <v>0</v>
      </c>
      <c r="AJ35" s="202"/>
    </row>
    <row r="36" s="1" customFormat="1" customHeight="1" spans="1:36">
      <c r="A36" s="47"/>
      <c r="B36" s="93"/>
      <c r="C36" s="96"/>
      <c r="D36" s="92"/>
      <c r="E36" s="95">
        <v>1</v>
      </c>
      <c r="F36" s="97">
        <v>1</v>
      </c>
      <c r="G36" s="91"/>
      <c r="H36" s="92"/>
      <c r="I36" s="92"/>
      <c r="J36" s="92"/>
      <c r="K36" s="92"/>
      <c r="L36" s="92"/>
      <c r="M36" s="137"/>
      <c r="N36" s="137"/>
      <c r="O36" s="137"/>
      <c r="P36" s="89"/>
      <c r="Q36" s="139" t="e">
        <f t="shared" si="6"/>
        <v>#DIV/0!</v>
      </c>
      <c r="R36" s="89"/>
      <c r="S36" s="139">
        <f t="shared" si="7"/>
        <v>0</v>
      </c>
      <c r="T36" s="92"/>
      <c r="U36" s="176"/>
      <c r="V36" s="139">
        <f t="shared" si="8"/>
        <v>0</v>
      </c>
      <c r="W36" s="92"/>
      <c r="X36" s="92">
        <v>0.8</v>
      </c>
      <c r="Y36" s="139">
        <f t="shared" si="9"/>
        <v>0</v>
      </c>
      <c r="Z36" s="182" t="e">
        <f t="shared" si="10"/>
        <v>#DIV/0!</v>
      </c>
      <c r="AA36" s="183"/>
      <c r="AB36" s="184"/>
      <c r="AC36" s="89">
        <v>1</v>
      </c>
      <c r="AD36" s="185">
        <f t="shared" si="11"/>
        <v>0</v>
      </c>
      <c r="AE36" s="186"/>
      <c r="AF36" s="182" t="e">
        <f t="shared" si="12"/>
        <v>#DIV/0!</v>
      </c>
      <c r="AG36" s="201"/>
      <c r="AH36" s="139" t="e">
        <f t="shared" si="13"/>
        <v>#DIV/0!</v>
      </c>
      <c r="AI36" s="185">
        <v>0</v>
      </c>
      <c r="AJ36" s="202"/>
    </row>
    <row r="37" s="1" customFormat="1" hidden="1" customHeight="1" spans="1:36">
      <c r="A37" s="47"/>
      <c r="B37" s="93"/>
      <c r="C37" s="96"/>
      <c r="D37" s="92"/>
      <c r="E37" s="95">
        <v>1</v>
      </c>
      <c r="F37" s="97">
        <v>1</v>
      </c>
      <c r="G37" s="91"/>
      <c r="H37" s="92"/>
      <c r="I37" s="92"/>
      <c r="J37" s="92"/>
      <c r="K37" s="92"/>
      <c r="L37" s="92"/>
      <c r="M37" s="137"/>
      <c r="N37" s="137"/>
      <c r="O37" s="137"/>
      <c r="P37" s="89"/>
      <c r="Q37" s="139" t="e">
        <f t="shared" si="6"/>
        <v>#DIV/0!</v>
      </c>
      <c r="R37" s="89"/>
      <c r="S37" s="139">
        <f t="shared" si="7"/>
        <v>0</v>
      </c>
      <c r="T37" s="88">
        <v>8</v>
      </c>
      <c r="U37" s="176"/>
      <c r="V37" s="139">
        <f t="shared" si="8"/>
        <v>0</v>
      </c>
      <c r="W37" s="88"/>
      <c r="X37" s="92">
        <v>0.8</v>
      </c>
      <c r="Y37" s="139">
        <f t="shared" si="9"/>
        <v>0</v>
      </c>
      <c r="Z37" s="182" t="e">
        <f t="shared" si="10"/>
        <v>#DIV/0!</v>
      </c>
      <c r="AA37" s="183"/>
      <c r="AB37" s="184"/>
      <c r="AC37" s="89"/>
      <c r="AD37" s="185">
        <f t="shared" si="11"/>
        <v>0</v>
      </c>
      <c r="AE37" s="186"/>
      <c r="AF37" s="182" t="e">
        <f t="shared" si="12"/>
        <v>#DIV/0!</v>
      </c>
      <c r="AG37" s="203"/>
      <c r="AH37" s="139" t="e">
        <f t="shared" si="13"/>
        <v>#DIV/0!</v>
      </c>
      <c r="AI37" s="185">
        <v>0</v>
      </c>
      <c r="AJ37" s="202"/>
    </row>
    <row r="38" s="1" customFormat="1" hidden="1" customHeight="1" spans="1:36">
      <c r="A38" s="47"/>
      <c r="B38" s="93"/>
      <c r="C38" s="96"/>
      <c r="D38" s="92"/>
      <c r="E38" s="95">
        <v>1</v>
      </c>
      <c r="F38" s="97">
        <v>1</v>
      </c>
      <c r="G38" s="91"/>
      <c r="H38" s="92"/>
      <c r="I38" s="92"/>
      <c r="J38" s="92"/>
      <c r="K38" s="92"/>
      <c r="L38" s="92"/>
      <c r="M38" s="137"/>
      <c r="N38" s="137"/>
      <c r="O38" s="137"/>
      <c r="P38" s="89"/>
      <c r="Q38" s="139" t="e">
        <f t="shared" si="6"/>
        <v>#DIV/0!</v>
      </c>
      <c r="R38" s="89"/>
      <c r="S38" s="139">
        <f t="shared" si="7"/>
        <v>0</v>
      </c>
      <c r="T38" s="92">
        <v>8</v>
      </c>
      <c r="U38" s="176"/>
      <c r="V38" s="139">
        <f t="shared" si="8"/>
        <v>0</v>
      </c>
      <c r="W38" s="92"/>
      <c r="X38" s="92">
        <v>0.8</v>
      </c>
      <c r="Y38" s="139">
        <f t="shared" si="9"/>
        <v>0</v>
      </c>
      <c r="Z38" s="182" t="e">
        <f t="shared" si="10"/>
        <v>#DIV/0!</v>
      </c>
      <c r="AA38" s="183"/>
      <c r="AB38" s="184"/>
      <c r="AC38" s="89"/>
      <c r="AD38" s="185">
        <f t="shared" si="11"/>
        <v>0</v>
      </c>
      <c r="AE38" s="186"/>
      <c r="AF38" s="182" t="e">
        <f t="shared" si="12"/>
        <v>#DIV/0!</v>
      </c>
      <c r="AG38" s="203"/>
      <c r="AH38" s="139" t="e">
        <f t="shared" si="13"/>
        <v>#DIV/0!</v>
      </c>
      <c r="AI38" s="185">
        <v>0</v>
      </c>
      <c r="AJ38" s="202"/>
    </row>
    <row r="39" s="1" customFormat="1" hidden="1" customHeight="1" spans="1:36">
      <c r="A39" s="47"/>
      <c r="B39" s="93"/>
      <c r="C39" s="96"/>
      <c r="D39" s="92"/>
      <c r="E39" s="95">
        <v>1</v>
      </c>
      <c r="F39" s="97">
        <v>1</v>
      </c>
      <c r="G39" s="91"/>
      <c r="H39" s="92"/>
      <c r="I39" s="92"/>
      <c r="J39" s="92"/>
      <c r="K39" s="92"/>
      <c r="L39" s="92"/>
      <c r="M39" s="137"/>
      <c r="N39" s="137"/>
      <c r="O39" s="137"/>
      <c r="P39" s="89"/>
      <c r="Q39" s="139" t="e">
        <f t="shared" si="6"/>
        <v>#DIV/0!</v>
      </c>
      <c r="R39" s="89"/>
      <c r="S39" s="139">
        <f t="shared" si="7"/>
        <v>0</v>
      </c>
      <c r="T39" s="88">
        <v>8</v>
      </c>
      <c r="U39" s="176"/>
      <c r="V39" s="139">
        <f t="shared" si="8"/>
        <v>0</v>
      </c>
      <c r="W39" s="88"/>
      <c r="X39" s="92">
        <v>0.8</v>
      </c>
      <c r="Y39" s="139">
        <f t="shared" si="9"/>
        <v>0</v>
      </c>
      <c r="Z39" s="182" t="e">
        <f t="shared" si="10"/>
        <v>#DIV/0!</v>
      </c>
      <c r="AA39" s="183"/>
      <c r="AB39" s="184"/>
      <c r="AC39" s="89"/>
      <c r="AD39" s="185">
        <f t="shared" si="11"/>
        <v>0</v>
      </c>
      <c r="AE39" s="186"/>
      <c r="AF39" s="182" t="e">
        <f t="shared" si="12"/>
        <v>#DIV/0!</v>
      </c>
      <c r="AG39" s="203"/>
      <c r="AH39" s="139" t="e">
        <f t="shared" si="13"/>
        <v>#DIV/0!</v>
      </c>
      <c r="AI39" s="185">
        <v>0</v>
      </c>
      <c r="AJ39" s="202"/>
    </row>
    <row r="40" s="1" customFormat="1" hidden="1" customHeight="1" spans="1:36">
      <c r="A40" s="47"/>
      <c r="B40" s="93"/>
      <c r="C40" s="96"/>
      <c r="D40" s="92"/>
      <c r="E40" s="95">
        <v>1</v>
      </c>
      <c r="F40" s="97">
        <v>1</v>
      </c>
      <c r="G40" s="91"/>
      <c r="H40" s="92"/>
      <c r="I40" s="92"/>
      <c r="J40" s="92"/>
      <c r="K40" s="92"/>
      <c r="L40" s="92"/>
      <c r="M40" s="137"/>
      <c r="N40" s="137"/>
      <c r="O40" s="137"/>
      <c r="P40" s="89"/>
      <c r="Q40" s="139" t="e">
        <f t="shared" si="6"/>
        <v>#DIV/0!</v>
      </c>
      <c r="R40" s="89"/>
      <c r="S40" s="139">
        <f t="shared" si="7"/>
        <v>0</v>
      </c>
      <c r="T40" s="92">
        <v>8</v>
      </c>
      <c r="U40" s="176"/>
      <c r="V40" s="139">
        <f t="shared" si="8"/>
        <v>0</v>
      </c>
      <c r="W40" s="92"/>
      <c r="X40" s="92">
        <v>0.8</v>
      </c>
      <c r="Y40" s="139">
        <f t="shared" si="9"/>
        <v>0</v>
      </c>
      <c r="Z40" s="182" t="e">
        <f t="shared" si="10"/>
        <v>#DIV/0!</v>
      </c>
      <c r="AA40" s="183"/>
      <c r="AB40" s="184"/>
      <c r="AC40" s="89"/>
      <c r="AD40" s="185">
        <f t="shared" si="11"/>
        <v>0</v>
      </c>
      <c r="AE40" s="186"/>
      <c r="AF40" s="182" t="e">
        <f t="shared" si="12"/>
        <v>#DIV/0!</v>
      </c>
      <c r="AG40" s="203"/>
      <c r="AH40" s="139" t="e">
        <f t="shared" si="13"/>
        <v>#DIV/0!</v>
      </c>
      <c r="AI40" s="185">
        <v>0</v>
      </c>
      <c r="AJ40" s="202"/>
    </row>
    <row r="41" s="1" customFormat="1" hidden="1" customHeight="1" spans="1:36">
      <c r="A41" s="47"/>
      <c r="B41" s="93"/>
      <c r="C41" s="96"/>
      <c r="D41" s="92"/>
      <c r="E41" s="95">
        <v>1</v>
      </c>
      <c r="F41" s="97">
        <v>1</v>
      </c>
      <c r="G41" s="91"/>
      <c r="H41" s="92"/>
      <c r="I41" s="92"/>
      <c r="J41" s="92"/>
      <c r="K41" s="92"/>
      <c r="L41" s="92"/>
      <c r="M41" s="137"/>
      <c r="N41" s="137"/>
      <c r="O41" s="137"/>
      <c r="P41" s="89"/>
      <c r="Q41" s="139" t="e">
        <f t="shared" si="6"/>
        <v>#DIV/0!</v>
      </c>
      <c r="R41" s="89"/>
      <c r="S41" s="139">
        <f t="shared" si="7"/>
        <v>0</v>
      </c>
      <c r="T41" s="88">
        <v>8</v>
      </c>
      <c r="U41" s="176"/>
      <c r="V41" s="139">
        <f t="shared" si="8"/>
        <v>0</v>
      </c>
      <c r="W41" s="88"/>
      <c r="X41" s="92">
        <v>0.8</v>
      </c>
      <c r="Y41" s="139">
        <f t="shared" si="9"/>
        <v>0</v>
      </c>
      <c r="Z41" s="182" t="e">
        <f t="shared" si="10"/>
        <v>#DIV/0!</v>
      </c>
      <c r="AA41" s="183"/>
      <c r="AB41" s="184"/>
      <c r="AC41" s="89"/>
      <c r="AD41" s="185">
        <f t="shared" si="11"/>
        <v>0</v>
      </c>
      <c r="AE41" s="186"/>
      <c r="AF41" s="182" t="e">
        <f t="shared" si="12"/>
        <v>#DIV/0!</v>
      </c>
      <c r="AG41" s="203"/>
      <c r="AH41" s="139" t="e">
        <f t="shared" si="13"/>
        <v>#DIV/0!</v>
      </c>
      <c r="AI41" s="185">
        <v>0</v>
      </c>
      <c r="AJ41" s="202"/>
    </row>
    <row r="42" s="1" customFormat="1" hidden="1" customHeight="1" spans="1:36">
      <c r="A42" s="47"/>
      <c r="B42" s="93"/>
      <c r="C42" s="96"/>
      <c r="D42" s="92"/>
      <c r="E42" s="95">
        <v>1</v>
      </c>
      <c r="F42" s="97">
        <v>1</v>
      </c>
      <c r="G42" s="91"/>
      <c r="H42" s="92"/>
      <c r="I42" s="92"/>
      <c r="J42" s="92"/>
      <c r="K42" s="92"/>
      <c r="L42" s="92"/>
      <c r="M42" s="137"/>
      <c r="N42" s="137"/>
      <c r="O42" s="137"/>
      <c r="P42" s="89"/>
      <c r="Q42" s="139" t="e">
        <f t="shared" si="6"/>
        <v>#DIV/0!</v>
      </c>
      <c r="R42" s="89"/>
      <c r="S42" s="139">
        <f t="shared" si="7"/>
        <v>0</v>
      </c>
      <c r="T42" s="92">
        <v>8</v>
      </c>
      <c r="U42" s="176"/>
      <c r="V42" s="139">
        <f t="shared" si="8"/>
        <v>0</v>
      </c>
      <c r="W42" s="92"/>
      <c r="X42" s="92">
        <v>0.8</v>
      </c>
      <c r="Y42" s="139">
        <f t="shared" si="9"/>
        <v>0</v>
      </c>
      <c r="Z42" s="182" t="e">
        <f t="shared" si="10"/>
        <v>#DIV/0!</v>
      </c>
      <c r="AA42" s="183"/>
      <c r="AB42" s="184"/>
      <c r="AC42" s="89"/>
      <c r="AD42" s="185">
        <f t="shared" si="11"/>
        <v>0</v>
      </c>
      <c r="AE42" s="186"/>
      <c r="AF42" s="182" t="e">
        <f t="shared" si="12"/>
        <v>#DIV/0!</v>
      </c>
      <c r="AG42" s="203"/>
      <c r="AH42" s="139" t="e">
        <f t="shared" si="13"/>
        <v>#DIV/0!</v>
      </c>
      <c r="AI42" s="185">
        <v>0</v>
      </c>
      <c r="AJ42" s="202"/>
    </row>
    <row r="43" s="1" customFormat="1" hidden="1" customHeight="1" spans="1:36">
      <c r="A43" s="47"/>
      <c r="B43" s="93"/>
      <c r="C43" s="96"/>
      <c r="D43" s="92"/>
      <c r="E43" s="95">
        <v>1</v>
      </c>
      <c r="F43" s="97">
        <v>1</v>
      </c>
      <c r="G43" s="91"/>
      <c r="H43" s="92"/>
      <c r="I43" s="92"/>
      <c r="J43" s="92"/>
      <c r="K43" s="92"/>
      <c r="L43" s="92"/>
      <c r="M43" s="137"/>
      <c r="N43" s="137"/>
      <c r="O43" s="137"/>
      <c r="P43" s="89"/>
      <c r="Q43" s="139" t="e">
        <f t="shared" si="6"/>
        <v>#DIV/0!</v>
      </c>
      <c r="R43" s="89"/>
      <c r="S43" s="139">
        <f t="shared" si="7"/>
        <v>0</v>
      </c>
      <c r="T43" s="88">
        <v>8</v>
      </c>
      <c r="U43" s="176"/>
      <c r="V43" s="139">
        <f t="shared" si="8"/>
        <v>0</v>
      </c>
      <c r="W43" s="88"/>
      <c r="X43" s="92">
        <v>0.8</v>
      </c>
      <c r="Y43" s="139">
        <f t="shared" si="9"/>
        <v>0</v>
      </c>
      <c r="Z43" s="182" t="e">
        <f t="shared" si="10"/>
        <v>#DIV/0!</v>
      </c>
      <c r="AA43" s="183"/>
      <c r="AB43" s="184"/>
      <c r="AC43" s="89"/>
      <c r="AD43" s="185">
        <f t="shared" si="11"/>
        <v>0</v>
      </c>
      <c r="AE43" s="186"/>
      <c r="AF43" s="182" t="e">
        <f t="shared" si="12"/>
        <v>#DIV/0!</v>
      </c>
      <c r="AG43" s="203"/>
      <c r="AH43" s="139" t="e">
        <f t="shared" si="13"/>
        <v>#DIV/0!</v>
      </c>
      <c r="AI43" s="185">
        <v>0</v>
      </c>
      <c r="AJ43" s="202"/>
    </row>
    <row r="44" s="1" customFormat="1" hidden="1" customHeight="1" spans="1:36">
      <c r="A44" s="47"/>
      <c r="B44" s="93"/>
      <c r="C44" s="96"/>
      <c r="D44" s="92"/>
      <c r="E44" s="95">
        <v>1</v>
      </c>
      <c r="F44" s="97">
        <v>1</v>
      </c>
      <c r="G44" s="91"/>
      <c r="H44" s="92"/>
      <c r="I44" s="92"/>
      <c r="J44" s="92"/>
      <c r="K44" s="92"/>
      <c r="L44" s="92"/>
      <c r="M44" s="137"/>
      <c r="N44" s="137"/>
      <c r="O44" s="137"/>
      <c r="P44" s="89"/>
      <c r="Q44" s="139" t="e">
        <f t="shared" si="6"/>
        <v>#DIV/0!</v>
      </c>
      <c r="R44" s="89"/>
      <c r="S44" s="139">
        <f t="shared" si="7"/>
        <v>0</v>
      </c>
      <c r="T44" s="92">
        <v>8</v>
      </c>
      <c r="U44" s="176"/>
      <c r="V44" s="139">
        <f t="shared" si="8"/>
        <v>0</v>
      </c>
      <c r="W44" s="92"/>
      <c r="X44" s="92">
        <v>0.8</v>
      </c>
      <c r="Y44" s="139">
        <f t="shared" si="9"/>
        <v>0</v>
      </c>
      <c r="Z44" s="182" t="e">
        <f t="shared" si="10"/>
        <v>#DIV/0!</v>
      </c>
      <c r="AA44" s="183"/>
      <c r="AB44" s="184"/>
      <c r="AC44" s="89"/>
      <c r="AD44" s="185">
        <f t="shared" si="11"/>
        <v>0</v>
      </c>
      <c r="AE44" s="186"/>
      <c r="AF44" s="182" t="e">
        <f t="shared" si="12"/>
        <v>#DIV/0!</v>
      </c>
      <c r="AG44" s="203"/>
      <c r="AH44" s="139" t="e">
        <f t="shared" si="13"/>
        <v>#DIV/0!</v>
      </c>
      <c r="AI44" s="185">
        <v>0</v>
      </c>
      <c r="AJ44" s="202"/>
    </row>
    <row r="45" s="1" customFormat="1" hidden="1" customHeight="1" spans="1:36">
      <c r="A45" s="47"/>
      <c r="B45" s="93"/>
      <c r="C45" s="96"/>
      <c r="D45" s="92"/>
      <c r="E45" s="95">
        <v>1</v>
      </c>
      <c r="F45" s="97">
        <v>1</v>
      </c>
      <c r="G45" s="91"/>
      <c r="H45" s="92"/>
      <c r="I45" s="92"/>
      <c r="J45" s="92"/>
      <c r="K45" s="92"/>
      <c r="L45" s="92"/>
      <c r="M45" s="137"/>
      <c r="N45" s="137"/>
      <c r="O45" s="137"/>
      <c r="P45" s="89"/>
      <c r="Q45" s="139" t="e">
        <f t="shared" si="6"/>
        <v>#DIV/0!</v>
      </c>
      <c r="R45" s="89"/>
      <c r="S45" s="139">
        <f t="shared" si="7"/>
        <v>0</v>
      </c>
      <c r="T45" s="88">
        <v>8</v>
      </c>
      <c r="U45" s="176"/>
      <c r="V45" s="139">
        <f t="shared" si="8"/>
        <v>0</v>
      </c>
      <c r="W45" s="88"/>
      <c r="X45" s="92">
        <v>0.8</v>
      </c>
      <c r="Y45" s="139">
        <f t="shared" si="9"/>
        <v>0</v>
      </c>
      <c r="Z45" s="182" t="e">
        <f t="shared" si="10"/>
        <v>#DIV/0!</v>
      </c>
      <c r="AA45" s="183"/>
      <c r="AB45" s="184"/>
      <c r="AC45" s="89"/>
      <c r="AD45" s="185">
        <f t="shared" si="11"/>
        <v>0</v>
      </c>
      <c r="AE45" s="186"/>
      <c r="AF45" s="182" t="e">
        <f t="shared" si="12"/>
        <v>#DIV/0!</v>
      </c>
      <c r="AG45" s="203"/>
      <c r="AH45" s="139" t="e">
        <f t="shared" si="13"/>
        <v>#DIV/0!</v>
      </c>
      <c r="AI45" s="185">
        <v>0</v>
      </c>
      <c r="AJ45" s="202"/>
    </row>
    <row r="46" s="1" customFormat="1" hidden="1" customHeight="1" spans="1:36">
      <c r="A46" s="47"/>
      <c r="B46" s="93"/>
      <c r="C46" s="96"/>
      <c r="D46" s="92"/>
      <c r="E46" s="95">
        <v>1</v>
      </c>
      <c r="F46" s="97">
        <v>1</v>
      </c>
      <c r="G46" s="91"/>
      <c r="H46" s="92"/>
      <c r="I46" s="92"/>
      <c r="J46" s="92"/>
      <c r="K46" s="92"/>
      <c r="L46" s="92"/>
      <c r="M46" s="137"/>
      <c r="N46" s="137"/>
      <c r="O46" s="137"/>
      <c r="P46" s="89"/>
      <c r="Q46" s="139" t="e">
        <f t="shared" si="6"/>
        <v>#DIV/0!</v>
      </c>
      <c r="R46" s="89"/>
      <c r="S46" s="139">
        <f t="shared" si="7"/>
        <v>0</v>
      </c>
      <c r="T46" s="92">
        <v>8</v>
      </c>
      <c r="U46" s="176"/>
      <c r="V46" s="139">
        <f t="shared" si="8"/>
        <v>0</v>
      </c>
      <c r="W46" s="92"/>
      <c r="X46" s="92">
        <v>0.8</v>
      </c>
      <c r="Y46" s="139">
        <f t="shared" si="9"/>
        <v>0</v>
      </c>
      <c r="Z46" s="182" t="e">
        <f t="shared" si="10"/>
        <v>#DIV/0!</v>
      </c>
      <c r="AA46" s="183"/>
      <c r="AB46" s="184"/>
      <c r="AC46" s="89"/>
      <c r="AD46" s="185">
        <f t="shared" si="11"/>
        <v>0</v>
      </c>
      <c r="AE46" s="186"/>
      <c r="AF46" s="182" t="e">
        <f t="shared" si="12"/>
        <v>#DIV/0!</v>
      </c>
      <c r="AG46" s="203"/>
      <c r="AH46" s="139" t="e">
        <f t="shared" si="13"/>
        <v>#DIV/0!</v>
      </c>
      <c r="AI46" s="185">
        <v>0</v>
      </c>
      <c r="AJ46" s="202"/>
    </row>
    <row r="47" s="1" customFormat="1" hidden="1" customHeight="1" spans="1:36">
      <c r="A47" s="47"/>
      <c r="B47" s="93"/>
      <c r="C47" s="96"/>
      <c r="D47" s="92"/>
      <c r="E47" s="95">
        <v>1</v>
      </c>
      <c r="F47" s="97">
        <v>1</v>
      </c>
      <c r="G47" s="91"/>
      <c r="H47" s="92"/>
      <c r="I47" s="92"/>
      <c r="J47" s="92"/>
      <c r="K47" s="92"/>
      <c r="L47" s="92"/>
      <c r="M47" s="137"/>
      <c r="N47" s="137"/>
      <c r="O47" s="137"/>
      <c r="P47" s="89"/>
      <c r="Q47" s="139" t="e">
        <f t="shared" si="6"/>
        <v>#DIV/0!</v>
      </c>
      <c r="R47" s="89"/>
      <c r="S47" s="139">
        <f t="shared" si="7"/>
        <v>0</v>
      </c>
      <c r="T47" s="88">
        <v>8</v>
      </c>
      <c r="U47" s="176"/>
      <c r="V47" s="139">
        <f t="shared" si="8"/>
        <v>0</v>
      </c>
      <c r="W47" s="88"/>
      <c r="X47" s="92">
        <v>0.8</v>
      </c>
      <c r="Y47" s="139">
        <f t="shared" si="9"/>
        <v>0</v>
      </c>
      <c r="Z47" s="182" t="e">
        <f t="shared" si="10"/>
        <v>#DIV/0!</v>
      </c>
      <c r="AA47" s="183"/>
      <c r="AB47" s="184"/>
      <c r="AC47" s="89"/>
      <c r="AD47" s="185">
        <f t="shared" si="11"/>
        <v>0</v>
      </c>
      <c r="AE47" s="186"/>
      <c r="AF47" s="182" t="e">
        <f t="shared" si="12"/>
        <v>#DIV/0!</v>
      </c>
      <c r="AG47" s="203"/>
      <c r="AH47" s="139" t="e">
        <f t="shared" si="13"/>
        <v>#DIV/0!</v>
      </c>
      <c r="AI47" s="185">
        <v>0</v>
      </c>
      <c r="AJ47" s="202"/>
    </row>
    <row r="48" s="1" customFormat="1" hidden="1" customHeight="1" spans="1:36">
      <c r="A48" s="47"/>
      <c r="B48" s="93"/>
      <c r="C48" s="96"/>
      <c r="D48" s="92"/>
      <c r="E48" s="95">
        <v>1</v>
      </c>
      <c r="F48" s="97">
        <v>1</v>
      </c>
      <c r="G48" s="91"/>
      <c r="H48" s="92"/>
      <c r="I48" s="92"/>
      <c r="J48" s="92"/>
      <c r="K48" s="92"/>
      <c r="L48" s="92"/>
      <c r="M48" s="137"/>
      <c r="N48" s="137"/>
      <c r="O48" s="137"/>
      <c r="P48" s="89"/>
      <c r="Q48" s="139" t="e">
        <f t="shared" si="6"/>
        <v>#DIV/0!</v>
      </c>
      <c r="R48" s="89"/>
      <c r="S48" s="139">
        <f t="shared" si="7"/>
        <v>0</v>
      </c>
      <c r="T48" s="92">
        <v>8</v>
      </c>
      <c r="U48" s="176"/>
      <c r="V48" s="139">
        <f t="shared" si="8"/>
        <v>0</v>
      </c>
      <c r="W48" s="92"/>
      <c r="X48" s="92">
        <v>0.8</v>
      </c>
      <c r="Y48" s="139">
        <f t="shared" si="9"/>
        <v>0</v>
      </c>
      <c r="Z48" s="182" t="e">
        <f t="shared" si="10"/>
        <v>#DIV/0!</v>
      </c>
      <c r="AA48" s="183"/>
      <c r="AB48" s="184"/>
      <c r="AC48" s="89"/>
      <c r="AD48" s="185">
        <f t="shared" si="11"/>
        <v>0</v>
      </c>
      <c r="AE48" s="186"/>
      <c r="AF48" s="182" t="e">
        <f t="shared" si="12"/>
        <v>#DIV/0!</v>
      </c>
      <c r="AG48" s="203"/>
      <c r="AH48" s="139" t="e">
        <f t="shared" si="13"/>
        <v>#DIV/0!</v>
      </c>
      <c r="AI48" s="185">
        <v>0</v>
      </c>
      <c r="AJ48" s="202"/>
    </row>
    <row r="49" s="1" customFormat="1" hidden="1" customHeight="1" spans="1:36">
      <c r="A49" s="47"/>
      <c r="B49" s="93"/>
      <c r="C49" s="96"/>
      <c r="D49" s="92"/>
      <c r="E49" s="95">
        <v>1</v>
      </c>
      <c r="F49" s="97">
        <v>1</v>
      </c>
      <c r="G49" s="91"/>
      <c r="H49" s="92"/>
      <c r="I49" s="92"/>
      <c r="J49" s="92"/>
      <c r="K49" s="92"/>
      <c r="L49" s="92"/>
      <c r="M49" s="137"/>
      <c r="N49" s="137"/>
      <c r="O49" s="137"/>
      <c r="P49" s="89"/>
      <c r="Q49" s="139" t="e">
        <f t="shared" si="6"/>
        <v>#DIV/0!</v>
      </c>
      <c r="R49" s="89"/>
      <c r="S49" s="139">
        <f t="shared" si="7"/>
        <v>0</v>
      </c>
      <c r="T49" s="88">
        <v>8</v>
      </c>
      <c r="U49" s="176"/>
      <c r="V49" s="139">
        <f t="shared" si="8"/>
        <v>0</v>
      </c>
      <c r="W49" s="88"/>
      <c r="X49" s="92">
        <v>0.8</v>
      </c>
      <c r="Y49" s="139">
        <f t="shared" si="9"/>
        <v>0</v>
      </c>
      <c r="Z49" s="182" t="e">
        <f t="shared" si="10"/>
        <v>#DIV/0!</v>
      </c>
      <c r="AA49" s="183"/>
      <c r="AB49" s="184"/>
      <c r="AC49" s="89"/>
      <c r="AD49" s="185">
        <f t="shared" si="11"/>
        <v>0</v>
      </c>
      <c r="AE49" s="186"/>
      <c r="AF49" s="182" t="e">
        <f t="shared" si="12"/>
        <v>#DIV/0!</v>
      </c>
      <c r="AG49" s="203"/>
      <c r="AH49" s="139" t="e">
        <f t="shared" si="13"/>
        <v>#DIV/0!</v>
      </c>
      <c r="AI49" s="185">
        <v>0</v>
      </c>
      <c r="AJ49" s="202"/>
    </row>
    <row r="50" s="1" customFormat="1" hidden="1" customHeight="1" spans="1:36">
      <c r="A50" s="47"/>
      <c r="B50" s="93"/>
      <c r="C50" s="96"/>
      <c r="D50" s="92"/>
      <c r="E50" s="95">
        <v>1</v>
      </c>
      <c r="F50" s="97">
        <v>1</v>
      </c>
      <c r="G50" s="91"/>
      <c r="H50" s="92"/>
      <c r="I50" s="92"/>
      <c r="J50" s="92"/>
      <c r="K50" s="92"/>
      <c r="L50" s="92"/>
      <c r="M50" s="137"/>
      <c r="N50" s="137"/>
      <c r="O50" s="137"/>
      <c r="P50" s="89"/>
      <c r="Q50" s="139" t="e">
        <f t="shared" si="6"/>
        <v>#DIV/0!</v>
      </c>
      <c r="R50" s="89"/>
      <c r="S50" s="139">
        <f t="shared" si="7"/>
        <v>0</v>
      </c>
      <c r="T50" s="92">
        <v>8</v>
      </c>
      <c r="U50" s="176"/>
      <c r="V50" s="139">
        <f t="shared" si="8"/>
        <v>0</v>
      </c>
      <c r="W50" s="92"/>
      <c r="X50" s="92">
        <v>0.8</v>
      </c>
      <c r="Y50" s="139">
        <f t="shared" si="9"/>
        <v>0</v>
      </c>
      <c r="Z50" s="182" t="e">
        <f t="shared" si="10"/>
        <v>#DIV/0!</v>
      </c>
      <c r="AA50" s="183"/>
      <c r="AB50" s="184"/>
      <c r="AC50" s="89"/>
      <c r="AD50" s="185">
        <f t="shared" si="11"/>
        <v>0</v>
      </c>
      <c r="AE50" s="186"/>
      <c r="AF50" s="182" t="e">
        <f t="shared" si="12"/>
        <v>#DIV/0!</v>
      </c>
      <c r="AG50" s="203"/>
      <c r="AH50" s="139" t="e">
        <f t="shared" si="13"/>
        <v>#DIV/0!</v>
      </c>
      <c r="AI50" s="185">
        <v>0</v>
      </c>
      <c r="AJ50" s="202"/>
    </row>
    <row r="51" s="1" customFormat="1" hidden="1" customHeight="1" spans="1:36">
      <c r="A51" s="47"/>
      <c r="B51" s="93"/>
      <c r="C51" s="96"/>
      <c r="D51" s="92"/>
      <c r="E51" s="95">
        <v>1</v>
      </c>
      <c r="F51" s="97">
        <v>1</v>
      </c>
      <c r="G51" s="91"/>
      <c r="H51" s="92"/>
      <c r="I51" s="92"/>
      <c r="J51" s="92"/>
      <c r="K51" s="92"/>
      <c r="L51" s="92"/>
      <c r="M51" s="137"/>
      <c r="N51" s="137"/>
      <c r="O51" s="137"/>
      <c r="P51" s="89"/>
      <c r="Q51" s="139" t="e">
        <f t="shared" si="6"/>
        <v>#DIV/0!</v>
      </c>
      <c r="R51" s="89"/>
      <c r="S51" s="139">
        <f t="shared" si="7"/>
        <v>0</v>
      </c>
      <c r="T51" s="88">
        <v>8</v>
      </c>
      <c r="U51" s="176"/>
      <c r="V51" s="139">
        <f t="shared" si="8"/>
        <v>0</v>
      </c>
      <c r="W51" s="88"/>
      <c r="X51" s="92">
        <v>0.8</v>
      </c>
      <c r="Y51" s="139">
        <f t="shared" si="9"/>
        <v>0</v>
      </c>
      <c r="Z51" s="182" t="e">
        <f t="shared" si="10"/>
        <v>#DIV/0!</v>
      </c>
      <c r="AA51" s="183"/>
      <c r="AB51" s="184"/>
      <c r="AC51" s="89"/>
      <c r="AD51" s="185">
        <f t="shared" si="11"/>
        <v>0</v>
      </c>
      <c r="AE51" s="186"/>
      <c r="AF51" s="182" t="e">
        <f t="shared" si="12"/>
        <v>#DIV/0!</v>
      </c>
      <c r="AG51" s="203"/>
      <c r="AH51" s="139" t="e">
        <f t="shared" si="13"/>
        <v>#DIV/0!</v>
      </c>
      <c r="AI51" s="185">
        <v>0</v>
      </c>
      <c r="AJ51" s="202"/>
    </row>
    <row r="52" s="1" customFormat="1" hidden="1" customHeight="1" spans="1:36">
      <c r="A52" s="47"/>
      <c r="B52" s="93"/>
      <c r="C52" s="96"/>
      <c r="D52" s="92"/>
      <c r="E52" s="95">
        <v>1</v>
      </c>
      <c r="F52" s="97">
        <v>1</v>
      </c>
      <c r="G52" s="91"/>
      <c r="H52" s="92"/>
      <c r="I52" s="92"/>
      <c r="J52" s="92"/>
      <c r="K52" s="92"/>
      <c r="L52" s="92"/>
      <c r="M52" s="137"/>
      <c r="N52" s="137"/>
      <c r="O52" s="137"/>
      <c r="P52" s="89"/>
      <c r="Q52" s="139" t="e">
        <f t="shared" si="6"/>
        <v>#DIV/0!</v>
      </c>
      <c r="R52" s="89"/>
      <c r="S52" s="139">
        <f t="shared" si="7"/>
        <v>0</v>
      </c>
      <c r="T52" s="92">
        <v>8</v>
      </c>
      <c r="U52" s="176"/>
      <c r="V52" s="139">
        <f t="shared" si="8"/>
        <v>0</v>
      </c>
      <c r="W52" s="92"/>
      <c r="X52" s="92">
        <v>0.8</v>
      </c>
      <c r="Y52" s="139">
        <f t="shared" si="9"/>
        <v>0</v>
      </c>
      <c r="Z52" s="182" t="e">
        <f t="shared" si="10"/>
        <v>#DIV/0!</v>
      </c>
      <c r="AA52" s="183"/>
      <c r="AB52" s="184"/>
      <c r="AC52" s="89"/>
      <c r="AD52" s="185">
        <f t="shared" si="11"/>
        <v>0</v>
      </c>
      <c r="AE52" s="186"/>
      <c r="AF52" s="182" t="e">
        <f t="shared" si="12"/>
        <v>#DIV/0!</v>
      </c>
      <c r="AG52" s="203"/>
      <c r="AH52" s="139" t="e">
        <f t="shared" si="13"/>
        <v>#DIV/0!</v>
      </c>
      <c r="AI52" s="185">
        <v>0</v>
      </c>
      <c r="AJ52" s="202"/>
    </row>
    <row r="53" s="1" customFormat="1" hidden="1" customHeight="1" spans="1:36">
      <c r="A53" s="47"/>
      <c r="B53" s="93"/>
      <c r="C53" s="96"/>
      <c r="D53" s="92"/>
      <c r="E53" s="95">
        <v>1</v>
      </c>
      <c r="F53" s="97">
        <v>1</v>
      </c>
      <c r="G53" s="91"/>
      <c r="H53" s="92"/>
      <c r="I53" s="92"/>
      <c r="J53" s="92"/>
      <c r="K53" s="92"/>
      <c r="L53" s="92"/>
      <c r="M53" s="137"/>
      <c r="N53" s="137"/>
      <c r="O53" s="137"/>
      <c r="P53" s="89"/>
      <c r="Q53" s="139" t="e">
        <f t="shared" si="6"/>
        <v>#DIV/0!</v>
      </c>
      <c r="R53" s="89"/>
      <c r="S53" s="139">
        <f t="shared" si="7"/>
        <v>0</v>
      </c>
      <c r="T53" s="88">
        <v>8</v>
      </c>
      <c r="U53" s="176"/>
      <c r="V53" s="139">
        <f t="shared" si="8"/>
        <v>0</v>
      </c>
      <c r="W53" s="88"/>
      <c r="X53" s="92">
        <v>0.8</v>
      </c>
      <c r="Y53" s="139">
        <f t="shared" si="9"/>
        <v>0</v>
      </c>
      <c r="Z53" s="182" t="e">
        <f t="shared" si="10"/>
        <v>#DIV/0!</v>
      </c>
      <c r="AA53" s="183"/>
      <c r="AB53" s="184"/>
      <c r="AC53" s="89"/>
      <c r="AD53" s="185">
        <f t="shared" si="11"/>
        <v>0</v>
      </c>
      <c r="AE53" s="186"/>
      <c r="AF53" s="182" t="e">
        <f t="shared" si="12"/>
        <v>#DIV/0!</v>
      </c>
      <c r="AG53" s="203"/>
      <c r="AH53" s="139" t="e">
        <f t="shared" si="13"/>
        <v>#DIV/0!</v>
      </c>
      <c r="AI53" s="185">
        <v>0</v>
      </c>
      <c r="AJ53" s="202"/>
    </row>
    <row r="54" s="1" customFormat="1" hidden="1" customHeight="1" spans="1:36">
      <c r="A54" s="47"/>
      <c r="B54" s="93"/>
      <c r="C54" s="96"/>
      <c r="D54" s="92"/>
      <c r="E54" s="95">
        <v>1</v>
      </c>
      <c r="F54" s="97">
        <v>1</v>
      </c>
      <c r="G54" s="91"/>
      <c r="H54" s="92"/>
      <c r="I54" s="92"/>
      <c r="J54" s="92"/>
      <c r="K54" s="92"/>
      <c r="L54" s="92"/>
      <c r="M54" s="137"/>
      <c r="N54" s="137"/>
      <c r="O54" s="137"/>
      <c r="P54" s="89"/>
      <c r="Q54" s="139" t="e">
        <f t="shared" si="6"/>
        <v>#DIV/0!</v>
      </c>
      <c r="R54" s="89"/>
      <c r="S54" s="139">
        <f t="shared" si="7"/>
        <v>0</v>
      </c>
      <c r="T54" s="92">
        <v>8</v>
      </c>
      <c r="U54" s="176"/>
      <c r="V54" s="139">
        <f t="shared" si="8"/>
        <v>0</v>
      </c>
      <c r="W54" s="92"/>
      <c r="X54" s="92">
        <v>0.8</v>
      </c>
      <c r="Y54" s="139">
        <f t="shared" si="9"/>
        <v>0</v>
      </c>
      <c r="Z54" s="182" t="e">
        <f t="shared" si="10"/>
        <v>#DIV/0!</v>
      </c>
      <c r="AA54" s="183"/>
      <c r="AB54" s="184"/>
      <c r="AC54" s="89"/>
      <c r="AD54" s="185">
        <f t="shared" si="11"/>
        <v>0</v>
      </c>
      <c r="AE54" s="186"/>
      <c r="AF54" s="182" t="e">
        <f t="shared" si="12"/>
        <v>#DIV/0!</v>
      </c>
      <c r="AG54" s="203"/>
      <c r="AH54" s="139" t="e">
        <f t="shared" si="13"/>
        <v>#DIV/0!</v>
      </c>
      <c r="AI54" s="185">
        <v>0</v>
      </c>
      <c r="AJ54" s="202"/>
    </row>
    <row r="55" s="1" customFormat="1" hidden="1" customHeight="1" spans="1:36">
      <c r="A55" s="47"/>
      <c r="B55" s="93"/>
      <c r="C55" s="96"/>
      <c r="D55" s="92"/>
      <c r="E55" s="95">
        <v>1</v>
      </c>
      <c r="F55" s="97">
        <v>1</v>
      </c>
      <c r="G55" s="91"/>
      <c r="H55" s="92"/>
      <c r="I55" s="92"/>
      <c r="J55" s="92"/>
      <c r="K55" s="92"/>
      <c r="L55" s="92"/>
      <c r="M55" s="137"/>
      <c r="N55" s="137"/>
      <c r="O55" s="137"/>
      <c r="P55" s="89"/>
      <c r="Q55" s="139" t="e">
        <f t="shared" si="6"/>
        <v>#DIV/0!</v>
      </c>
      <c r="R55" s="89"/>
      <c r="S55" s="139">
        <f t="shared" si="7"/>
        <v>0</v>
      </c>
      <c r="T55" s="88">
        <v>8</v>
      </c>
      <c r="U55" s="176"/>
      <c r="V55" s="139">
        <f t="shared" si="8"/>
        <v>0</v>
      </c>
      <c r="W55" s="88"/>
      <c r="X55" s="92">
        <v>0.8</v>
      </c>
      <c r="Y55" s="139">
        <f t="shared" si="9"/>
        <v>0</v>
      </c>
      <c r="Z55" s="182" t="e">
        <f t="shared" si="10"/>
        <v>#DIV/0!</v>
      </c>
      <c r="AA55" s="183"/>
      <c r="AB55" s="184"/>
      <c r="AC55" s="89"/>
      <c r="AD55" s="185">
        <f t="shared" si="11"/>
        <v>0</v>
      </c>
      <c r="AE55" s="186"/>
      <c r="AF55" s="182" t="e">
        <f t="shared" si="12"/>
        <v>#DIV/0!</v>
      </c>
      <c r="AG55" s="203"/>
      <c r="AH55" s="139" t="e">
        <f t="shared" si="13"/>
        <v>#DIV/0!</v>
      </c>
      <c r="AI55" s="185">
        <v>0</v>
      </c>
      <c r="AJ55" s="202"/>
    </row>
    <row r="56" s="1" customFormat="1" hidden="1" customHeight="1" spans="1:36">
      <c r="A56" s="47"/>
      <c r="B56" s="93"/>
      <c r="C56" s="96"/>
      <c r="D56" s="92"/>
      <c r="E56" s="95">
        <v>1</v>
      </c>
      <c r="F56" s="97">
        <v>1</v>
      </c>
      <c r="G56" s="91"/>
      <c r="H56" s="92"/>
      <c r="I56" s="92"/>
      <c r="J56" s="92"/>
      <c r="K56" s="92"/>
      <c r="L56" s="92"/>
      <c r="M56" s="137"/>
      <c r="N56" s="137"/>
      <c r="O56" s="137"/>
      <c r="P56" s="89"/>
      <c r="Q56" s="139" t="e">
        <f t="shared" si="6"/>
        <v>#DIV/0!</v>
      </c>
      <c r="R56" s="89"/>
      <c r="S56" s="139">
        <f t="shared" si="7"/>
        <v>0</v>
      </c>
      <c r="T56" s="92">
        <v>8</v>
      </c>
      <c r="U56" s="176"/>
      <c r="V56" s="139">
        <f t="shared" si="8"/>
        <v>0</v>
      </c>
      <c r="W56" s="92"/>
      <c r="X56" s="92">
        <v>0.8</v>
      </c>
      <c r="Y56" s="139">
        <f t="shared" si="9"/>
        <v>0</v>
      </c>
      <c r="Z56" s="182" t="e">
        <f t="shared" si="10"/>
        <v>#DIV/0!</v>
      </c>
      <c r="AA56" s="183"/>
      <c r="AB56" s="184"/>
      <c r="AC56" s="89"/>
      <c r="AD56" s="185">
        <f t="shared" si="11"/>
        <v>0</v>
      </c>
      <c r="AE56" s="186"/>
      <c r="AF56" s="182" t="e">
        <f t="shared" si="12"/>
        <v>#DIV/0!</v>
      </c>
      <c r="AG56" s="203"/>
      <c r="AH56" s="139" t="e">
        <f t="shared" si="13"/>
        <v>#DIV/0!</v>
      </c>
      <c r="AI56" s="185">
        <v>0</v>
      </c>
      <c r="AJ56" s="202"/>
    </row>
    <row r="57" s="1" customFormat="1" hidden="1" customHeight="1" spans="1:36">
      <c r="A57" s="47"/>
      <c r="B57" s="93"/>
      <c r="C57" s="96"/>
      <c r="D57" s="92"/>
      <c r="E57" s="95">
        <v>1</v>
      </c>
      <c r="F57" s="97">
        <v>1</v>
      </c>
      <c r="G57" s="91"/>
      <c r="H57" s="92"/>
      <c r="I57" s="92"/>
      <c r="J57" s="92"/>
      <c r="K57" s="92"/>
      <c r="L57" s="92"/>
      <c r="M57" s="137"/>
      <c r="N57" s="137"/>
      <c r="O57" s="137"/>
      <c r="P57" s="89"/>
      <c r="Q57" s="139" t="e">
        <f t="shared" si="6"/>
        <v>#DIV/0!</v>
      </c>
      <c r="R57" s="89"/>
      <c r="S57" s="139">
        <f t="shared" si="7"/>
        <v>0</v>
      </c>
      <c r="T57" s="88">
        <v>8</v>
      </c>
      <c r="U57" s="176"/>
      <c r="V57" s="139">
        <f t="shared" si="8"/>
        <v>0</v>
      </c>
      <c r="W57" s="88"/>
      <c r="X57" s="92">
        <v>0.8</v>
      </c>
      <c r="Y57" s="139">
        <f t="shared" si="9"/>
        <v>0</v>
      </c>
      <c r="Z57" s="182" t="e">
        <f t="shared" si="10"/>
        <v>#DIV/0!</v>
      </c>
      <c r="AA57" s="183"/>
      <c r="AB57" s="184"/>
      <c r="AC57" s="89"/>
      <c r="AD57" s="185">
        <f t="shared" si="11"/>
        <v>0</v>
      </c>
      <c r="AE57" s="186"/>
      <c r="AF57" s="182" t="e">
        <f t="shared" si="12"/>
        <v>#DIV/0!</v>
      </c>
      <c r="AG57" s="203"/>
      <c r="AH57" s="139" t="e">
        <f t="shared" si="13"/>
        <v>#DIV/0!</v>
      </c>
      <c r="AI57" s="185">
        <v>0</v>
      </c>
      <c r="AJ57" s="202"/>
    </row>
    <row r="58" s="1" customFormat="1" hidden="1" customHeight="1" spans="1:36">
      <c r="A58" s="47"/>
      <c r="B58" s="93"/>
      <c r="C58" s="96"/>
      <c r="D58" s="92"/>
      <c r="E58" s="95">
        <v>1</v>
      </c>
      <c r="F58" s="97">
        <v>1</v>
      </c>
      <c r="G58" s="91"/>
      <c r="H58" s="92"/>
      <c r="I58" s="92"/>
      <c r="J58" s="92"/>
      <c r="K58" s="92"/>
      <c r="L58" s="92"/>
      <c r="M58" s="137"/>
      <c r="N58" s="137"/>
      <c r="O58" s="137"/>
      <c r="P58" s="89"/>
      <c r="Q58" s="139" t="e">
        <f t="shared" si="6"/>
        <v>#DIV/0!</v>
      </c>
      <c r="R58" s="89"/>
      <c r="S58" s="139">
        <f t="shared" si="7"/>
        <v>0</v>
      </c>
      <c r="T58" s="92">
        <v>8</v>
      </c>
      <c r="U58" s="176"/>
      <c r="V58" s="139">
        <f t="shared" si="8"/>
        <v>0</v>
      </c>
      <c r="W58" s="92"/>
      <c r="X58" s="92">
        <v>0.8</v>
      </c>
      <c r="Y58" s="139">
        <f t="shared" si="9"/>
        <v>0</v>
      </c>
      <c r="Z58" s="182" t="e">
        <f t="shared" si="10"/>
        <v>#DIV/0!</v>
      </c>
      <c r="AA58" s="183"/>
      <c r="AB58" s="184"/>
      <c r="AC58" s="89"/>
      <c r="AD58" s="185">
        <f t="shared" si="11"/>
        <v>0</v>
      </c>
      <c r="AE58" s="186"/>
      <c r="AF58" s="182" t="e">
        <f t="shared" si="12"/>
        <v>#DIV/0!</v>
      </c>
      <c r="AG58" s="203"/>
      <c r="AH58" s="139" t="e">
        <f t="shared" si="13"/>
        <v>#DIV/0!</v>
      </c>
      <c r="AI58" s="185">
        <v>0</v>
      </c>
      <c r="AJ58" s="202"/>
    </row>
    <row r="59" s="1" customFormat="1" hidden="1" customHeight="1" spans="1:36">
      <c r="A59" s="47"/>
      <c r="B59" s="93"/>
      <c r="C59" s="96"/>
      <c r="D59" s="92"/>
      <c r="E59" s="95">
        <v>1</v>
      </c>
      <c r="F59" s="97">
        <v>1</v>
      </c>
      <c r="G59" s="91"/>
      <c r="H59" s="92"/>
      <c r="I59" s="92"/>
      <c r="J59" s="92"/>
      <c r="K59" s="92"/>
      <c r="L59" s="92"/>
      <c r="M59" s="137"/>
      <c r="N59" s="137"/>
      <c r="O59" s="137"/>
      <c r="P59" s="89"/>
      <c r="Q59" s="139" t="e">
        <f t="shared" si="6"/>
        <v>#DIV/0!</v>
      </c>
      <c r="R59" s="89"/>
      <c r="S59" s="139">
        <f t="shared" si="7"/>
        <v>0</v>
      </c>
      <c r="T59" s="88">
        <v>8</v>
      </c>
      <c r="U59" s="176"/>
      <c r="V59" s="139">
        <f t="shared" si="8"/>
        <v>0</v>
      </c>
      <c r="W59" s="88"/>
      <c r="X59" s="92">
        <v>0.8</v>
      </c>
      <c r="Y59" s="139">
        <f t="shared" si="9"/>
        <v>0</v>
      </c>
      <c r="Z59" s="182" t="e">
        <f t="shared" si="10"/>
        <v>#DIV/0!</v>
      </c>
      <c r="AA59" s="183"/>
      <c r="AB59" s="184"/>
      <c r="AC59" s="89"/>
      <c r="AD59" s="185">
        <f t="shared" si="11"/>
        <v>0</v>
      </c>
      <c r="AE59" s="186"/>
      <c r="AF59" s="182" t="e">
        <f t="shared" si="12"/>
        <v>#DIV/0!</v>
      </c>
      <c r="AG59" s="203"/>
      <c r="AH59" s="139" t="e">
        <f t="shared" si="13"/>
        <v>#DIV/0!</v>
      </c>
      <c r="AI59" s="185">
        <v>0</v>
      </c>
      <c r="AJ59" s="202"/>
    </row>
    <row r="60" s="1" customFormat="1" hidden="1" customHeight="1" spans="1:36">
      <c r="A60" s="47"/>
      <c r="B60" s="93"/>
      <c r="C60" s="96"/>
      <c r="D60" s="92"/>
      <c r="E60" s="95">
        <v>1</v>
      </c>
      <c r="F60" s="97">
        <v>1</v>
      </c>
      <c r="G60" s="91"/>
      <c r="H60" s="92"/>
      <c r="I60" s="92"/>
      <c r="J60" s="92"/>
      <c r="K60" s="92"/>
      <c r="L60" s="92"/>
      <c r="M60" s="137"/>
      <c r="N60" s="137"/>
      <c r="O60" s="137"/>
      <c r="P60" s="89"/>
      <c r="Q60" s="139" t="e">
        <f t="shared" si="6"/>
        <v>#DIV/0!</v>
      </c>
      <c r="R60" s="89"/>
      <c r="S60" s="139">
        <f t="shared" si="7"/>
        <v>0</v>
      </c>
      <c r="T60" s="92">
        <v>8</v>
      </c>
      <c r="U60" s="176"/>
      <c r="V60" s="139">
        <f t="shared" si="8"/>
        <v>0</v>
      </c>
      <c r="W60" s="92"/>
      <c r="X60" s="92">
        <v>0.8</v>
      </c>
      <c r="Y60" s="139">
        <f t="shared" si="9"/>
        <v>0</v>
      </c>
      <c r="Z60" s="182" t="e">
        <f t="shared" si="10"/>
        <v>#DIV/0!</v>
      </c>
      <c r="AA60" s="183"/>
      <c r="AB60" s="184"/>
      <c r="AC60" s="89"/>
      <c r="AD60" s="185">
        <f t="shared" si="11"/>
        <v>0</v>
      </c>
      <c r="AE60" s="186"/>
      <c r="AF60" s="182" t="e">
        <f t="shared" si="12"/>
        <v>#DIV/0!</v>
      </c>
      <c r="AG60" s="203"/>
      <c r="AH60" s="139" t="e">
        <f t="shared" si="13"/>
        <v>#DIV/0!</v>
      </c>
      <c r="AI60" s="185">
        <v>0</v>
      </c>
      <c r="AJ60" s="202"/>
    </row>
    <row r="61" s="1" customFormat="1" ht="28" customHeight="1" spans="1:36">
      <c r="A61" s="47"/>
      <c r="B61" s="93"/>
      <c r="C61" s="96"/>
      <c r="D61" s="92"/>
      <c r="E61" s="95">
        <v>1</v>
      </c>
      <c r="F61" s="97">
        <v>1</v>
      </c>
      <c r="G61" s="91"/>
      <c r="H61" s="92"/>
      <c r="I61" s="92"/>
      <c r="J61" s="92"/>
      <c r="K61" s="92"/>
      <c r="L61" s="92"/>
      <c r="M61" s="137"/>
      <c r="N61" s="137"/>
      <c r="O61" s="137"/>
      <c r="P61" s="89"/>
      <c r="Q61" s="139" t="e">
        <f t="shared" si="6"/>
        <v>#DIV/0!</v>
      </c>
      <c r="R61" s="89"/>
      <c r="S61" s="139">
        <f t="shared" si="7"/>
        <v>0</v>
      </c>
      <c r="T61" s="88">
        <v>8</v>
      </c>
      <c r="U61" s="176"/>
      <c r="V61" s="139">
        <f t="shared" si="8"/>
        <v>0</v>
      </c>
      <c r="W61" s="88"/>
      <c r="X61" s="92">
        <v>0.8</v>
      </c>
      <c r="Y61" s="139">
        <f t="shared" si="9"/>
        <v>0</v>
      </c>
      <c r="Z61" s="182" t="e">
        <f t="shared" si="10"/>
        <v>#DIV/0!</v>
      </c>
      <c r="AA61" s="183"/>
      <c r="AB61" s="184"/>
      <c r="AC61" s="89"/>
      <c r="AD61" s="185">
        <f t="shared" si="11"/>
        <v>0</v>
      </c>
      <c r="AE61" s="186"/>
      <c r="AF61" s="182" t="e">
        <f t="shared" si="12"/>
        <v>#DIV/0!</v>
      </c>
      <c r="AG61" s="203"/>
      <c r="AH61" s="139" t="e">
        <f t="shared" si="13"/>
        <v>#DIV/0!</v>
      </c>
      <c r="AI61" s="185">
        <v>0</v>
      </c>
      <c r="AJ61" s="202"/>
    </row>
    <row r="62" s="1" customFormat="1" customHeight="1" spans="1:36">
      <c r="A62" s="47"/>
      <c r="B62" s="93"/>
      <c r="C62" s="96"/>
      <c r="D62" s="92"/>
      <c r="E62" s="95">
        <v>1</v>
      </c>
      <c r="F62" s="97">
        <v>1</v>
      </c>
      <c r="G62" s="91"/>
      <c r="H62" s="92"/>
      <c r="I62" s="92"/>
      <c r="J62" s="92"/>
      <c r="K62" s="92"/>
      <c r="L62" s="92"/>
      <c r="M62" s="137"/>
      <c r="N62" s="137"/>
      <c r="O62" s="137"/>
      <c r="P62" s="89"/>
      <c r="Q62" s="139" t="e">
        <f t="shared" si="6"/>
        <v>#DIV/0!</v>
      </c>
      <c r="R62" s="89"/>
      <c r="S62" s="139">
        <f t="shared" si="7"/>
        <v>0</v>
      </c>
      <c r="T62" s="92"/>
      <c r="U62" s="176"/>
      <c r="V62" s="139">
        <f t="shared" si="8"/>
        <v>0</v>
      </c>
      <c r="W62" s="92"/>
      <c r="X62" s="92">
        <v>0.8</v>
      </c>
      <c r="Y62" s="139">
        <f t="shared" si="9"/>
        <v>0</v>
      </c>
      <c r="Z62" s="182" t="e">
        <f t="shared" si="10"/>
        <v>#DIV/0!</v>
      </c>
      <c r="AA62" s="183"/>
      <c r="AB62" s="184"/>
      <c r="AC62" s="89">
        <v>1</v>
      </c>
      <c r="AD62" s="185">
        <f t="shared" si="11"/>
        <v>0</v>
      </c>
      <c r="AE62" s="186"/>
      <c r="AF62" s="182" t="e">
        <f t="shared" si="12"/>
        <v>#DIV/0!</v>
      </c>
      <c r="AG62" s="201"/>
      <c r="AH62" s="139" t="e">
        <f t="shared" si="13"/>
        <v>#DIV/0!</v>
      </c>
      <c r="AI62" s="185">
        <v>0</v>
      </c>
      <c r="AJ62" s="202"/>
    </row>
    <row r="63" s="1" customFormat="1" customHeight="1" spans="1:36">
      <c r="A63" s="47"/>
      <c r="B63" s="204" t="s">
        <v>77</v>
      </c>
      <c r="C63" s="205" t="s">
        <v>77</v>
      </c>
      <c r="D63" s="56" t="s">
        <v>77</v>
      </c>
      <c r="E63" s="206">
        <v>1</v>
      </c>
      <c r="F63" s="207">
        <v>1</v>
      </c>
      <c r="G63" s="208"/>
      <c r="H63" s="131"/>
      <c r="I63" s="131"/>
      <c r="J63" s="131"/>
      <c r="K63" s="131"/>
      <c r="L63" s="131"/>
      <c r="M63" s="131"/>
      <c r="N63" s="131"/>
      <c r="O63" s="134"/>
      <c r="P63" s="256"/>
      <c r="Q63" s="298" t="e">
        <f t="shared" si="6"/>
        <v>#DIV/0!</v>
      </c>
      <c r="R63" s="89">
        <v>0</v>
      </c>
      <c r="S63" s="298">
        <f t="shared" si="7"/>
        <v>0</v>
      </c>
      <c r="T63" s="67"/>
      <c r="U63" s="67"/>
      <c r="V63" s="141">
        <f t="shared" si="8"/>
        <v>0</v>
      </c>
      <c r="W63" s="67"/>
      <c r="X63" s="67"/>
      <c r="Y63" s="141">
        <f t="shared" si="9"/>
        <v>0</v>
      </c>
      <c r="Z63" s="313" t="e">
        <f t="shared" si="10"/>
        <v>#DIV/0!</v>
      </c>
      <c r="AA63" s="293"/>
      <c r="AB63" s="293"/>
      <c r="AC63" s="67"/>
      <c r="AD63" s="314">
        <f t="shared" si="11"/>
        <v>0</v>
      </c>
      <c r="AE63" s="315"/>
      <c r="AF63" s="313" t="e">
        <f t="shared" si="12"/>
        <v>#DIV/0!</v>
      </c>
      <c r="AG63" s="316">
        <v>1</v>
      </c>
      <c r="AH63" s="141" t="e">
        <f t="shared" si="13"/>
        <v>#DIV/0!</v>
      </c>
      <c r="AI63" s="141">
        <v>0</v>
      </c>
      <c r="AJ63" s="317"/>
    </row>
    <row r="64" s="1" customFormat="1" customHeight="1" spans="1:19">
      <c r="A64" s="65"/>
      <c r="B64" s="209" t="s">
        <v>146</v>
      </c>
      <c r="C64" s="209"/>
      <c r="D64" s="209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99"/>
      <c r="R64" s="300">
        <f>SUM(AI28:AI63)</f>
        <v>5.36735671188296</v>
      </c>
      <c r="S64" s="301"/>
    </row>
    <row r="65" s="1" customFormat="1" ht="32" customHeight="1" spans="1:19">
      <c r="A65" s="211" t="s">
        <v>147</v>
      </c>
      <c r="B65" s="212" t="s">
        <v>148</v>
      </c>
      <c r="C65" s="188" t="s">
        <v>91</v>
      </c>
      <c r="D65" s="72" t="s">
        <v>149</v>
      </c>
      <c r="E65" s="213" t="s">
        <v>150</v>
      </c>
      <c r="F65" s="73" t="s">
        <v>151</v>
      </c>
      <c r="G65" s="214"/>
      <c r="H65" s="188"/>
      <c r="I65" s="213" t="s">
        <v>152</v>
      </c>
      <c r="J65" s="213" t="s">
        <v>153</v>
      </c>
      <c r="K65" s="213" t="s">
        <v>154</v>
      </c>
      <c r="L65" s="257" t="s">
        <v>155</v>
      </c>
      <c r="M65" s="213" t="s">
        <v>156</v>
      </c>
      <c r="N65" s="213" t="s">
        <v>62</v>
      </c>
      <c r="O65" s="258" t="s">
        <v>19</v>
      </c>
      <c r="P65" s="71" t="s">
        <v>157</v>
      </c>
      <c r="Q65" s="302" t="s">
        <v>158</v>
      </c>
      <c r="R65" s="303" t="s">
        <v>38</v>
      </c>
      <c r="S65" s="304" t="s">
        <v>19</v>
      </c>
    </row>
    <row r="66" s="1" customFormat="1" customHeight="1" spans="1:19">
      <c r="A66" s="215"/>
      <c r="B66" s="216"/>
      <c r="C66" s="33"/>
      <c r="D66" s="34"/>
      <c r="E66" s="46"/>
      <c r="F66" s="21" t="s">
        <v>20</v>
      </c>
      <c r="G66" s="21" t="s">
        <v>21</v>
      </c>
      <c r="H66" s="21" t="s">
        <v>22</v>
      </c>
      <c r="I66" s="46"/>
      <c r="J66" s="46"/>
      <c r="K66" s="46"/>
      <c r="L66" s="259"/>
      <c r="M66" s="46"/>
      <c r="N66" s="46"/>
      <c r="O66" s="260"/>
      <c r="P66" s="45"/>
      <c r="Q66" s="161"/>
      <c r="R66" s="162"/>
      <c r="S66" s="163"/>
    </row>
    <row r="67" s="1" customFormat="1" customHeight="1" spans="1:19">
      <c r="A67" s="215"/>
      <c r="B67" s="216"/>
      <c r="C67" s="217">
        <v>1</v>
      </c>
      <c r="D67" s="50"/>
      <c r="E67" s="51">
        <v>1</v>
      </c>
      <c r="F67" s="50" t="s">
        <v>159</v>
      </c>
      <c r="G67" s="50" t="s">
        <v>159</v>
      </c>
      <c r="H67" s="50" t="s">
        <v>159</v>
      </c>
      <c r="I67" s="89">
        <v>1</v>
      </c>
      <c r="J67" s="50" t="s">
        <v>159</v>
      </c>
      <c r="K67" s="125">
        <v>0</v>
      </c>
      <c r="L67" s="89">
        <v>8</v>
      </c>
      <c r="M67" s="125"/>
      <c r="N67" s="261">
        <f t="shared" ref="N67:N79" si="15">M67*E67</f>
        <v>0</v>
      </c>
      <c r="O67" s="262"/>
      <c r="P67" s="263">
        <f>SUM(N67:N79)+SUM(N82:N94)</f>
        <v>0</v>
      </c>
      <c r="Q67" s="305">
        <v>10000</v>
      </c>
      <c r="R67" s="165">
        <f>P67/Q67</f>
        <v>0</v>
      </c>
      <c r="S67" s="166"/>
    </row>
    <row r="68" s="1" customFormat="1" customHeight="1" spans="1:19">
      <c r="A68" s="215"/>
      <c r="B68" s="216"/>
      <c r="C68" s="218">
        <v>2</v>
      </c>
      <c r="D68" s="54"/>
      <c r="E68" s="61"/>
      <c r="F68" s="54"/>
      <c r="G68" s="54"/>
      <c r="H68" s="54"/>
      <c r="I68" s="95"/>
      <c r="J68" s="54"/>
      <c r="K68" s="130"/>
      <c r="L68" s="95"/>
      <c r="M68" s="130">
        <v>0</v>
      </c>
      <c r="N68" s="264">
        <f t="shared" si="15"/>
        <v>0</v>
      </c>
      <c r="O68" s="265"/>
      <c r="P68" s="263"/>
      <c r="Q68" s="305"/>
      <c r="R68" s="165"/>
      <c r="S68" s="167"/>
    </row>
    <row r="69" s="1" customFormat="1" customHeight="1" spans="1:19">
      <c r="A69" s="215"/>
      <c r="B69" s="216"/>
      <c r="C69" s="219"/>
      <c r="D69" s="63"/>
      <c r="E69" s="64"/>
      <c r="F69" s="63"/>
      <c r="G69" s="63"/>
      <c r="H69" s="63"/>
      <c r="I69" s="266"/>
      <c r="J69" s="63"/>
      <c r="K69" s="267"/>
      <c r="L69" s="266"/>
      <c r="M69" s="267">
        <v>0</v>
      </c>
      <c r="N69" s="264">
        <f t="shared" si="15"/>
        <v>0</v>
      </c>
      <c r="O69" s="265"/>
      <c r="P69" s="263"/>
      <c r="Q69" s="305"/>
      <c r="R69" s="165"/>
      <c r="S69" s="167"/>
    </row>
    <row r="70" s="1" customFormat="1" hidden="1" customHeight="1" spans="1:19">
      <c r="A70" s="215"/>
      <c r="B70" s="216"/>
      <c r="C70" s="219"/>
      <c r="D70" s="63"/>
      <c r="E70" s="64"/>
      <c r="F70" s="63"/>
      <c r="G70" s="63"/>
      <c r="H70" s="63"/>
      <c r="I70" s="266"/>
      <c r="J70" s="63"/>
      <c r="K70" s="267"/>
      <c r="L70" s="266"/>
      <c r="M70" s="267">
        <v>0</v>
      </c>
      <c r="N70" s="264">
        <f t="shared" si="15"/>
        <v>0</v>
      </c>
      <c r="O70" s="265"/>
      <c r="P70" s="263"/>
      <c r="Q70" s="305"/>
      <c r="R70" s="165"/>
      <c r="S70" s="167"/>
    </row>
    <row r="71" s="1" customFormat="1" hidden="1" customHeight="1" spans="1:19">
      <c r="A71" s="215"/>
      <c r="B71" s="216"/>
      <c r="C71" s="219"/>
      <c r="D71" s="63"/>
      <c r="E71" s="64"/>
      <c r="F71" s="63"/>
      <c r="G71" s="63"/>
      <c r="H71" s="63"/>
      <c r="I71" s="266"/>
      <c r="J71" s="63"/>
      <c r="K71" s="267"/>
      <c r="L71" s="266"/>
      <c r="M71" s="267">
        <v>0</v>
      </c>
      <c r="N71" s="264">
        <f t="shared" si="15"/>
        <v>0</v>
      </c>
      <c r="O71" s="265"/>
      <c r="P71" s="263"/>
      <c r="Q71" s="305"/>
      <c r="R71" s="165"/>
      <c r="S71" s="167"/>
    </row>
    <row r="72" s="1" customFormat="1" hidden="1" customHeight="1" spans="1:19">
      <c r="A72" s="215"/>
      <c r="B72" s="216"/>
      <c r="C72" s="219"/>
      <c r="D72" s="63"/>
      <c r="E72" s="64"/>
      <c r="F72" s="63"/>
      <c r="G72" s="63"/>
      <c r="H72" s="63"/>
      <c r="I72" s="266"/>
      <c r="J72" s="63"/>
      <c r="K72" s="267"/>
      <c r="L72" s="266"/>
      <c r="M72" s="267">
        <v>0</v>
      </c>
      <c r="N72" s="264">
        <f t="shared" si="15"/>
        <v>0</v>
      </c>
      <c r="O72" s="265"/>
      <c r="P72" s="263"/>
      <c r="Q72" s="305"/>
      <c r="R72" s="165"/>
      <c r="S72" s="167"/>
    </row>
    <row r="73" s="1" customFormat="1" hidden="1" customHeight="1" spans="1:19">
      <c r="A73" s="215"/>
      <c r="B73" s="216"/>
      <c r="C73" s="219"/>
      <c r="D73" s="63"/>
      <c r="E73" s="64"/>
      <c r="F73" s="63"/>
      <c r="G73" s="63"/>
      <c r="H73" s="63"/>
      <c r="I73" s="266"/>
      <c r="J73" s="63"/>
      <c r="K73" s="267"/>
      <c r="L73" s="266"/>
      <c r="M73" s="267">
        <v>0</v>
      </c>
      <c r="N73" s="264">
        <f t="shared" si="15"/>
        <v>0</v>
      </c>
      <c r="O73" s="265"/>
      <c r="P73" s="263"/>
      <c r="Q73" s="305"/>
      <c r="R73" s="165"/>
      <c r="S73" s="167"/>
    </row>
    <row r="74" s="1" customFormat="1" hidden="1" customHeight="1" spans="1:19">
      <c r="A74" s="215"/>
      <c r="B74" s="216"/>
      <c r="C74" s="219"/>
      <c r="D74" s="63"/>
      <c r="E74" s="64"/>
      <c r="F74" s="63"/>
      <c r="G74" s="63"/>
      <c r="H74" s="63"/>
      <c r="I74" s="266"/>
      <c r="J74" s="63"/>
      <c r="K74" s="267"/>
      <c r="L74" s="266"/>
      <c r="M74" s="267">
        <v>0</v>
      </c>
      <c r="N74" s="264">
        <f t="shared" si="15"/>
        <v>0</v>
      </c>
      <c r="O74" s="265"/>
      <c r="P74" s="263"/>
      <c r="Q74" s="305"/>
      <c r="R74" s="165"/>
      <c r="S74" s="167"/>
    </row>
    <row r="75" s="1" customFormat="1" hidden="1" customHeight="1" spans="1:19">
      <c r="A75" s="215"/>
      <c r="B75" s="216"/>
      <c r="C75" s="219"/>
      <c r="D75" s="63"/>
      <c r="E75" s="64"/>
      <c r="F75" s="63"/>
      <c r="G75" s="63"/>
      <c r="H75" s="63"/>
      <c r="I75" s="266"/>
      <c r="J75" s="63"/>
      <c r="K75" s="267"/>
      <c r="L75" s="266"/>
      <c r="M75" s="267">
        <v>0</v>
      </c>
      <c r="N75" s="264">
        <f t="shared" si="15"/>
        <v>0</v>
      </c>
      <c r="O75" s="265"/>
      <c r="P75" s="263"/>
      <c r="Q75" s="305"/>
      <c r="R75" s="165"/>
      <c r="S75" s="167"/>
    </row>
    <row r="76" s="1" customFormat="1" hidden="1" customHeight="1" spans="1:19">
      <c r="A76" s="215"/>
      <c r="B76" s="216"/>
      <c r="C76" s="219"/>
      <c r="D76" s="63"/>
      <c r="E76" s="64"/>
      <c r="F76" s="63"/>
      <c r="G76" s="63"/>
      <c r="H76" s="63"/>
      <c r="I76" s="266"/>
      <c r="J76" s="63"/>
      <c r="K76" s="267"/>
      <c r="L76" s="266"/>
      <c r="M76" s="267">
        <v>0</v>
      </c>
      <c r="N76" s="264">
        <f t="shared" si="15"/>
        <v>0</v>
      </c>
      <c r="O76" s="265"/>
      <c r="P76" s="263"/>
      <c r="Q76" s="305"/>
      <c r="R76" s="165"/>
      <c r="S76" s="167"/>
    </row>
    <row r="77" s="1" customFormat="1" hidden="1" customHeight="1" spans="1:19">
      <c r="A77" s="215"/>
      <c r="B77" s="216"/>
      <c r="C77" s="219"/>
      <c r="D77" s="63"/>
      <c r="E77" s="64"/>
      <c r="F77" s="63"/>
      <c r="G77" s="63"/>
      <c r="H77" s="63"/>
      <c r="I77" s="266"/>
      <c r="J77" s="63"/>
      <c r="K77" s="267"/>
      <c r="L77" s="266"/>
      <c r="M77" s="267">
        <v>0</v>
      </c>
      <c r="N77" s="264">
        <f t="shared" si="15"/>
        <v>0</v>
      </c>
      <c r="O77" s="265"/>
      <c r="P77" s="263"/>
      <c r="Q77" s="305"/>
      <c r="R77" s="165"/>
      <c r="S77" s="167"/>
    </row>
    <row r="78" s="1" customFormat="1" customHeight="1" spans="1:19">
      <c r="A78" s="215"/>
      <c r="B78" s="216"/>
      <c r="C78" s="219"/>
      <c r="D78" s="63"/>
      <c r="E78" s="64"/>
      <c r="F78" s="63"/>
      <c r="G78" s="63"/>
      <c r="H78" s="63"/>
      <c r="I78" s="266"/>
      <c r="J78" s="63"/>
      <c r="K78" s="267"/>
      <c r="L78" s="266"/>
      <c r="M78" s="267">
        <v>0</v>
      </c>
      <c r="N78" s="264">
        <f t="shared" si="15"/>
        <v>0</v>
      </c>
      <c r="O78" s="265"/>
      <c r="P78" s="263"/>
      <c r="Q78" s="305"/>
      <c r="R78" s="165"/>
      <c r="S78" s="167"/>
    </row>
    <row r="79" s="1" customFormat="1" customHeight="1" spans="1:19">
      <c r="A79" s="215"/>
      <c r="B79" s="216"/>
      <c r="C79" s="220" t="s">
        <v>77</v>
      </c>
      <c r="D79" s="221" t="s">
        <v>77</v>
      </c>
      <c r="E79" s="64">
        <v>1</v>
      </c>
      <c r="F79" s="63" t="s">
        <v>159</v>
      </c>
      <c r="G79" s="63" t="s">
        <v>159</v>
      </c>
      <c r="H79" s="63" t="s">
        <v>159</v>
      </c>
      <c r="I79" s="266">
        <v>1</v>
      </c>
      <c r="J79" s="63" t="s">
        <v>159</v>
      </c>
      <c r="K79" s="267">
        <v>1</v>
      </c>
      <c r="L79" s="266">
        <v>50</v>
      </c>
      <c r="M79" s="267">
        <v>0</v>
      </c>
      <c r="N79" s="268">
        <f t="shared" si="15"/>
        <v>0</v>
      </c>
      <c r="O79" s="269"/>
      <c r="P79" s="263"/>
      <c r="Q79" s="305"/>
      <c r="R79" s="165"/>
      <c r="S79" s="167"/>
    </row>
    <row r="80" s="1" customFormat="1" customHeight="1" spans="1:19">
      <c r="A80" s="215"/>
      <c r="B80" s="222" t="s">
        <v>160</v>
      </c>
      <c r="C80" s="223" t="s">
        <v>91</v>
      </c>
      <c r="D80" s="224" t="s">
        <v>161</v>
      </c>
      <c r="E80" s="225" t="s">
        <v>162</v>
      </c>
      <c r="F80" s="225" t="s">
        <v>66</v>
      </c>
      <c r="G80" s="225" t="s">
        <v>66</v>
      </c>
      <c r="H80" s="225" t="s">
        <v>66</v>
      </c>
      <c r="I80" s="225" t="s">
        <v>66</v>
      </c>
      <c r="J80" s="225" t="s">
        <v>66</v>
      </c>
      <c r="K80" s="225" t="s">
        <v>66</v>
      </c>
      <c r="L80" s="225" t="s">
        <v>66</v>
      </c>
      <c r="M80" s="225" t="s">
        <v>156</v>
      </c>
      <c r="N80" s="225" t="s">
        <v>62</v>
      </c>
      <c r="O80" s="270"/>
      <c r="P80" s="263"/>
      <c r="Q80" s="305"/>
      <c r="R80" s="165"/>
      <c r="S80" s="167"/>
    </row>
    <row r="81" s="1" customFormat="1" customHeight="1" spans="1:19">
      <c r="A81" s="215"/>
      <c r="B81" s="226"/>
      <c r="C81" s="33"/>
      <c r="D81" s="34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71"/>
      <c r="P81" s="263"/>
      <c r="Q81" s="305"/>
      <c r="R81" s="165"/>
      <c r="S81" s="167"/>
    </row>
    <row r="82" s="1" customFormat="1" customHeight="1" spans="1:19">
      <c r="A82" s="227"/>
      <c r="B82" s="226"/>
      <c r="C82" s="217">
        <v>1</v>
      </c>
      <c r="D82" s="228" t="s">
        <v>159</v>
      </c>
      <c r="E82" s="51">
        <v>1</v>
      </c>
      <c r="F82" s="229" t="s">
        <v>66</v>
      </c>
      <c r="G82" s="229" t="s">
        <v>66</v>
      </c>
      <c r="H82" s="229" t="s">
        <v>66</v>
      </c>
      <c r="I82" s="229" t="s">
        <v>66</v>
      </c>
      <c r="J82" s="229" t="s">
        <v>66</v>
      </c>
      <c r="K82" s="229" t="s">
        <v>66</v>
      </c>
      <c r="L82" s="229" t="s">
        <v>66</v>
      </c>
      <c r="M82" s="272">
        <v>0</v>
      </c>
      <c r="N82" s="261">
        <f t="shared" ref="N82:N94" si="16">M82*E82</f>
        <v>0</v>
      </c>
      <c r="O82" s="262"/>
      <c r="P82" s="263"/>
      <c r="Q82" s="305"/>
      <c r="R82" s="165"/>
      <c r="S82" s="170"/>
    </row>
    <row r="83" s="1" customFormat="1" customHeight="1" spans="1:19">
      <c r="A83" s="227"/>
      <c r="B83" s="226"/>
      <c r="C83" s="218">
        <v>2</v>
      </c>
      <c r="D83" s="230" t="s">
        <v>159</v>
      </c>
      <c r="E83" s="61">
        <v>1</v>
      </c>
      <c r="F83" s="231" t="s">
        <v>66</v>
      </c>
      <c r="G83" s="231" t="s">
        <v>66</v>
      </c>
      <c r="H83" s="231" t="s">
        <v>66</v>
      </c>
      <c r="I83" s="231" t="s">
        <v>66</v>
      </c>
      <c r="J83" s="231" t="s">
        <v>66</v>
      </c>
      <c r="K83" s="231" t="s">
        <v>66</v>
      </c>
      <c r="L83" s="231" t="s">
        <v>66</v>
      </c>
      <c r="M83" s="267">
        <v>0</v>
      </c>
      <c r="N83" s="264">
        <f t="shared" si="16"/>
        <v>0</v>
      </c>
      <c r="O83" s="265"/>
      <c r="P83" s="263"/>
      <c r="Q83" s="305"/>
      <c r="R83" s="165"/>
      <c r="S83" s="170"/>
    </row>
    <row r="84" s="1" customFormat="1" customHeight="1" spans="1:19">
      <c r="A84" s="227"/>
      <c r="B84" s="226"/>
      <c r="C84" s="219"/>
      <c r="D84" s="230"/>
      <c r="E84" s="64"/>
      <c r="F84" s="231" t="s">
        <v>66</v>
      </c>
      <c r="G84" s="231" t="s">
        <v>66</v>
      </c>
      <c r="H84" s="231" t="s">
        <v>66</v>
      </c>
      <c r="I84" s="231" t="s">
        <v>66</v>
      </c>
      <c r="J84" s="231" t="s">
        <v>66</v>
      </c>
      <c r="K84" s="231" t="s">
        <v>66</v>
      </c>
      <c r="L84" s="231" t="s">
        <v>66</v>
      </c>
      <c r="M84" s="267">
        <v>0</v>
      </c>
      <c r="N84" s="264">
        <f t="shared" si="16"/>
        <v>0</v>
      </c>
      <c r="O84" s="269"/>
      <c r="P84" s="263"/>
      <c r="Q84" s="305"/>
      <c r="R84" s="165"/>
      <c r="S84" s="170"/>
    </row>
    <row r="85" s="1" customFormat="1" hidden="1" customHeight="1" spans="1:19">
      <c r="A85" s="227"/>
      <c r="B85" s="226"/>
      <c r="C85" s="219"/>
      <c r="D85" s="230"/>
      <c r="E85" s="64"/>
      <c r="F85" s="231" t="s">
        <v>66</v>
      </c>
      <c r="G85" s="231" t="s">
        <v>66</v>
      </c>
      <c r="H85" s="231" t="s">
        <v>66</v>
      </c>
      <c r="I85" s="231" t="s">
        <v>66</v>
      </c>
      <c r="J85" s="231" t="s">
        <v>66</v>
      </c>
      <c r="K85" s="231" t="s">
        <v>66</v>
      </c>
      <c r="L85" s="231" t="s">
        <v>66</v>
      </c>
      <c r="M85" s="267">
        <v>0</v>
      </c>
      <c r="N85" s="264">
        <f t="shared" si="16"/>
        <v>0</v>
      </c>
      <c r="O85" s="269"/>
      <c r="P85" s="263"/>
      <c r="Q85" s="305"/>
      <c r="R85" s="165"/>
      <c r="S85" s="170"/>
    </row>
    <row r="86" s="1" customFormat="1" hidden="1" customHeight="1" spans="1:19">
      <c r="A86" s="227"/>
      <c r="B86" s="226"/>
      <c r="C86" s="219"/>
      <c r="D86" s="230"/>
      <c r="E86" s="64"/>
      <c r="F86" s="231" t="s">
        <v>66</v>
      </c>
      <c r="G86" s="231" t="s">
        <v>66</v>
      </c>
      <c r="H86" s="231" t="s">
        <v>66</v>
      </c>
      <c r="I86" s="231" t="s">
        <v>66</v>
      </c>
      <c r="J86" s="231" t="s">
        <v>66</v>
      </c>
      <c r="K86" s="231" t="s">
        <v>66</v>
      </c>
      <c r="L86" s="231" t="s">
        <v>66</v>
      </c>
      <c r="M86" s="267">
        <v>0</v>
      </c>
      <c r="N86" s="264">
        <f t="shared" si="16"/>
        <v>0</v>
      </c>
      <c r="O86" s="269"/>
      <c r="P86" s="263"/>
      <c r="Q86" s="305"/>
      <c r="R86" s="165"/>
      <c r="S86" s="170"/>
    </row>
    <row r="87" s="1" customFormat="1" hidden="1" customHeight="1" spans="1:19">
      <c r="A87" s="227"/>
      <c r="B87" s="226"/>
      <c r="C87" s="219"/>
      <c r="D87" s="230"/>
      <c r="E87" s="64"/>
      <c r="F87" s="231" t="s">
        <v>66</v>
      </c>
      <c r="G87" s="231" t="s">
        <v>66</v>
      </c>
      <c r="H87" s="231" t="s">
        <v>66</v>
      </c>
      <c r="I87" s="231" t="s">
        <v>66</v>
      </c>
      <c r="J87" s="231" t="s">
        <v>66</v>
      </c>
      <c r="K87" s="231" t="s">
        <v>66</v>
      </c>
      <c r="L87" s="231" t="s">
        <v>66</v>
      </c>
      <c r="M87" s="267">
        <v>0</v>
      </c>
      <c r="N87" s="264">
        <f t="shared" si="16"/>
        <v>0</v>
      </c>
      <c r="O87" s="269"/>
      <c r="P87" s="263"/>
      <c r="Q87" s="305"/>
      <c r="R87" s="165"/>
      <c r="S87" s="170"/>
    </row>
    <row r="88" s="1" customFormat="1" hidden="1" customHeight="1" spans="1:19">
      <c r="A88" s="227"/>
      <c r="B88" s="226"/>
      <c r="C88" s="219"/>
      <c r="D88" s="230"/>
      <c r="E88" s="64"/>
      <c r="F88" s="231" t="s">
        <v>66</v>
      </c>
      <c r="G88" s="231" t="s">
        <v>66</v>
      </c>
      <c r="H88" s="231" t="s">
        <v>66</v>
      </c>
      <c r="I88" s="231" t="s">
        <v>66</v>
      </c>
      <c r="J88" s="231" t="s">
        <v>66</v>
      </c>
      <c r="K88" s="231" t="s">
        <v>66</v>
      </c>
      <c r="L88" s="231" t="s">
        <v>66</v>
      </c>
      <c r="M88" s="267">
        <v>0</v>
      </c>
      <c r="N88" s="264">
        <f t="shared" si="16"/>
        <v>0</v>
      </c>
      <c r="O88" s="269"/>
      <c r="P88" s="263"/>
      <c r="Q88" s="305"/>
      <c r="R88" s="165"/>
      <c r="S88" s="170"/>
    </row>
    <row r="89" s="1" customFormat="1" hidden="1" customHeight="1" spans="1:19">
      <c r="A89" s="227"/>
      <c r="B89" s="226"/>
      <c r="C89" s="219"/>
      <c r="D89" s="230"/>
      <c r="E89" s="64"/>
      <c r="F89" s="231" t="s">
        <v>66</v>
      </c>
      <c r="G89" s="231" t="s">
        <v>66</v>
      </c>
      <c r="H89" s="231" t="s">
        <v>66</v>
      </c>
      <c r="I89" s="231" t="s">
        <v>66</v>
      </c>
      <c r="J89" s="231" t="s">
        <v>66</v>
      </c>
      <c r="K89" s="231" t="s">
        <v>66</v>
      </c>
      <c r="L89" s="231" t="s">
        <v>66</v>
      </c>
      <c r="M89" s="267">
        <v>0</v>
      </c>
      <c r="N89" s="264">
        <f t="shared" si="16"/>
        <v>0</v>
      </c>
      <c r="O89" s="269"/>
      <c r="P89" s="263"/>
      <c r="Q89" s="305"/>
      <c r="R89" s="165"/>
      <c r="S89" s="170"/>
    </row>
    <row r="90" s="1" customFormat="1" hidden="1" customHeight="1" spans="1:19">
      <c r="A90" s="227"/>
      <c r="B90" s="226"/>
      <c r="C90" s="219"/>
      <c r="D90" s="230"/>
      <c r="E90" s="64"/>
      <c r="F90" s="231" t="s">
        <v>66</v>
      </c>
      <c r="G90" s="231" t="s">
        <v>66</v>
      </c>
      <c r="H90" s="231" t="s">
        <v>66</v>
      </c>
      <c r="I90" s="231" t="s">
        <v>66</v>
      </c>
      <c r="J90" s="231" t="s">
        <v>66</v>
      </c>
      <c r="K90" s="231" t="s">
        <v>66</v>
      </c>
      <c r="L90" s="231" t="s">
        <v>66</v>
      </c>
      <c r="M90" s="267">
        <v>0</v>
      </c>
      <c r="N90" s="264">
        <f t="shared" si="16"/>
        <v>0</v>
      </c>
      <c r="O90" s="269"/>
      <c r="P90" s="263"/>
      <c r="Q90" s="305"/>
      <c r="R90" s="165"/>
      <c r="S90" s="170"/>
    </row>
    <row r="91" s="1" customFormat="1" hidden="1" customHeight="1" spans="1:19">
      <c r="A91" s="227"/>
      <c r="B91" s="226"/>
      <c r="C91" s="219"/>
      <c r="D91" s="230"/>
      <c r="E91" s="64"/>
      <c r="F91" s="231" t="s">
        <v>66</v>
      </c>
      <c r="G91" s="231" t="s">
        <v>66</v>
      </c>
      <c r="H91" s="231" t="s">
        <v>66</v>
      </c>
      <c r="I91" s="231" t="s">
        <v>66</v>
      </c>
      <c r="J91" s="231" t="s">
        <v>66</v>
      </c>
      <c r="K91" s="231" t="s">
        <v>66</v>
      </c>
      <c r="L91" s="231" t="s">
        <v>66</v>
      </c>
      <c r="M91" s="267">
        <v>0</v>
      </c>
      <c r="N91" s="264">
        <f t="shared" si="16"/>
        <v>0</v>
      </c>
      <c r="O91" s="269"/>
      <c r="P91" s="263"/>
      <c r="Q91" s="305"/>
      <c r="R91" s="165"/>
      <c r="S91" s="170"/>
    </row>
    <row r="92" s="1" customFormat="1" hidden="1" customHeight="1" spans="1:19">
      <c r="A92" s="227"/>
      <c r="B92" s="226"/>
      <c r="C92" s="219"/>
      <c r="D92" s="230"/>
      <c r="E92" s="64"/>
      <c r="F92" s="231" t="s">
        <v>66</v>
      </c>
      <c r="G92" s="231" t="s">
        <v>66</v>
      </c>
      <c r="H92" s="231" t="s">
        <v>66</v>
      </c>
      <c r="I92" s="231" t="s">
        <v>66</v>
      </c>
      <c r="J92" s="231" t="s">
        <v>66</v>
      </c>
      <c r="K92" s="231" t="s">
        <v>66</v>
      </c>
      <c r="L92" s="231" t="s">
        <v>66</v>
      </c>
      <c r="M92" s="267">
        <v>0</v>
      </c>
      <c r="N92" s="264">
        <f t="shared" si="16"/>
        <v>0</v>
      </c>
      <c r="O92" s="269"/>
      <c r="P92" s="263"/>
      <c r="Q92" s="305"/>
      <c r="R92" s="165"/>
      <c r="S92" s="170"/>
    </row>
    <row r="93" s="1" customFormat="1" customHeight="1" spans="1:19">
      <c r="A93" s="227"/>
      <c r="B93" s="226"/>
      <c r="C93" s="219"/>
      <c r="D93" s="230"/>
      <c r="E93" s="64"/>
      <c r="F93" s="231" t="s">
        <v>66</v>
      </c>
      <c r="G93" s="231" t="s">
        <v>66</v>
      </c>
      <c r="H93" s="231" t="s">
        <v>66</v>
      </c>
      <c r="I93" s="231" t="s">
        <v>66</v>
      </c>
      <c r="J93" s="231" t="s">
        <v>66</v>
      </c>
      <c r="K93" s="231" t="s">
        <v>66</v>
      </c>
      <c r="L93" s="231" t="s">
        <v>66</v>
      </c>
      <c r="M93" s="267">
        <v>0</v>
      </c>
      <c r="N93" s="264">
        <f t="shared" si="16"/>
        <v>0</v>
      </c>
      <c r="O93" s="269"/>
      <c r="P93" s="263"/>
      <c r="Q93" s="305"/>
      <c r="R93" s="165"/>
      <c r="S93" s="170"/>
    </row>
    <row r="94" s="1" customFormat="1" customHeight="1" spans="1:19">
      <c r="A94" s="232"/>
      <c r="B94" s="233"/>
      <c r="C94" s="234" t="s">
        <v>77</v>
      </c>
      <c r="D94" s="235" t="s">
        <v>77</v>
      </c>
      <c r="E94" s="236">
        <v>1</v>
      </c>
      <c r="F94" s="141" t="s">
        <v>66</v>
      </c>
      <c r="G94" s="141" t="s">
        <v>66</v>
      </c>
      <c r="H94" s="141" t="s">
        <v>66</v>
      </c>
      <c r="I94" s="141" t="s">
        <v>66</v>
      </c>
      <c r="J94" s="141" t="s">
        <v>66</v>
      </c>
      <c r="K94" s="141" t="s">
        <v>66</v>
      </c>
      <c r="L94" s="141" t="s">
        <v>66</v>
      </c>
      <c r="M94" s="142">
        <v>0</v>
      </c>
      <c r="N94" s="273">
        <f t="shared" si="16"/>
        <v>0</v>
      </c>
      <c r="O94" s="274"/>
      <c r="P94" s="275"/>
      <c r="Q94" s="306"/>
      <c r="R94" s="171"/>
      <c r="S94" s="172"/>
    </row>
    <row r="95" s="1" customFormat="1" customHeight="1" spans="1:19">
      <c r="A95" s="237" t="s">
        <v>163</v>
      </c>
      <c r="B95" s="214" t="s">
        <v>164</v>
      </c>
      <c r="C95" s="214"/>
      <c r="D95" s="214"/>
      <c r="E95" s="214"/>
      <c r="F95" s="214"/>
      <c r="G95" s="214"/>
      <c r="H95" s="214"/>
      <c r="I95" s="214"/>
      <c r="J95" s="70"/>
      <c r="K95" s="214" t="s">
        <v>165</v>
      </c>
      <c r="L95" s="214"/>
      <c r="M95" s="214"/>
      <c r="N95" s="214"/>
      <c r="O95" s="214"/>
      <c r="P95" s="214"/>
      <c r="Q95" s="214"/>
      <c r="R95" s="303" t="s">
        <v>166</v>
      </c>
      <c r="S95" s="304" t="s">
        <v>19</v>
      </c>
    </row>
    <row r="96" s="1" customFormat="1" ht="47" customHeight="1" spans="1:19">
      <c r="A96" s="238"/>
      <c r="B96" s="33" t="s">
        <v>91</v>
      </c>
      <c r="C96" s="34" t="s">
        <v>23</v>
      </c>
      <c r="D96" s="34" t="s">
        <v>167</v>
      </c>
      <c r="E96" s="34" t="s">
        <v>168</v>
      </c>
      <c r="F96" s="34" t="s">
        <v>169</v>
      </c>
      <c r="G96" s="34" t="s">
        <v>170</v>
      </c>
      <c r="H96" s="34" t="s">
        <v>171</v>
      </c>
      <c r="I96" s="34" t="s">
        <v>172</v>
      </c>
      <c r="J96" s="35" t="s">
        <v>173</v>
      </c>
      <c r="K96" s="45" t="s">
        <v>174</v>
      </c>
      <c r="L96" s="46" t="s">
        <v>175</v>
      </c>
      <c r="M96" s="46" t="s">
        <v>176</v>
      </c>
      <c r="N96" s="46" t="s">
        <v>177</v>
      </c>
      <c r="O96" s="46" t="s">
        <v>178</v>
      </c>
      <c r="P96" s="46" t="s">
        <v>179</v>
      </c>
      <c r="Q96" s="161" t="s">
        <v>180</v>
      </c>
      <c r="R96" s="162"/>
      <c r="S96" s="163"/>
    </row>
    <row r="97" s="1" customFormat="1" customHeight="1" spans="1:19">
      <c r="A97" s="238"/>
      <c r="B97" s="239">
        <v>1</v>
      </c>
      <c r="C97" s="240" t="s">
        <v>181</v>
      </c>
      <c r="D97" s="240" t="s">
        <v>182</v>
      </c>
      <c r="E97" s="240"/>
      <c r="F97" s="240">
        <v>1</v>
      </c>
      <c r="G97" s="241">
        <f>E97*F97</f>
        <v>0</v>
      </c>
      <c r="H97" s="242">
        <v>5</v>
      </c>
      <c r="I97" s="276">
        <v>36</v>
      </c>
      <c r="J97" s="277">
        <f>H97/I97</f>
        <v>0.138888888888889</v>
      </c>
      <c r="K97" s="278" t="s">
        <v>183</v>
      </c>
      <c r="L97" s="279">
        <v>432</v>
      </c>
      <c r="M97" s="280" t="s">
        <v>184</v>
      </c>
      <c r="N97" s="281" t="s">
        <v>185</v>
      </c>
      <c r="O97" s="90">
        <v>2700</v>
      </c>
      <c r="P97" s="90">
        <v>252</v>
      </c>
      <c r="Q97" s="307">
        <f>O97/P97</f>
        <v>10.7142857142857</v>
      </c>
      <c r="R97" s="165">
        <f>Q97+J97</f>
        <v>10.8531746031746</v>
      </c>
      <c r="S97" s="308"/>
    </row>
    <row r="98" s="1" customFormat="1" customHeight="1" spans="1:19">
      <c r="A98" s="238"/>
      <c r="B98" s="243">
        <v>2</v>
      </c>
      <c r="C98" s="244"/>
      <c r="D98" s="244"/>
      <c r="E98" s="244"/>
      <c r="F98" s="245"/>
      <c r="G98" s="246"/>
      <c r="H98" s="242"/>
      <c r="I98" s="282"/>
      <c r="J98" s="277"/>
      <c r="K98" s="283"/>
      <c r="L98" s="284"/>
      <c r="M98" s="285"/>
      <c r="N98" s="281"/>
      <c r="O98" s="97"/>
      <c r="P98" s="97"/>
      <c r="Q98" s="307"/>
      <c r="R98" s="165"/>
      <c r="S98" s="309"/>
    </row>
    <row r="99" s="1" customFormat="1" customHeight="1" spans="1:19">
      <c r="A99" s="238"/>
      <c r="B99" s="243">
        <v>3</v>
      </c>
      <c r="C99" s="244"/>
      <c r="D99" s="244"/>
      <c r="E99" s="244"/>
      <c r="F99" s="245"/>
      <c r="G99" s="246"/>
      <c r="H99" s="242"/>
      <c r="I99" s="282"/>
      <c r="J99" s="277"/>
      <c r="K99" s="283"/>
      <c r="L99" s="284"/>
      <c r="M99" s="285"/>
      <c r="N99" s="281"/>
      <c r="O99" s="97"/>
      <c r="P99" s="97"/>
      <c r="Q99" s="307"/>
      <c r="R99" s="165"/>
      <c r="S99" s="309"/>
    </row>
    <row r="100" s="1" customFormat="1" customHeight="1" spans="1:19">
      <c r="A100" s="238"/>
      <c r="B100" s="243">
        <v>4</v>
      </c>
      <c r="C100" s="247"/>
      <c r="D100" s="244"/>
      <c r="E100" s="244"/>
      <c r="F100" s="245"/>
      <c r="G100" s="246"/>
      <c r="H100" s="242"/>
      <c r="I100" s="282"/>
      <c r="J100" s="277"/>
      <c r="K100" s="283"/>
      <c r="L100" s="284"/>
      <c r="M100" s="285"/>
      <c r="N100" s="281"/>
      <c r="O100" s="97"/>
      <c r="P100" s="97"/>
      <c r="Q100" s="307"/>
      <c r="R100" s="165"/>
      <c r="S100" s="309"/>
    </row>
    <row r="101" s="1" customFormat="1" customHeight="1" spans="1:19">
      <c r="A101" s="238"/>
      <c r="B101" s="243">
        <v>5</v>
      </c>
      <c r="C101" s="244"/>
      <c r="D101" s="244"/>
      <c r="E101" s="244"/>
      <c r="F101" s="245"/>
      <c r="G101" s="246"/>
      <c r="H101" s="242"/>
      <c r="I101" s="282"/>
      <c r="J101" s="277"/>
      <c r="K101" s="283"/>
      <c r="L101" s="284"/>
      <c r="M101" s="285"/>
      <c r="N101" s="281"/>
      <c r="O101" s="97"/>
      <c r="P101" s="97"/>
      <c r="Q101" s="307"/>
      <c r="R101" s="165"/>
      <c r="S101" s="309"/>
    </row>
    <row r="102" s="1" customFormat="1" customHeight="1" spans="1:19">
      <c r="A102" s="238"/>
      <c r="B102" s="243">
        <v>6</v>
      </c>
      <c r="C102" s="244"/>
      <c r="D102" s="244"/>
      <c r="E102" s="244"/>
      <c r="F102" s="245"/>
      <c r="G102" s="246"/>
      <c r="H102" s="242"/>
      <c r="I102" s="282"/>
      <c r="J102" s="277"/>
      <c r="K102" s="283"/>
      <c r="L102" s="284"/>
      <c r="M102" s="285"/>
      <c r="N102" s="281"/>
      <c r="O102" s="97"/>
      <c r="P102" s="97"/>
      <c r="Q102" s="307"/>
      <c r="R102" s="165"/>
      <c r="S102" s="309"/>
    </row>
    <row r="103" s="1" customFormat="1" hidden="1" customHeight="1" spans="1:19">
      <c r="A103" s="238"/>
      <c r="B103" s="248"/>
      <c r="C103" s="249"/>
      <c r="D103" s="249"/>
      <c r="E103" s="249"/>
      <c r="F103" s="250"/>
      <c r="G103" s="246"/>
      <c r="H103" s="242"/>
      <c r="I103" s="286"/>
      <c r="J103" s="277"/>
      <c r="K103" s="287"/>
      <c r="L103" s="288"/>
      <c r="M103" s="289"/>
      <c r="N103" s="281"/>
      <c r="O103" s="290"/>
      <c r="P103" s="290"/>
      <c r="Q103" s="307"/>
      <c r="R103" s="165"/>
      <c r="S103" s="310"/>
    </row>
    <row r="104" s="1" customFormat="1" hidden="1" customHeight="1" spans="1:19">
      <c r="A104" s="238"/>
      <c r="B104" s="248"/>
      <c r="C104" s="249"/>
      <c r="D104" s="249"/>
      <c r="E104" s="249"/>
      <c r="F104" s="250"/>
      <c r="G104" s="246"/>
      <c r="H104" s="242"/>
      <c r="I104" s="286"/>
      <c r="J104" s="277"/>
      <c r="K104" s="287"/>
      <c r="L104" s="288"/>
      <c r="M104" s="289"/>
      <c r="N104" s="281"/>
      <c r="O104" s="290"/>
      <c r="P104" s="290"/>
      <c r="Q104" s="307"/>
      <c r="R104" s="165"/>
      <c r="S104" s="310"/>
    </row>
    <row r="105" s="1" customFormat="1" hidden="1" customHeight="1" spans="1:19">
      <c r="A105" s="238"/>
      <c r="B105" s="248"/>
      <c r="C105" s="249"/>
      <c r="D105" s="249"/>
      <c r="E105" s="249"/>
      <c r="F105" s="250"/>
      <c r="G105" s="246"/>
      <c r="H105" s="242"/>
      <c r="I105" s="286"/>
      <c r="J105" s="277"/>
      <c r="K105" s="287"/>
      <c r="L105" s="288"/>
      <c r="M105" s="289"/>
      <c r="N105" s="281"/>
      <c r="O105" s="290"/>
      <c r="P105" s="290"/>
      <c r="Q105" s="307"/>
      <c r="R105" s="165"/>
      <c r="S105" s="310"/>
    </row>
    <row r="106" s="1" customFormat="1" hidden="1" customHeight="1" spans="1:19">
      <c r="A106" s="238"/>
      <c r="B106" s="248"/>
      <c r="C106" s="249"/>
      <c r="D106" s="249"/>
      <c r="E106" s="249"/>
      <c r="F106" s="250"/>
      <c r="G106" s="246"/>
      <c r="H106" s="242"/>
      <c r="I106" s="286"/>
      <c r="J106" s="277"/>
      <c r="K106" s="287"/>
      <c r="L106" s="288"/>
      <c r="M106" s="289"/>
      <c r="N106" s="281"/>
      <c r="O106" s="290"/>
      <c r="P106" s="290"/>
      <c r="Q106" s="307"/>
      <c r="R106" s="165"/>
      <c r="S106" s="310"/>
    </row>
    <row r="107" s="1" customFormat="1" hidden="1" customHeight="1" spans="1:19">
      <c r="A107" s="238"/>
      <c r="B107" s="248"/>
      <c r="C107" s="249"/>
      <c r="D107" s="249"/>
      <c r="E107" s="249"/>
      <c r="F107" s="250"/>
      <c r="G107" s="246"/>
      <c r="H107" s="242"/>
      <c r="I107" s="286"/>
      <c r="J107" s="277"/>
      <c r="K107" s="287"/>
      <c r="L107" s="288"/>
      <c r="M107" s="289"/>
      <c r="N107" s="281"/>
      <c r="O107" s="290"/>
      <c r="P107" s="290"/>
      <c r="Q107" s="307"/>
      <c r="R107" s="165"/>
      <c r="S107" s="310"/>
    </row>
    <row r="108" s="1" customFormat="1" hidden="1" customHeight="1" spans="1:19">
      <c r="A108" s="238"/>
      <c r="B108" s="248"/>
      <c r="C108" s="249"/>
      <c r="D108" s="249"/>
      <c r="E108" s="249"/>
      <c r="F108" s="250"/>
      <c r="G108" s="246"/>
      <c r="H108" s="242"/>
      <c r="I108" s="286"/>
      <c r="J108" s="277"/>
      <c r="K108" s="287"/>
      <c r="L108" s="288"/>
      <c r="M108" s="289"/>
      <c r="N108" s="281"/>
      <c r="O108" s="290"/>
      <c r="P108" s="290"/>
      <c r="Q108" s="307"/>
      <c r="R108" s="165"/>
      <c r="S108" s="310"/>
    </row>
    <row r="109" s="1" customFormat="1" hidden="1" customHeight="1" spans="1:19">
      <c r="A109" s="238"/>
      <c r="B109" s="248"/>
      <c r="C109" s="249"/>
      <c r="D109" s="249"/>
      <c r="E109" s="249"/>
      <c r="F109" s="250"/>
      <c r="G109" s="246"/>
      <c r="H109" s="242"/>
      <c r="I109" s="286"/>
      <c r="J109" s="277"/>
      <c r="K109" s="287"/>
      <c r="L109" s="288"/>
      <c r="M109" s="289"/>
      <c r="N109" s="281"/>
      <c r="O109" s="290"/>
      <c r="P109" s="290"/>
      <c r="Q109" s="307"/>
      <c r="R109" s="165"/>
      <c r="S109" s="310"/>
    </row>
    <row r="110" s="1" customFormat="1" hidden="1" customHeight="1" spans="1:19">
      <c r="A110" s="238"/>
      <c r="B110" s="248"/>
      <c r="C110" s="249"/>
      <c r="D110" s="249"/>
      <c r="E110" s="249"/>
      <c r="F110" s="250"/>
      <c r="G110" s="246"/>
      <c r="H110" s="242"/>
      <c r="I110" s="286"/>
      <c r="J110" s="277"/>
      <c r="K110" s="287"/>
      <c r="L110" s="288"/>
      <c r="M110" s="289"/>
      <c r="N110" s="281"/>
      <c r="O110" s="290"/>
      <c r="P110" s="290"/>
      <c r="Q110" s="307"/>
      <c r="R110" s="165"/>
      <c r="S110" s="310"/>
    </row>
    <row r="111" s="1" customFormat="1" hidden="1" customHeight="1" spans="1:19">
      <c r="A111" s="238"/>
      <c r="B111" s="248"/>
      <c r="C111" s="249"/>
      <c r="D111" s="249"/>
      <c r="E111" s="249"/>
      <c r="F111" s="250"/>
      <c r="G111" s="246"/>
      <c r="H111" s="242"/>
      <c r="I111" s="286"/>
      <c r="J111" s="277"/>
      <c r="K111" s="287"/>
      <c r="L111" s="288"/>
      <c r="M111" s="289"/>
      <c r="N111" s="281"/>
      <c r="O111" s="290"/>
      <c r="P111" s="290"/>
      <c r="Q111" s="307"/>
      <c r="R111" s="165"/>
      <c r="S111" s="310"/>
    </row>
    <row r="112" s="1" customFormat="1" hidden="1" customHeight="1" spans="1:19">
      <c r="A112" s="238"/>
      <c r="B112" s="248"/>
      <c r="C112" s="249"/>
      <c r="D112" s="249"/>
      <c r="E112" s="249"/>
      <c r="F112" s="250"/>
      <c r="G112" s="246"/>
      <c r="H112" s="242"/>
      <c r="I112" s="286"/>
      <c r="J112" s="277"/>
      <c r="K112" s="287"/>
      <c r="L112" s="288"/>
      <c r="M112" s="289"/>
      <c r="N112" s="281"/>
      <c r="O112" s="290"/>
      <c r="P112" s="290"/>
      <c r="Q112" s="307"/>
      <c r="R112" s="165"/>
      <c r="S112" s="310"/>
    </row>
    <row r="113" s="1" customFormat="1" hidden="1" customHeight="1" spans="1:19">
      <c r="A113" s="238"/>
      <c r="B113" s="248"/>
      <c r="C113" s="249"/>
      <c r="D113" s="249"/>
      <c r="E113" s="249"/>
      <c r="F113" s="250"/>
      <c r="G113" s="246"/>
      <c r="H113" s="242"/>
      <c r="I113" s="286"/>
      <c r="J113" s="277"/>
      <c r="K113" s="287"/>
      <c r="L113" s="288"/>
      <c r="M113" s="289"/>
      <c r="N113" s="281"/>
      <c r="O113" s="290"/>
      <c r="P113" s="290"/>
      <c r="Q113" s="307"/>
      <c r="R113" s="165"/>
      <c r="S113" s="310"/>
    </row>
    <row r="114" s="1" customFormat="1" hidden="1" customHeight="1" spans="1:19">
      <c r="A114" s="238"/>
      <c r="B114" s="248"/>
      <c r="C114" s="249"/>
      <c r="D114" s="249"/>
      <c r="E114" s="249"/>
      <c r="F114" s="250"/>
      <c r="G114" s="246"/>
      <c r="H114" s="242"/>
      <c r="I114" s="286"/>
      <c r="J114" s="277"/>
      <c r="K114" s="287"/>
      <c r="L114" s="288"/>
      <c r="M114" s="289"/>
      <c r="N114" s="281"/>
      <c r="O114" s="290"/>
      <c r="P114" s="290"/>
      <c r="Q114" s="307"/>
      <c r="R114" s="165"/>
      <c r="S114" s="310"/>
    </row>
    <row r="115" s="1" customFormat="1" hidden="1" customHeight="1" spans="1:19">
      <c r="A115" s="238"/>
      <c r="B115" s="248"/>
      <c r="C115" s="249"/>
      <c r="D115" s="249"/>
      <c r="E115" s="249"/>
      <c r="F115" s="250"/>
      <c r="G115" s="246"/>
      <c r="H115" s="242"/>
      <c r="I115" s="286"/>
      <c r="J115" s="277"/>
      <c r="K115" s="287"/>
      <c r="L115" s="288"/>
      <c r="M115" s="289"/>
      <c r="N115" s="281"/>
      <c r="O115" s="290"/>
      <c r="P115" s="290"/>
      <c r="Q115" s="307"/>
      <c r="R115" s="165"/>
      <c r="S115" s="310"/>
    </row>
    <row r="116" s="1" customFormat="1" hidden="1" customHeight="1" spans="1:19">
      <c r="A116" s="238"/>
      <c r="B116" s="248"/>
      <c r="C116" s="249"/>
      <c r="D116" s="249"/>
      <c r="E116" s="249"/>
      <c r="F116" s="250"/>
      <c r="G116" s="246"/>
      <c r="H116" s="242"/>
      <c r="I116" s="286"/>
      <c r="J116" s="277"/>
      <c r="K116" s="287"/>
      <c r="L116" s="288"/>
      <c r="M116" s="289"/>
      <c r="N116" s="281"/>
      <c r="O116" s="290"/>
      <c r="P116" s="290"/>
      <c r="Q116" s="307"/>
      <c r="R116" s="165"/>
      <c r="S116" s="310"/>
    </row>
    <row r="117" s="1" customFormat="1" hidden="1" customHeight="1" spans="1:19">
      <c r="A117" s="238"/>
      <c r="B117" s="248"/>
      <c r="C117" s="249"/>
      <c r="D117" s="249"/>
      <c r="E117" s="249"/>
      <c r="F117" s="250"/>
      <c r="G117" s="246"/>
      <c r="H117" s="242"/>
      <c r="I117" s="286"/>
      <c r="J117" s="277"/>
      <c r="K117" s="287"/>
      <c r="L117" s="288"/>
      <c r="M117" s="289"/>
      <c r="N117" s="281"/>
      <c r="O117" s="290"/>
      <c r="P117" s="290"/>
      <c r="Q117" s="307"/>
      <c r="R117" s="165"/>
      <c r="S117" s="310"/>
    </row>
    <row r="118" s="1" customFormat="1" hidden="1" customHeight="1" spans="1:19">
      <c r="A118" s="238"/>
      <c r="B118" s="248"/>
      <c r="C118" s="249"/>
      <c r="D118" s="249"/>
      <c r="E118" s="249"/>
      <c r="F118" s="250"/>
      <c r="G118" s="246"/>
      <c r="H118" s="242"/>
      <c r="I118" s="286"/>
      <c r="J118" s="277"/>
      <c r="K118" s="287"/>
      <c r="L118" s="288"/>
      <c r="M118" s="289"/>
      <c r="N118" s="281"/>
      <c r="O118" s="290"/>
      <c r="P118" s="290"/>
      <c r="Q118" s="307"/>
      <c r="R118" s="165"/>
      <c r="S118" s="310"/>
    </row>
    <row r="119" s="1" customFormat="1" hidden="1" customHeight="1" spans="1:19">
      <c r="A119" s="238"/>
      <c r="B119" s="248"/>
      <c r="C119" s="249"/>
      <c r="D119" s="249"/>
      <c r="E119" s="249"/>
      <c r="F119" s="250"/>
      <c r="G119" s="246"/>
      <c r="H119" s="242"/>
      <c r="I119" s="286"/>
      <c r="J119" s="277"/>
      <c r="K119" s="287"/>
      <c r="L119" s="288"/>
      <c r="M119" s="289"/>
      <c r="N119" s="281"/>
      <c r="O119" s="290"/>
      <c r="P119" s="290"/>
      <c r="Q119" s="307"/>
      <c r="R119" s="165"/>
      <c r="S119" s="310"/>
    </row>
    <row r="120" s="1" customFormat="1" hidden="1" customHeight="1" spans="1:19">
      <c r="A120" s="238"/>
      <c r="B120" s="248"/>
      <c r="C120" s="249"/>
      <c r="D120" s="249"/>
      <c r="E120" s="249"/>
      <c r="F120" s="250"/>
      <c r="G120" s="246"/>
      <c r="H120" s="242"/>
      <c r="I120" s="286"/>
      <c r="J120" s="277"/>
      <c r="K120" s="287"/>
      <c r="L120" s="288"/>
      <c r="M120" s="289"/>
      <c r="N120" s="281"/>
      <c r="O120" s="290"/>
      <c r="P120" s="290"/>
      <c r="Q120" s="307"/>
      <c r="R120" s="165"/>
      <c r="S120" s="310"/>
    </row>
    <row r="121" s="1" customFormat="1" hidden="1" customHeight="1" spans="1:19">
      <c r="A121" s="238"/>
      <c r="B121" s="248"/>
      <c r="C121" s="249"/>
      <c r="D121" s="249"/>
      <c r="E121" s="249"/>
      <c r="F121" s="250"/>
      <c r="G121" s="246"/>
      <c r="H121" s="242"/>
      <c r="I121" s="286"/>
      <c r="J121" s="277"/>
      <c r="K121" s="287"/>
      <c r="L121" s="288"/>
      <c r="M121" s="289"/>
      <c r="N121" s="281"/>
      <c r="O121" s="290"/>
      <c r="P121" s="290"/>
      <c r="Q121" s="307"/>
      <c r="R121" s="165"/>
      <c r="S121" s="310"/>
    </row>
    <row r="122" s="1" customFormat="1" hidden="1" customHeight="1" spans="1:19">
      <c r="A122" s="238"/>
      <c r="B122" s="248"/>
      <c r="C122" s="249"/>
      <c r="D122" s="249"/>
      <c r="E122" s="249"/>
      <c r="F122" s="250"/>
      <c r="G122" s="246"/>
      <c r="H122" s="242"/>
      <c r="I122" s="286"/>
      <c r="J122" s="277"/>
      <c r="K122" s="287"/>
      <c r="L122" s="288"/>
      <c r="M122" s="289"/>
      <c r="N122" s="281"/>
      <c r="O122" s="290"/>
      <c r="P122" s="290"/>
      <c r="Q122" s="307"/>
      <c r="R122" s="165"/>
      <c r="S122" s="310"/>
    </row>
    <row r="123" s="1" customFormat="1" customHeight="1" spans="1:19">
      <c r="A123" s="238"/>
      <c r="B123" s="248"/>
      <c r="C123" s="249"/>
      <c r="D123" s="249"/>
      <c r="E123" s="249"/>
      <c r="F123" s="250"/>
      <c r="G123" s="246"/>
      <c r="H123" s="242"/>
      <c r="I123" s="286"/>
      <c r="J123" s="277"/>
      <c r="K123" s="287"/>
      <c r="L123" s="288"/>
      <c r="M123" s="289"/>
      <c r="N123" s="281"/>
      <c r="O123" s="290"/>
      <c r="P123" s="290"/>
      <c r="Q123" s="307"/>
      <c r="R123" s="165"/>
      <c r="S123" s="310"/>
    </row>
    <row r="124" s="1" customFormat="1" customHeight="1" spans="1:19">
      <c r="A124" s="251"/>
      <c r="B124" s="234" t="s">
        <v>77</v>
      </c>
      <c r="C124" s="235"/>
      <c r="D124" s="252"/>
      <c r="E124" s="252"/>
      <c r="F124" s="253"/>
      <c r="G124" s="254"/>
      <c r="H124" s="255"/>
      <c r="I124" s="291"/>
      <c r="J124" s="292"/>
      <c r="K124" s="293"/>
      <c r="L124" s="294"/>
      <c r="M124" s="295"/>
      <c r="N124" s="296"/>
      <c r="O124" s="297"/>
      <c r="P124" s="297"/>
      <c r="Q124" s="311"/>
      <c r="R124" s="171"/>
      <c r="S124" s="312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24:AE24"/>
    <mergeCell ref="G25:Z25"/>
    <mergeCell ref="AA25:AD25"/>
    <mergeCell ref="AE25:AF25"/>
    <mergeCell ref="G26:O26"/>
    <mergeCell ref="P26:Q26"/>
    <mergeCell ref="R26:S26"/>
    <mergeCell ref="T26:V26"/>
    <mergeCell ref="W26:Y26"/>
    <mergeCell ref="B64:Q64"/>
    <mergeCell ref="R64:S64"/>
    <mergeCell ref="F65:H65"/>
    <mergeCell ref="B95:J95"/>
    <mergeCell ref="K95:Q95"/>
    <mergeCell ref="A6:A11"/>
    <mergeCell ref="A12:A24"/>
    <mergeCell ref="A25:A64"/>
    <mergeCell ref="A65:A94"/>
    <mergeCell ref="A95:A124"/>
    <mergeCell ref="B6:B8"/>
    <mergeCell ref="B9:B11"/>
    <mergeCell ref="B13:B16"/>
    <mergeCell ref="B17:B24"/>
    <mergeCell ref="B25:B27"/>
    <mergeCell ref="B65:B79"/>
    <mergeCell ref="B80:B94"/>
    <mergeCell ref="C6:C7"/>
    <mergeCell ref="C9:C10"/>
    <mergeCell ref="C25:C27"/>
    <mergeCell ref="C28:C32"/>
    <mergeCell ref="C65:C66"/>
    <mergeCell ref="C80:C81"/>
    <mergeCell ref="D6:D7"/>
    <mergeCell ref="D9:D10"/>
    <mergeCell ref="D25:D27"/>
    <mergeCell ref="D65:D66"/>
    <mergeCell ref="D80:D81"/>
    <mergeCell ref="E6:E7"/>
    <mergeCell ref="E9:E10"/>
    <mergeCell ref="E25:E27"/>
    <mergeCell ref="E65:E66"/>
    <mergeCell ref="E80:E81"/>
    <mergeCell ref="F9:F10"/>
    <mergeCell ref="F25:F27"/>
    <mergeCell ref="F80:F81"/>
    <mergeCell ref="G9:G10"/>
    <mergeCell ref="G80:G81"/>
    <mergeCell ref="H9:H10"/>
    <mergeCell ref="H80:H81"/>
    <mergeCell ref="H97:H124"/>
    <mergeCell ref="I6:I7"/>
    <mergeCell ref="I65:I66"/>
    <mergeCell ref="I80:I81"/>
    <mergeCell ref="I97:I124"/>
    <mergeCell ref="J6:J7"/>
    <mergeCell ref="J65:J66"/>
    <mergeCell ref="J80:J81"/>
    <mergeCell ref="J97:J124"/>
    <mergeCell ref="K65:K66"/>
    <mergeCell ref="K80:K81"/>
    <mergeCell ref="K97:K124"/>
    <mergeCell ref="L65:L66"/>
    <mergeCell ref="L80:L81"/>
    <mergeCell ref="L97:L124"/>
    <mergeCell ref="M65:M66"/>
    <mergeCell ref="M80:M81"/>
    <mergeCell ref="M97:M124"/>
    <mergeCell ref="N6:N7"/>
    <mergeCell ref="N65:N66"/>
    <mergeCell ref="N80:N81"/>
    <mergeCell ref="N97:N124"/>
    <mergeCell ref="O6:O7"/>
    <mergeCell ref="O8:O11"/>
    <mergeCell ref="O65:O66"/>
    <mergeCell ref="O80:O81"/>
    <mergeCell ref="O97:O124"/>
    <mergeCell ref="P6:P7"/>
    <mergeCell ref="P8:P11"/>
    <mergeCell ref="P65:P66"/>
    <mergeCell ref="P67:P94"/>
    <mergeCell ref="P97:P124"/>
    <mergeCell ref="Q6:Q7"/>
    <mergeCell ref="Q8:Q11"/>
    <mergeCell ref="Q65:Q66"/>
    <mergeCell ref="Q67:Q94"/>
    <mergeCell ref="Q97:Q124"/>
    <mergeCell ref="R6:R7"/>
    <mergeCell ref="R8:R11"/>
    <mergeCell ref="R13:R24"/>
    <mergeCell ref="R65:R66"/>
    <mergeCell ref="R67:R94"/>
    <mergeCell ref="R95:R96"/>
    <mergeCell ref="R97:R124"/>
    <mergeCell ref="S6:S7"/>
    <mergeCell ref="S65:S66"/>
    <mergeCell ref="S95:S96"/>
    <mergeCell ref="Z26:Z27"/>
    <mergeCell ref="AA26:AA27"/>
    <mergeCell ref="AB26:AB27"/>
    <mergeCell ref="AC26:AC27"/>
    <mergeCell ref="AD26:AD27"/>
    <mergeCell ref="AE26:AE27"/>
    <mergeCell ref="AF26:AF27"/>
    <mergeCell ref="AG25:AG27"/>
    <mergeCell ref="AH25:AH27"/>
    <mergeCell ref="AI25:AI27"/>
    <mergeCell ref="AJ25:AJ27"/>
  </mergeCells>
  <dataValidations count="1">
    <dataValidation type="list" allowBlank="1" showInputMessage="1" showErrorMessage="1" sqref="I13 I23 I24 I14:I15 I16:I18 I19:I20 I21:I22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63" max="3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J126"/>
  <sheetViews>
    <sheetView tabSelected="1" zoomScale="90" zoomScaleNormal="90" zoomScaleSheetLayoutView="70" topLeftCell="F6" workbookViewId="0">
      <selection activeCell="Q13" sqref="Q13:Q15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8.1916666666667" style="1" customWidth="1"/>
    <col min="4" max="4" width="12.6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47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98" t="s">
        <v>13</v>
      </c>
      <c r="L6" s="99"/>
      <c r="M6" s="100"/>
      <c r="N6" s="14" t="s">
        <v>14</v>
      </c>
      <c r="O6" s="101" t="s">
        <v>15</v>
      </c>
      <c r="P6" s="102" t="s">
        <v>16</v>
      </c>
      <c r="Q6" s="148" t="s">
        <v>17</v>
      </c>
      <c r="R6" s="149" t="s">
        <v>18</v>
      </c>
      <c r="S6" s="150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3" t="s">
        <v>23</v>
      </c>
      <c r="L7" s="104" t="s">
        <v>24</v>
      </c>
      <c r="M7" s="105" t="s">
        <v>25</v>
      </c>
      <c r="N7" s="106"/>
      <c r="O7" s="107"/>
      <c r="P7" s="108"/>
      <c r="Q7" s="151"/>
      <c r="R7" s="152"/>
      <c r="S7" s="153"/>
    </row>
    <row r="8" s="2" customFormat="1" ht="30" customHeight="1" spans="1:19">
      <c r="A8" s="16"/>
      <c r="B8" s="23"/>
      <c r="C8" s="24" t="s">
        <v>186</v>
      </c>
      <c r="D8" s="25" t="s">
        <v>187</v>
      </c>
      <c r="E8" s="24" t="s">
        <v>186</v>
      </c>
      <c r="F8" s="26">
        <v>682.8</v>
      </c>
      <c r="G8" s="27">
        <v>508.9</v>
      </c>
      <c r="H8" s="28">
        <v>250.8</v>
      </c>
      <c r="I8" s="25" t="s">
        <v>28</v>
      </c>
      <c r="J8" s="109">
        <v>1.44</v>
      </c>
      <c r="K8" s="110" t="s">
        <v>29</v>
      </c>
      <c r="L8" s="111" t="s">
        <v>30</v>
      </c>
      <c r="M8" s="112" t="s">
        <v>31</v>
      </c>
      <c r="N8" s="113">
        <v>45596</v>
      </c>
      <c r="O8" s="114" t="s">
        <v>15</v>
      </c>
      <c r="P8" s="115" t="s">
        <v>32</v>
      </c>
      <c r="Q8" s="154">
        <f>(C11+D11)*H11+E11+F11</f>
        <v>50.598921291337</v>
      </c>
      <c r="R8" s="155">
        <f>Q8+G11</f>
        <v>50.598921291337</v>
      </c>
      <c r="S8" s="156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16" t="s">
        <v>40</v>
      </c>
      <c r="J9" s="29"/>
      <c r="K9" s="117" t="s">
        <v>41</v>
      </c>
      <c r="L9" s="29"/>
      <c r="M9" s="30" t="s">
        <v>42</v>
      </c>
      <c r="N9" s="117"/>
      <c r="O9" s="114"/>
      <c r="P9" s="115"/>
      <c r="Q9" s="154"/>
      <c r="R9" s="155"/>
      <c r="S9" s="157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4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3" t="s">
        <v>48</v>
      </c>
      <c r="O10" s="114"/>
      <c r="P10" s="115"/>
      <c r="Q10" s="154"/>
      <c r="R10" s="155"/>
      <c r="S10" s="157"/>
    </row>
    <row r="11" s="2" customFormat="1" customHeight="1" spans="1:19">
      <c r="A11" s="37"/>
      <c r="B11" s="38"/>
      <c r="C11" s="39">
        <f>R13</f>
        <v>30.9301288480827</v>
      </c>
      <c r="D11" s="40">
        <f>R66</f>
        <v>5.36735671188296</v>
      </c>
      <c r="E11" s="40">
        <f>R99</f>
        <v>10.8531746031746</v>
      </c>
      <c r="F11" s="40">
        <f>J11+L11+N11</f>
        <v>3.26677370039691</v>
      </c>
      <c r="G11" s="41">
        <f>R69</f>
        <v>0</v>
      </c>
      <c r="H11" s="42">
        <v>1.005</v>
      </c>
      <c r="I11" s="118">
        <v>0.03</v>
      </c>
      <c r="J11" s="119">
        <f>I11*(C11+D11)</f>
        <v>1.08892456679897</v>
      </c>
      <c r="K11" s="120">
        <v>0.02</v>
      </c>
      <c r="L11" s="119">
        <f>K11*(C11+D11)</f>
        <v>0.725949711199314</v>
      </c>
      <c r="M11" s="120">
        <v>0.04</v>
      </c>
      <c r="N11" s="121">
        <f>M11*(C11+D11)</f>
        <v>1.45189942239863</v>
      </c>
      <c r="O11" s="122"/>
      <c r="P11" s="123"/>
      <c r="Q11" s="158"/>
      <c r="R11" s="159"/>
      <c r="S11" s="160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4" t="s">
        <v>61</v>
      </c>
      <c r="P12" s="46" t="s">
        <v>34</v>
      </c>
      <c r="Q12" s="161" t="s">
        <v>62</v>
      </c>
      <c r="R12" s="162" t="s">
        <v>63</v>
      </c>
      <c r="S12" s="163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88" t="s">
        <v>70</v>
      </c>
      <c r="J13" s="88">
        <f>J8*0.67</f>
        <v>0.9648</v>
      </c>
      <c r="K13" s="88">
        <f t="shared" ref="K13:K15" si="0">J13/0.975</f>
        <v>0.989538461538462</v>
      </c>
      <c r="L13" s="125">
        <v>11.9</v>
      </c>
      <c r="M13" s="126">
        <v>0</v>
      </c>
      <c r="N13" s="127">
        <f t="shared" ref="N13:N15" si="1">(K13-J13)/K13</f>
        <v>0.0250000000000001</v>
      </c>
      <c r="O13" s="128">
        <v>0.997</v>
      </c>
      <c r="P13" s="129">
        <f t="shared" ref="P13:P16" si="2">((K13*L13)-(K13-J13)*(1-N13)*M13)/O13</f>
        <v>11.8109405138492</v>
      </c>
      <c r="Q13" s="164">
        <f t="shared" ref="Q13:Q16" si="3">H13*P13</f>
        <v>11.8109405138492</v>
      </c>
      <c r="R13" s="165">
        <f>SUM(Q13:Q26)</f>
        <v>30.9301288480827</v>
      </c>
      <c r="S13" s="166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2" t="s">
        <v>70</v>
      </c>
      <c r="J14" s="92">
        <f>J8*0.33</f>
        <v>0.4752</v>
      </c>
      <c r="K14" s="88">
        <f t="shared" si="0"/>
        <v>0.487384615384615</v>
      </c>
      <c r="L14" s="130">
        <v>19.1</v>
      </c>
      <c r="M14" s="126">
        <v>0</v>
      </c>
      <c r="N14" s="127">
        <f t="shared" si="1"/>
        <v>0.025</v>
      </c>
      <c r="O14" s="128">
        <v>0.997</v>
      </c>
      <c r="P14" s="129">
        <f t="shared" si="2"/>
        <v>9.33705732582363</v>
      </c>
      <c r="Q14" s="164">
        <f t="shared" si="3"/>
        <v>9.33705732582363</v>
      </c>
      <c r="R14" s="165"/>
      <c r="S14" s="167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2" t="s">
        <v>70</v>
      </c>
      <c r="J15" s="92">
        <f>J8*0.042</f>
        <v>0.06048</v>
      </c>
      <c r="K15" s="88">
        <f t="shared" si="0"/>
        <v>0.0620307692307692</v>
      </c>
      <c r="L15" s="130">
        <v>19</v>
      </c>
      <c r="M15" s="126">
        <v>0</v>
      </c>
      <c r="N15" s="127">
        <f t="shared" si="1"/>
        <v>0.025</v>
      </c>
      <c r="O15" s="128">
        <v>0.997</v>
      </c>
      <c r="P15" s="129">
        <f t="shared" si="2"/>
        <v>1.18213100840984</v>
      </c>
      <c r="Q15" s="164">
        <f t="shared" si="3"/>
        <v>1.18213100840984</v>
      </c>
      <c r="R15" s="165"/>
      <c r="S15" s="167"/>
    </row>
    <row r="16" s="1" customFormat="1" customHeight="1" spans="1:19">
      <c r="A16" s="47"/>
      <c r="B16" s="55"/>
      <c r="C16" s="56" t="s">
        <v>77</v>
      </c>
      <c r="D16" s="56" t="s">
        <v>77</v>
      </c>
      <c r="E16" s="57"/>
      <c r="F16" s="57"/>
      <c r="G16" s="57"/>
      <c r="H16" s="58"/>
      <c r="I16" s="58" t="s">
        <v>70</v>
      </c>
      <c r="J16" s="131"/>
      <c r="K16" s="131"/>
      <c r="L16" s="132"/>
      <c r="M16" s="133"/>
      <c r="N16" s="134"/>
      <c r="O16" s="134">
        <v>1</v>
      </c>
      <c r="P16" s="135">
        <f t="shared" si="2"/>
        <v>0</v>
      </c>
      <c r="Q16" s="168">
        <f t="shared" si="3"/>
        <v>0</v>
      </c>
      <c r="R16" s="165"/>
      <c r="S16" s="167"/>
    </row>
    <row r="17" s="1" customFormat="1" ht="35" customHeight="1" spans="1:19">
      <c r="A17" s="47"/>
      <c r="B17" s="59" t="s">
        <v>78</v>
      </c>
      <c r="C17" s="49" t="s">
        <v>79</v>
      </c>
      <c r="D17" s="50" t="s">
        <v>80</v>
      </c>
      <c r="E17" s="50"/>
      <c r="F17" s="50"/>
      <c r="G17" s="50" t="s">
        <v>69</v>
      </c>
      <c r="H17" s="51">
        <v>1</v>
      </c>
      <c r="I17" s="92" t="s">
        <v>70</v>
      </c>
      <c r="J17" s="136" t="s">
        <v>66</v>
      </c>
      <c r="K17" s="136" t="s">
        <v>66</v>
      </c>
      <c r="L17" s="125">
        <v>0.2</v>
      </c>
      <c r="M17" s="136" t="s">
        <v>66</v>
      </c>
      <c r="N17" s="136" t="s">
        <v>66</v>
      </c>
      <c r="O17" s="137">
        <v>1</v>
      </c>
      <c r="P17" s="138">
        <f t="shared" ref="P17:P26" si="4">H17*L17/O17</f>
        <v>0.2</v>
      </c>
      <c r="Q17" s="169">
        <f t="shared" ref="Q17:Q26" si="5">P17</f>
        <v>0.2</v>
      </c>
      <c r="R17" s="165"/>
      <c r="S17" s="167"/>
    </row>
    <row r="18" s="1" customFormat="1" ht="30" customHeight="1" spans="1:19">
      <c r="A18" s="47"/>
      <c r="B18" s="60"/>
      <c r="C18" s="49" t="s">
        <v>81</v>
      </c>
      <c r="D18" s="50" t="s">
        <v>82</v>
      </c>
      <c r="E18" s="54"/>
      <c r="F18" s="54"/>
      <c r="G18" s="50" t="s">
        <v>69</v>
      </c>
      <c r="H18" s="61">
        <v>1</v>
      </c>
      <c r="I18" s="92" t="s">
        <v>70</v>
      </c>
      <c r="J18" s="139" t="s">
        <v>66</v>
      </c>
      <c r="K18" s="139" t="s">
        <v>66</v>
      </c>
      <c r="L18" s="130">
        <v>0.2</v>
      </c>
      <c r="M18" s="139" t="s">
        <v>66</v>
      </c>
      <c r="N18" s="139" t="s">
        <v>66</v>
      </c>
      <c r="O18" s="140">
        <v>1</v>
      </c>
      <c r="P18" s="138">
        <f t="shared" si="4"/>
        <v>0.2</v>
      </c>
      <c r="Q18" s="169">
        <f t="shared" si="5"/>
        <v>0.2</v>
      </c>
      <c r="R18" s="165"/>
      <c r="S18" s="167"/>
    </row>
    <row r="19" s="1" customFormat="1" ht="33" customHeight="1" spans="1:19">
      <c r="A19" s="62"/>
      <c r="B19" s="60"/>
      <c r="C19" s="49" t="s">
        <v>83</v>
      </c>
      <c r="D19" s="50" t="s">
        <v>84</v>
      </c>
      <c r="E19" s="63"/>
      <c r="F19" s="63"/>
      <c r="G19" s="50" t="s">
        <v>69</v>
      </c>
      <c r="H19" s="64">
        <v>1</v>
      </c>
      <c r="I19" s="92" t="s">
        <v>70</v>
      </c>
      <c r="J19" s="139" t="s">
        <v>66</v>
      </c>
      <c r="K19" s="139" t="s">
        <v>66</v>
      </c>
      <c r="L19" s="130">
        <v>1.2</v>
      </c>
      <c r="M19" s="139" t="s">
        <v>66</v>
      </c>
      <c r="N19" s="139" t="s">
        <v>66</v>
      </c>
      <c r="O19" s="140">
        <v>1</v>
      </c>
      <c r="P19" s="138">
        <f t="shared" si="4"/>
        <v>1.2</v>
      </c>
      <c r="Q19" s="169">
        <f t="shared" si="5"/>
        <v>1.2</v>
      </c>
      <c r="R19" s="165"/>
      <c r="S19" s="170"/>
    </row>
    <row r="20" s="1" customFormat="1" ht="33" customHeight="1" spans="1:19">
      <c r="A20" s="62"/>
      <c r="B20" s="60"/>
      <c r="C20" s="49" t="s">
        <v>85</v>
      </c>
      <c r="D20" s="50" t="s">
        <v>84</v>
      </c>
      <c r="E20" s="63"/>
      <c r="F20" s="63"/>
      <c r="G20" s="50" t="s">
        <v>69</v>
      </c>
      <c r="H20" s="64">
        <v>1</v>
      </c>
      <c r="I20" s="92" t="s">
        <v>70</v>
      </c>
      <c r="J20" s="139" t="s">
        <v>66</v>
      </c>
      <c r="K20" s="139" t="s">
        <v>66</v>
      </c>
      <c r="L20" s="130">
        <v>0.8</v>
      </c>
      <c r="M20" s="139" t="s">
        <v>66</v>
      </c>
      <c r="N20" s="139" t="s">
        <v>66</v>
      </c>
      <c r="O20" s="140">
        <v>1</v>
      </c>
      <c r="P20" s="138">
        <f t="shared" si="4"/>
        <v>0.8</v>
      </c>
      <c r="Q20" s="169">
        <f t="shared" si="5"/>
        <v>0.8</v>
      </c>
      <c r="R20" s="165"/>
      <c r="S20" s="170"/>
    </row>
    <row r="21" s="1" customFormat="1" ht="33" customHeight="1" spans="1:19">
      <c r="A21" s="62"/>
      <c r="B21" s="60"/>
      <c r="C21" s="49" t="s">
        <v>86</v>
      </c>
      <c r="D21" s="50" t="s">
        <v>84</v>
      </c>
      <c r="E21" s="63"/>
      <c r="F21" s="63"/>
      <c r="G21" s="50" t="s">
        <v>69</v>
      </c>
      <c r="H21" s="64">
        <v>2</v>
      </c>
      <c r="I21" s="92" t="s">
        <v>70</v>
      </c>
      <c r="J21" s="139" t="s">
        <v>66</v>
      </c>
      <c r="K21" s="139" t="s">
        <v>66</v>
      </c>
      <c r="L21" s="130">
        <v>0.3</v>
      </c>
      <c r="M21" s="139" t="s">
        <v>66</v>
      </c>
      <c r="N21" s="139" t="s">
        <v>66</v>
      </c>
      <c r="O21" s="140">
        <v>1</v>
      </c>
      <c r="P21" s="138">
        <f t="shared" si="4"/>
        <v>0.6</v>
      </c>
      <c r="Q21" s="169">
        <f t="shared" si="5"/>
        <v>0.6</v>
      </c>
      <c r="R21" s="165"/>
      <c r="S21" s="170"/>
    </row>
    <row r="22" s="1" customFormat="1" ht="33" customHeight="1" spans="1:19">
      <c r="A22" s="62"/>
      <c r="B22" s="60"/>
      <c r="C22" s="49" t="s">
        <v>87</v>
      </c>
      <c r="D22" s="50" t="s">
        <v>84</v>
      </c>
      <c r="E22" s="63"/>
      <c r="F22" s="63"/>
      <c r="G22" s="50" t="s">
        <v>69</v>
      </c>
      <c r="H22" s="64">
        <v>2</v>
      </c>
      <c r="I22" s="92" t="s">
        <v>70</v>
      </c>
      <c r="J22" s="139" t="s">
        <v>66</v>
      </c>
      <c r="K22" s="139" t="s">
        <v>66</v>
      </c>
      <c r="L22" s="130">
        <v>0.8</v>
      </c>
      <c r="M22" s="139" t="s">
        <v>66</v>
      </c>
      <c r="N22" s="139" t="s">
        <v>66</v>
      </c>
      <c r="O22" s="140">
        <v>1</v>
      </c>
      <c r="P22" s="138">
        <f t="shared" si="4"/>
        <v>1.6</v>
      </c>
      <c r="Q22" s="169">
        <f t="shared" si="5"/>
        <v>1.6</v>
      </c>
      <c r="R22" s="165"/>
      <c r="S22" s="170"/>
    </row>
    <row r="23" s="1" customFormat="1" ht="30" customHeight="1" spans="1:19">
      <c r="A23" s="62"/>
      <c r="B23" s="60"/>
      <c r="C23" s="49" t="s">
        <v>88</v>
      </c>
      <c r="D23" s="63" t="s">
        <v>188</v>
      </c>
      <c r="E23" s="63"/>
      <c r="F23" s="63"/>
      <c r="G23" s="50" t="s">
        <v>69</v>
      </c>
      <c r="H23" s="64">
        <v>1</v>
      </c>
      <c r="I23" s="92" t="s">
        <v>70</v>
      </c>
      <c r="J23" s="139" t="s">
        <v>66</v>
      </c>
      <c r="K23" s="139" t="s">
        <v>66</v>
      </c>
      <c r="L23" s="130">
        <v>4</v>
      </c>
      <c r="M23" s="139" t="s">
        <v>66</v>
      </c>
      <c r="N23" s="139" t="s">
        <v>66</v>
      </c>
      <c r="O23" s="140">
        <v>1</v>
      </c>
      <c r="P23" s="138">
        <f t="shared" si="4"/>
        <v>4</v>
      </c>
      <c r="Q23" s="169">
        <f t="shared" si="5"/>
        <v>4</v>
      </c>
      <c r="R23" s="165"/>
      <c r="S23" s="170"/>
    </row>
    <row r="24" s="1" customFormat="1" ht="30" customHeight="1" spans="1:19">
      <c r="A24" s="62"/>
      <c r="B24" s="60"/>
      <c r="C24" s="49"/>
      <c r="D24" s="63"/>
      <c r="E24" s="63"/>
      <c r="F24" s="63"/>
      <c r="G24" s="50"/>
      <c r="H24" s="64"/>
      <c r="I24" s="92" t="s">
        <v>70</v>
      </c>
      <c r="J24" s="139" t="s">
        <v>66</v>
      </c>
      <c r="K24" s="139" t="s">
        <v>66</v>
      </c>
      <c r="L24" s="130">
        <v>0</v>
      </c>
      <c r="M24" s="139" t="s">
        <v>66</v>
      </c>
      <c r="N24" s="139" t="s">
        <v>66</v>
      </c>
      <c r="O24" s="140">
        <v>1</v>
      </c>
      <c r="P24" s="138">
        <f t="shared" si="4"/>
        <v>0</v>
      </c>
      <c r="Q24" s="169">
        <f t="shared" si="5"/>
        <v>0</v>
      </c>
      <c r="R24" s="165"/>
      <c r="S24" s="170"/>
    </row>
    <row r="25" s="1" customFormat="1" ht="30" customHeight="1" spans="1:19">
      <c r="A25" s="62"/>
      <c r="B25" s="60"/>
      <c r="C25" s="49"/>
      <c r="D25" s="63"/>
      <c r="E25" s="63"/>
      <c r="F25" s="63"/>
      <c r="G25" s="50"/>
      <c r="H25" s="64"/>
      <c r="I25" s="92" t="s">
        <v>70</v>
      </c>
      <c r="J25" s="139" t="s">
        <v>66</v>
      </c>
      <c r="K25" s="139" t="s">
        <v>66</v>
      </c>
      <c r="L25" s="130">
        <v>0</v>
      </c>
      <c r="M25" s="139" t="s">
        <v>66</v>
      </c>
      <c r="N25" s="139" t="s">
        <v>66</v>
      </c>
      <c r="O25" s="140">
        <v>1</v>
      </c>
      <c r="P25" s="138">
        <f t="shared" si="4"/>
        <v>0</v>
      </c>
      <c r="Q25" s="169">
        <f t="shared" si="5"/>
        <v>0</v>
      </c>
      <c r="R25" s="165"/>
      <c r="S25" s="170"/>
    </row>
    <row r="26" s="1" customFormat="1" customHeight="1" spans="1:19">
      <c r="A26" s="65"/>
      <c r="B26" s="66"/>
      <c r="C26" s="56" t="s">
        <v>77</v>
      </c>
      <c r="D26" s="56" t="s">
        <v>77</v>
      </c>
      <c r="E26" s="67"/>
      <c r="F26" s="67"/>
      <c r="G26" s="50"/>
      <c r="H26" s="68"/>
      <c r="I26" s="68" t="s">
        <v>70</v>
      </c>
      <c r="J26" s="141" t="s">
        <v>66</v>
      </c>
      <c r="K26" s="141" t="s">
        <v>66</v>
      </c>
      <c r="L26" s="142">
        <v>0</v>
      </c>
      <c r="M26" s="141" t="s">
        <v>66</v>
      </c>
      <c r="N26" s="141" t="s">
        <v>66</v>
      </c>
      <c r="O26" s="143">
        <v>1</v>
      </c>
      <c r="P26" s="138">
        <f t="shared" si="4"/>
        <v>0</v>
      </c>
      <c r="Q26" s="169">
        <f t="shared" si="5"/>
        <v>0</v>
      </c>
      <c r="R26" s="171"/>
      <c r="S26" s="172"/>
    </row>
    <row r="27" s="1" customFormat="1" customHeight="1" spans="1:36">
      <c r="A27" s="69" t="s">
        <v>90</v>
      </c>
      <c r="B27" s="70" t="s">
        <v>91</v>
      </c>
      <c r="C27" s="71" t="s">
        <v>92</v>
      </c>
      <c r="D27" s="72" t="s">
        <v>93</v>
      </c>
      <c r="E27" s="72" t="s">
        <v>94</v>
      </c>
      <c r="F27" s="73" t="s">
        <v>95</v>
      </c>
      <c r="G27" s="74" t="s">
        <v>96</v>
      </c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177"/>
      <c r="AA27" s="75" t="s">
        <v>97</v>
      </c>
      <c r="AB27" s="75"/>
      <c r="AC27" s="75"/>
      <c r="AD27" s="75"/>
      <c r="AE27" s="74" t="s">
        <v>98</v>
      </c>
      <c r="AF27" s="177"/>
      <c r="AG27" s="187" t="s">
        <v>61</v>
      </c>
      <c r="AH27" s="188" t="s">
        <v>99</v>
      </c>
      <c r="AI27" s="73" t="s">
        <v>62</v>
      </c>
      <c r="AJ27" s="189" t="s">
        <v>19</v>
      </c>
    </row>
    <row r="28" s="1" customFormat="1" customHeight="1" spans="1:36">
      <c r="A28" s="47"/>
      <c r="B28" s="76"/>
      <c r="C28" s="77"/>
      <c r="D28" s="78"/>
      <c r="E28" s="78"/>
      <c r="F28" s="79"/>
      <c r="G28" s="80" t="s">
        <v>100</v>
      </c>
      <c r="H28" s="81"/>
      <c r="I28" s="81"/>
      <c r="J28" s="81"/>
      <c r="K28" s="81"/>
      <c r="L28" s="81"/>
      <c r="M28" s="81"/>
      <c r="N28" s="81"/>
      <c r="O28" s="144"/>
      <c r="P28" s="145" t="s">
        <v>101</v>
      </c>
      <c r="Q28" s="145"/>
      <c r="R28" s="145" t="s">
        <v>102</v>
      </c>
      <c r="S28" s="145"/>
      <c r="T28" s="145" t="s">
        <v>103</v>
      </c>
      <c r="U28" s="145"/>
      <c r="V28" s="145"/>
      <c r="W28" s="173" t="s">
        <v>104</v>
      </c>
      <c r="X28" s="173"/>
      <c r="Y28" s="173"/>
      <c r="Z28" s="178" t="s">
        <v>105</v>
      </c>
      <c r="AA28" s="77" t="s">
        <v>106</v>
      </c>
      <c r="AB28" s="29" t="s">
        <v>107</v>
      </c>
      <c r="AC28" s="30" t="s">
        <v>108</v>
      </c>
      <c r="AD28" s="117" t="s">
        <v>109</v>
      </c>
      <c r="AE28" s="179" t="s">
        <v>110</v>
      </c>
      <c r="AF28" s="178" t="s">
        <v>111</v>
      </c>
      <c r="AG28" s="190"/>
      <c r="AH28" s="191"/>
      <c r="AI28" s="192"/>
      <c r="AJ28" s="193"/>
    </row>
    <row r="29" s="1" customFormat="1" ht="31" customHeight="1" spans="1:36">
      <c r="A29" s="47"/>
      <c r="B29" s="82"/>
      <c r="C29" s="45"/>
      <c r="D29" s="34"/>
      <c r="E29" s="34"/>
      <c r="F29" s="83"/>
      <c r="G29" s="84" t="s">
        <v>112</v>
      </c>
      <c r="H29" s="34" t="s">
        <v>52</v>
      </c>
      <c r="I29" s="34" t="s">
        <v>113</v>
      </c>
      <c r="J29" s="34" t="s">
        <v>114</v>
      </c>
      <c r="K29" s="34" t="s">
        <v>115</v>
      </c>
      <c r="L29" s="34" t="s">
        <v>116</v>
      </c>
      <c r="M29" s="34" t="s">
        <v>117</v>
      </c>
      <c r="N29" s="34" t="s">
        <v>118</v>
      </c>
      <c r="O29" s="34" t="s">
        <v>119</v>
      </c>
      <c r="P29" s="34" t="s">
        <v>120</v>
      </c>
      <c r="Q29" s="34" t="s">
        <v>121</v>
      </c>
      <c r="R29" s="34" t="s">
        <v>122</v>
      </c>
      <c r="S29" s="34" t="s">
        <v>123</v>
      </c>
      <c r="T29" s="34" t="s">
        <v>124</v>
      </c>
      <c r="U29" s="34" t="s">
        <v>125</v>
      </c>
      <c r="V29" s="34" t="s">
        <v>126</v>
      </c>
      <c r="W29" s="174" t="s">
        <v>127</v>
      </c>
      <c r="X29" s="34" t="s">
        <v>128</v>
      </c>
      <c r="Y29" s="34" t="s">
        <v>129</v>
      </c>
      <c r="Z29" s="35"/>
      <c r="AA29" s="45"/>
      <c r="AB29" s="33"/>
      <c r="AC29" s="34"/>
      <c r="AD29" s="83"/>
      <c r="AE29" s="180"/>
      <c r="AF29" s="35"/>
      <c r="AG29" s="194"/>
      <c r="AH29" s="33"/>
      <c r="AI29" s="195"/>
      <c r="AJ29" s="196"/>
    </row>
    <row r="30" s="4" customFormat="1" customHeight="1" spans="1:36">
      <c r="A30" s="85"/>
      <c r="B30" s="86">
        <v>1</v>
      </c>
      <c r="C30" s="87" t="s">
        <v>189</v>
      </c>
      <c r="D30" s="88" t="s">
        <v>131</v>
      </c>
      <c r="E30" s="89">
        <v>1</v>
      </c>
      <c r="F30" s="90">
        <v>540</v>
      </c>
      <c r="G30" s="91" t="s">
        <v>132</v>
      </c>
      <c r="H30" s="92" t="s">
        <v>133</v>
      </c>
      <c r="I30" s="92"/>
      <c r="J30" s="92">
        <v>300</v>
      </c>
      <c r="K30" s="92">
        <v>45</v>
      </c>
      <c r="L30" s="92">
        <v>800</v>
      </c>
      <c r="M30" s="146">
        <v>0.02</v>
      </c>
      <c r="N30" s="137">
        <v>0.03</v>
      </c>
      <c r="O30" s="137">
        <v>0.95</v>
      </c>
      <c r="P30" s="89">
        <v>10</v>
      </c>
      <c r="Q30" s="139">
        <f t="shared" ref="Q30:Q65" si="6">J30*10000*(1-N30+M30)/P30/12/26/20</f>
        <v>47.5961538461538</v>
      </c>
      <c r="R30" s="175">
        <v>23.5</v>
      </c>
      <c r="S30" s="139">
        <f t="shared" ref="S30:S65" si="7">L30*R30/26/20</f>
        <v>36.1538461538462</v>
      </c>
      <c r="T30" s="88">
        <v>4</v>
      </c>
      <c r="U30" s="89">
        <v>1</v>
      </c>
      <c r="V30" s="139">
        <f t="shared" ref="V30:V65" si="8">T30*U30</f>
        <v>4</v>
      </c>
      <c r="W30" s="88">
        <v>1</v>
      </c>
      <c r="X30" s="88">
        <v>0.8</v>
      </c>
      <c r="Y30" s="181">
        <f t="shared" ref="Y30:Y65" si="9">K30*X30*W30</f>
        <v>36</v>
      </c>
      <c r="Z30" s="182">
        <f t="shared" ref="Z30:Z65" si="10">(S30+Q30)/O30+Y30+V30</f>
        <v>128.157894736842</v>
      </c>
      <c r="AA30" s="183">
        <v>10</v>
      </c>
      <c r="AB30" s="184">
        <v>5800</v>
      </c>
      <c r="AC30" s="89">
        <v>1</v>
      </c>
      <c r="AD30" s="185">
        <f t="shared" ref="AD30:AD65" si="11">AC30*AA30*AB30/26/10</f>
        <v>223.076923076923</v>
      </c>
      <c r="AE30" s="186">
        <v>0.4</v>
      </c>
      <c r="AF30" s="182">
        <f t="shared" ref="AF30:AF65" si="12">AE30*Z30</f>
        <v>51.2631578947368</v>
      </c>
      <c r="AG30" s="197">
        <v>1</v>
      </c>
      <c r="AH30" s="139">
        <f t="shared" ref="AH30:AH65" si="13">(AD30+AF30)/AG30/F30</f>
        <v>0.508037186984555</v>
      </c>
      <c r="AI30" s="198">
        <f t="shared" ref="AI30:AI34" si="14">AH30*E30</f>
        <v>0.508037186984555</v>
      </c>
      <c r="AJ30" s="199" t="s">
        <v>134</v>
      </c>
    </row>
    <row r="31" s="1" customFormat="1" customHeight="1" spans="1:36">
      <c r="A31" s="47"/>
      <c r="B31" s="93">
        <v>2</v>
      </c>
      <c r="C31" s="87"/>
      <c r="D31" s="88" t="s">
        <v>135</v>
      </c>
      <c r="E31" s="89">
        <v>1</v>
      </c>
      <c r="F31" s="90">
        <v>750</v>
      </c>
      <c r="G31" s="91" t="s">
        <v>136</v>
      </c>
      <c r="H31" s="92" t="s">
        <v>137</v>
      </c>
      <c r="I31" s="92" t="s">
        <v>138</v>
      </c>
      <c r="J31" s="92">
        <v>1200</v>
      </c>
      <c r="K31" s="92">
        <v>280</v>
      </c>
      <c r="L31" s="92">
        <v>1400</v>
      </c>
      <c r="M31" s="146">
        <v>0.025</v>
      </c>
      <c r="N31" s="137">
        <v>0.03</v>
      </c>
      <c r="O31" s="137">
        <v>0.95</v>
      </c>
      <c r="P31" s="89">
        <v>10</v>
      </c>
      <c r="Q31" s="139">
        <f t="shared" si="6"/>
        <v>191.346153846154</v>
      </c>
      <c r="R31" s="175">
        <v>23.5</v>
      </c>
      <c r="S31" s="139">
        <f t="shared" si="7"/>
        <v>63.2692307692308</v>
      </c>
      <c r="T31" s="92">
        <v>4</v>
      </c>
      <c r="U31" s="176">
        <v>1</v>
      </c>
      <c r="V31" s="139">
        <f t="shared" si="8"/>
        <v>4</v>
      </c>
      <c r="W31" s="92">
        <v>1</v>
      </c>
      <c r="X31" s="92">
        <v>0.8</v>
      </c>
      <c r="Y31" s="181">
        <f t="shared" si="9"/>
        <v>224</v>
      </c>
      <c r="Z31" s="182">
        <f t="shared" si="10"/>
        <v>496.016194331984</v>
      </c>
      <c r="AA31" s="183">
        <v>10</v>
      </c>
      <c r="AB31" s="184">
        <v>5800</v>
      </c>
      <c r="AC31" s="89">
        <v>12</v>
      </c>
      <c r="AD31" s="185">
        <f t="shared" si="11"/>
        <v>2676.92307692308</v>
      </c>
      <c r="AE31" s="186">
        <v>0.13</v>
      </c>
      <c r="AF31" s="182">
        <f t="shared" si="12"/>
        <v>64.4821052631579</v>
      </c>
      <c r="AG31" s="200">
        <v>0.997</v>
      </c>
      <c r="AH31" s="139">
        <f t="shared" si="13"/>
        <v>3.66620552616013</v>
      </c>
      <c r="AI31" s="198">
        <f t="shared" si="14"/>
        <v>3.66620552616013</v>
      </c>
      <c r="AJ31" s="199" t="s">
        <v>134</v>
      </c>
    </row>
    <row r="32" s="1" customFormat="1" customHeight="1" spans="1:36">
      <c r="A32" s="47"/>
      <c r="B32" s="94">
        <v>3</v>
      </c>
      <c r="C32" s="87"/>
      <c r="D32" s="92" t="s">
        <v>139</v>
      </c>
      <c r="E32" s="95">
        <v>1</v>
      </c>
      <c r="F32" s="90">
        <v>750</v>
      </c>
      <c r="G32" s="91" t="s">
        <v>140</v>
      </c>
      <c r="H32" s="92" t="s">
        <v>133</v>
      </c>
      <c r="I32" s="92"/>
      <c r="J32" s="92">
        <v>32</v>
      </c>
      <c r="K32" s="92">
        <v>25</v>
      </c>
      <c r="L32" s="92">
        <v>40</v>
      </c>
      <c r="M32" s="146">
        <v>0.02</v>
      </c>
      <c r="N32" s="137">
        <v>0.03</v>
      </c>
      <c r="O32" s="137">
        <v>0.95</v>
      </c>
      <c r="P32" s="89">
        <v>10</v>
      </c>
      <c r="Q32" s="139">
        <f t="shared" si="6"/>
        <v>5.07692307692308</v>
      </c>
      <c r="R32" s="175">
        <v>23.5</v>
      </c>
      <c r="S32" s="139">
        <f t="shared" si="7"/>
        <v>1.80769230769231</v>
      </c>
      <c r="T32" s="88"/>
      <c r="U32" s="176">
        <v>0</v>
      </c>
      <c r="V32" s="139">
        <f t="shared" si="8"/>
        <v>0</v>
      </c>
      <c r="W32" s="88">
        <v>1</v>
      </c>
      <c r="X32" s="92">
        <v>0.8</v>
      </c>
      <c r="Y32" s="181">
        <f t="shared" si="9"/>
        <v>20</v>
      </c>
      <c r="Z32" s="182">
        <f t="shared" si="10"/>
        <v>27.246963562753</v>
      </c>
      <c r="AA32" s="183">
        <v>10</v>
      </c>
      <c r="AB32" s="184">
        <v>5800</v>
      </c>
      <c r="AC32" s="89">
        <v>1</v>
      </c>
      <c r="AD32" s="185">
        <f t="shared" si="11"/>
        <v>223.076923076923</v>
      </c>
      <c r="AE32" s="186">
        <v>0.0028</v>
      </c>
      <c r="AF32" s="182">
        <f t="shared" si="12"/>
        <v>0.0762914979757085</v>
      </c>
      <c r="AG32" s="200">
        <v>0.997</v>
      </c>
      <c r="AH32" s="139">
        <f t="shared" si="13"/>
        <v>0.298432918187762</v>
      </c>
      <c r="AI32" s="198">
        <f t="shared" si="14"/>
        <v>0.298432918187762</v>
      </c>
      <c r="AJ32" s="199" t="s">
        <v>134</v>
      </c>
    </row>
    <row r="33" s="1" customFormat="1" customHeight="1" spans="1:36">
      <c r="A33" s="47"/>
      <c r="B33" s="93">
        <v>4</v>
      </c>
      <c r="C33" s="87"/>
      <c r="D33" s="92" t="s">
        <v>141</v>
      </c>
      <c r="E33" s="95">
        <v>1</v>
      </c>
      <c r="F33" s="90">
        <v>750</v>
      </c>
      <c r="G33" s="91" t="s">
        <v>142</v>
      </c>
      <c r="H33" s="92" t="s">
        <v>66</v>
      </c>
      <c r="I33" s="92"/>
      <c r="J33" s="92">
        <v>8</v>
      </c>
      <c r="K33" s="92">
        <v>6</v>
      </c>
      <c r="L33" s="92">
        <v>100</v>
      </c>
      <c r="M33" s="146">
        <v>0.01</v>
      </c>
      <c r="N33" s="137">
        <v>0.03</v>
      </c>
      <c r="O33" s="137">
        <v>0.95</v>
      </c>
      <c r="P33" s="89">
        <v>10</v>
      </c>
      <c r="Q33" s="139">
        <f t="shared" si="6"/>
        <v>1.25641025641026</v>
      </c>
      <c r="R33" s="175">
        <v>23.5</v>
      </c>
      <c r="S33" s="139">
        <f t="shared" si="7"/>
        <v>4.51923076923077</v>
      </c>
      <c r="T33" s="92"/>
      <c r="U33" s="176">
        <v>0</v>
      </c>
      <c r="V33" s="139">
        <f t="shared" si="8"/>
        <v>0</v>
      </c>
      <c r="W33" s="92">
        <v>1</v>
      </c>
      <c r="X33" s="92">
        <v>0.8</v>
      </c>
      <c r="Y33" s="181">
        <f t="shared" si="9"/>
        <v>4.8</v>
      </c>
      <c r="Z33" s="182">
        <f t="shared" si="10"/>
        <v>10.8796221322537</v>
      </c>
      <c r="AA33" s="183">
        <v>10</v>
      </c>
      <c r="AB33" s="184">
        <v>5800</v>
      </c>
      <c r="AC33" s="89">
        <v>2</v>
      </c>
      <c r="AD33" s="185">
        <f t="shared" si="11"/>
        <v>446.153846153846</v>
      </c>
      <c r="AE33" s="186">
        <v>0.0028</v>
      </c>
      <c r="AF33" s="182">
        <f t="shared" si="12"/>
        <v>0.0304629419703104</v>
      </c>
      <c r="AG33" s="200">
        <v>0.997</v>
      </c>
      <c r="AH33" s="139">
        <f t="shared" si="13"/>
        <v>0.596702519686816</v>
      </c>
      <c r="AI33" s="198">
        <f t="shared" si="14"/>
        <v>0.596702519686816</v>
      </c>
      <c r="AJ33" s="199" t="s">
        <v>134</v>
      </c>
    </row>
    <row r="34" s="1" customFormat="1" customHeight="1" spans="1:36">
      <c r="A34" s="47"/>
      <c r="B34" s="93">
        <v>5</v>
      </c>
      <c r="C34" s="87"/>
      <c r="D34" s="92" t="s">
        <v>143</v>
      </c>
      <c r="E34" s="95">
        <v>1</v>
      </c>
      <c r="F34" s="90">
        <v>750</v>
      </c>
      <c r="G34" s="91" t="s">
        <v>144</v>
      </c>
      <c r="H34" s="92" t="s">
        <v>145</v>
      </c>
      <c r="I34" s="92"/>
      <c r="J34" s="92">
        <v>100</v>
      </c>
      <c r="K34" s="92">
        <v>30</v>
      </c>
      <c r="L34" s="92">
        <v>2200</v>
      </c>
      <c r="M34" s="146">
        <v>0.02</v>
      </c>
      <c r="N34" s="137">
        <v>0.03</v>
      </c>
      <c r="O34" s="137">
        <v>0.95</v>
      </c>
      <c r="P34" s="89">
        <v>10</v>
      </c>
      <c r="Q34" s="139">
        <f t="shared" si="6"/>
        <v>15.8653846153846</v>
      </c>
      <c r="R34" s="175">
        <v>23.5</v>
      </c>
      <c r="S34" s="139">
        <f t="shared" si="7"/>
        <v>99.4230769230769</v>
      </c>
      <c r="T34" s="88"/>
      <c r="U34" s="176">
        <v>0.03</v>
      </c>
      <c r="V34" s="139">
        <f t="shared" si="8"/>
        <v>0</v>
      </c>
      <c r="W34" s="88">
        <v>1</v>
      </c>
      <c r="X34" s="92">
        <v>0.8</v>
      </c>
      <c r="Y34" s="139">
        <f t="shared" si="9"/>
        <v>24</v>
      </c>
      <c r="Z34" s="182">
        <f t="shared" si="10"/>
        <v>145.356275303644</v>
      </c>
      <c r="AA34" s="183">
        <v>10</v>
      </c>
      <c r="AB34" s="184">
        <v>5800</v>
      </c>
      <c r="AC34" s="89">
        <v>1</v>
      </c>
      <c r="AD34" s="185">
        <f t="shared" si="11"/>
        <v>223.076923076923</v>
      </c>
      <c r="AE34" s="186">
        <v>0.0028</v>
      </c>
      <c r="AF34" s="182">
        <f t="shared" si="12"/>
        <v>0.406997570850202</v>
      </c>
      <c r="AG34" s="200">
        <v>1</v>
      </c>
      <c r="AH34" s="139">
        <f t="shared" si="13"/>
        <v>0.297978560863698</v>
      </c>
      <c r="AI34" s="198">
        <f t="shared" si="14"/>
        <v>0.297978560863698</v>
      </c>
      <c r="AJ34" s="199" t="s">
        <v>134</v>
      </c>
    </row>
    <row r="35" s="1" customFormat="1" customHeight="1" spans="1:36">
      <c r="A35" s="47"/>
      <c r="B35" s="93"/>
      <c r="C35" s="96"/>
      <c r="D35" s="92"/>
      <c r="E35" s="95">
        <v>1</v>
      </c>
      <c r="F35" s="97">
        <v>1</v>
      </c>
      <c r="G35" s="91"/>
      <c r="H35" s="92"/>
      <c r="I35" s="92"/>
      <c r="J35" s="92"/>
      <c r="K35" s="92"/>
      <c r="L35" s="92"/>
      <c r="M35" s="137"/>
      <c r="N35" s="137"/>
      <c r="O35" s="137"/>
      <c r="P35" s="89"/>
      <c r="Q35" s="139" t="e">
        <f t="shared" si="6"/>
        <v>#DIV/0!</v>
      </c>
      <c r="R35" s="89"/>
      <c r="S35" s="139">
        <f t="shared" si="7"/>
        <v>0</v>
      </c>
      <c r="T35" s="92"/>
      <c r="U35" s="176"/>
      <c r="V35" s="139">
        <f t="shared" si="8"/>
        <v>0</v>
      </c>
      <c r="W35" s="92"/>
      <c r="X35" s="92">
        <v>0.8</v>
      </c>
      <c r="Y35" s="139">
        <f t="shared" si="9"/>
        <v>0</v>
      </c>
      <c r="Z35" s="182" t="e">
        <f t="shared" si="10"/>
        <v>#DIV/0!</v>
      </c>
      <c r="AA35" s="183"/>
      <c r="AB35" s="184"/>
      <c r="AC35" s="89">
        <v>0.5</v>
      </c>
      <c r="AD35" s="185">
        <f t="shared" si="11"/>
        <v>0</v>
      </c>
      <c r="AE35" s="186"/>
      <c r="AF35" s="182" t="e">
        <f t="shared" si="12"/>
        <v>#DIV/0!</v>
      </c>
      <c r="AG35" s="201"/>
      <c r="AH35" s="139" t="e">
        <f t="shared" si="13"/>
        <v>#DIV/0!</v>
      </c>
      <c r="AI35" s="185">
        <v>0</v>
      </c>
      <c r="AJ35" s="202"/>
    </row>
    <row r="36" s="1" customFormat="1" customHeight="1" spans="1:36">
      <c r="A36" s="47"/>
      <c r="B36" s="93"/>
      <c r="C36" s="96"/>
      <c r="D36" s="92"/>
      <c r="E36" s="95">
        <v>1</v>
      </c>
      <c r="F36" s="97">
        <v>1</v>
      </c>
      <c r="G36" s="91"/>
      <c r="H36" s="92"/>
      <c r="I36" s="92"/>
      <c r="J36" s="92"/>
      <c r="K36" s="92"/>
      <c r="L36" s="92"/>
      <c r="M36" s="137"/>
      <c r="N36" s="137"/>
      <c r="O36" s="137"/>
      <c r="P36" s="89"/>
      <c r="Q36" s="139" t="e">
        <f t="shared" si="6"/>
        <v>#DIV/0!</v>
      </c>
      <c r="R36" s="89"/>
      <c r="S36" s="139">
        <f t="shared" si="7"/>
        <v>0</v>
      </c>
      <c r="T36" s="88"/>
      <c r="U36" s="176"/>
      <c r="V36" s="139">
        <f t="shared" si="8"/>
        <v>0</v>
      </c>
      <c r="W36" s="88"/>
      <c r="X36" s="92">
        <v>0.8</v>
      </c>
      <c r="Y36" s="139">
        <f t="shared" si="9"/>
        <v>0</v>
      </c>
      <c r="Z36" s="182" t="e">
        <f t="shared" si="10"/>
        <v>#DIV/0!</v>
      </c>
      <c r="AA36" s="183"/>
      <c r="AB36" s="184"/>
      <c r="AC36" s="89">
        <v>1</v>
      </c>
      <c r="AD36" s="185">
        <f t="shared" si="11"/>
        <v>0</v>
      </c>
      <c r="AE36" s="186"/>
      <c r="AF36" s="182" t="e">
        <f t="shared" si="12"/>
        <v>#DIV/0!</v>
      </c>
      <c r="AG36" s="201"/>
      <c r="AH36" s="139" t="e">
        <f t="shared" si="13"/>
        <v>#DIV/0!</v>
      </c>
      <c r="AI36" s="185">
        <v>0</v>
      </c>
      <c r="AJ36" s="202"/>
    </row>
    <row r="37" s="1" customFormat="1" customHeight="1" spans="1:36">
      <c r="A37" s="47"/>
      <c r="B37" s="93"/>
      <c r="C37" s="96"/>
      <c r="D37" s="92"/>
      <c r="E37" s="95">
        <v>1</v>
      </c>
      <c r="F37" s="97">
        <v>1</v>
      </c>
      <c r="G37" s="91"/>
      <c r="H37" s="92"/>
      <c r="I37" s="92"/>
      <c r="J37" s="92"/>
      <c r="K37" s="92"/>
      <c r="L37" s="92"/>
      <c r="M37" s="137"/>
      <c r="N37" s="137"/>
      <c r="O37" s="137"/>
      <c r="P37" s="89"/>
      <c r="Q37" s="139" t="e">
        <f t="shared" si="6"/>
        <v>#DIV/0!</v>
      </c>
      <c r="R37" s="89"/>
      <c r="S37" s="139">
        <f t="shared" si="7"/>
        <v>0</v>
      </c>
      <c r="T37" s="92"/>
      <c r="U37" s="176"/>
      <c r="V37" s="139">
        <f t="shared" si="8"/>
        <v>0</v>
      </c>
      <c r="W37" s="92"/>
      <c r="X37" s="92">
        <v>0.8</v>
      </c>
      <c r="Y37" s="139">
        <f t="shared" si="9"/>
        <v>0</v>
      </c>
      <c r="Z37" s="182" t="e">
        <f t="shared" si="10"/>
        <v>#DIV/0!</v>
      </c>
      <c r="AA37" s="183"/>
      <c r="AB37" s="184"/>
      <c r="AC37" s="89">
        <v>1</v>
      </c>
      <c r="AD37" s="185">
        <f t="shared" si="11"/>
        <v>0</v>
      </c>
      <c r="AE37" s="186"/>
      <c r="AF37" s="182" t="e">
        <f t="shared" si="12"/>
        <v>#DIV/0!</v>
      </c>
      <c r="AG37" s="201"/>
      <c r="AH37" s="139" t="e">
        <f t="shared" si="13"/>
        <v>#DIV/0!</v>
      </c>
      <c r="AI37" s="185">
        <v>0</v>
      </c>
      <c r="AJ37" s="202"/>
    </row>
    <row r="38" s="1" customFormat="1" customHeight="1" spans="1:36">
      <c r="A38" s="47"/>
      <c r="B38" s="93"/>
      <c r="C38" s="96"/>
      <c r="D38" s="92"/>
      <c r="E38" s="95">
        <v>1</v>
      </c>
      <c r="F38" s="97">
        <v>1</v>
      </c>
      <c r="G38" s="91"/>
      <c r="H38" s="92"/>
      <c r="I38" s="92"/>
      <c r="J38" s="92"/>
      <c r="K38" s="92"/>
      <c r="L38" s="92"/>
      <c r="M38" s="137"/>
      <c r="N38" s="137"/>
      <c r="O38" s="137"/>
      <c r="P38" s="89"/>
      <c r="Q38" s="139" t="e">
        <f t="shared" si="6"/>
        <v>#DIV/0!</v>
      </c>
      <c r="R38" s="89"/>
      <c r="S38" s="139">
        <f t="shared" si="7"/>
        <v>0</v>
      </c>
      <c r="T38" s="92"/>
      <c r="U38" s="176"/>
      <c r="V38" s="139">
        <f t="shared" si="8"/>
        <v>0</v>
      </c>
      <c r="W38" s="92"/>
      <c r="X38" s="92">
        <v>0.8</v>
      </c>
      <c r="Y38" s="139">
        <f t="shared" si="9"/>
        <v>0</v>
      </c>
      <c r="Z38" s="182" t="e">
        <f t="shared" si="10"/>
        <v>#DIV/0!</v>
      </c>
      <c r="AA38" s="183"/>
      <c r="AB38" s="184"/>
      <c r="AC38" s="89">
        <v>1</v>
      </c>
      <c r="AD38" s="185">
        <f t="shared" si="11"/>
        <v>0</v>
      </c>
      <c r="AE38" s="186"/>
      <c r="AF38" s="182" t="e">
        <f t="shared" si="12"/>
        <v>#DIV/0!</v>
      </c>
      <c r="AG38" s="201"/>
      <c r="AH38" s="139" t="e">
        <f t="shared" si="13"/>
        <v>#DIV/0!</v>
      </c>
      <c r="AI38" s="185">
        <v>0</v>
      </c>
      <c r="AJ38" s="202"/>
    </row>
    <row r="39" s="1" customFormat="1" hidden="1" customHeight="1" spans="1:36">
      <c r="A39" s="47"/>
      <c r="B39" s="93"/>
      <c r="C39" s="96"/>
      <c r="D39" s="92"/>
      <c r="E39" s="95">
        <v>1</v>
      </c>
      <c r="F39" s="97">
        <v>1</v>
      </c>
      <c r="G39" s="91"/>
      <c r="H39" s="92"/>
      <c r="I39" s="92"/>
      <c r="J39" s="92"/>
      <c r="K39" s="92"/>
      <c r="L39" s="92"/>
      <c r="M39" s="137"/>
      <c r="N39" s="137"/>
      <c r="O39" s="137"/>
      <c r="P39" s="89"/>
      <c r="Q39" s="139" t="e">
        <f t="shared" si="6"/>
        <v>#DIV/0!</v>
      </c>
      <c r="R39" s="89"/>
      <c r="S39" s="139">
        <f t="shared" si="7"/>
        <v>0</v>
      </c>
      <c r="T39" s="88">
        <v>8</v>
      </c>
      <c r="U39" s="176"/>
      <c r="V39" s="139">
        <f t="shared" si="8"/>
        <v>0</v>
      </c>
      <c r="W39" s="88"/>
      <c r="X39" s="92">
        <v>0.8</v>
      </c>
      <c r="Y39" s="139">
        <f t="shared" si="9"/>
        <v>0</v>
      </c>
      <c r="Z39" s="182" t="e">
        <f t="shared" si="10"/>
        <v>#DIV/0!</v>
      </c>
      <c r="AA39" s="183"/>
      <c r="AB39" s="184"/>
      <c r="AC39" s="89"/>
      <c r="AD39" s="185">
        <f t="shared" si="11"/>
        <v>0</v>
      </c>
      <c r="AE39" s="186"/>
      <c r="AF39" s="182" t="e">
        <f t="shared" si="12"/>
        <v>#DIV/0!</v>
      </c>
      <c r="AG39" s="203"/>
      <c r="AH39" s="139" t="e">
        <f t="shared" si="13"/>
        <v>#DIV/0!</v>
      </c>
      <c r="AI39" s="185">
        <v>0</v>
      </c>
      <c r="AJ39" s="202"/>
    </row>
    <row r="40" s="1" customFormat="1" hidden="1" customHeight="1" spans="1:36">
      <c r="A40" s="47"/>
      <c r="B40" s="93"/>
      <c r="C40" s="96"/>
      <c r="D40" s="92"/>
      <c r="E40" s="95">
        <v>1</v>
      </c>
      <c r="F40" s="97">
        <v>1</v>
      </c>
      <c r="G40" s="91"/>
      <c r="H40" s="92"/>
      <c r="I40" s="92"/>
      <c r="J40" s="92"/>
      <c r="K40" s="92"/>
      <c r="L40" s="92"/>
      <c r="M40" s="137"/>
      <c r="N40" s="137"/>
      <c r="O40" s="137"/>
      <c r="P40" s="89"/>
      <c r="Q40" s="139" t="e">
        <f t="shared" si="6"/>
        <v>#DIV/0!</v>
      </c>
      <c r="R40" s="89"/>
      <c r="S40" s="139">
        <f t="shared" si="7"/>
        <v>0</v>
      </c>
      <c r="T40" s="92">
        <v>8</v>
      </c>
      <c r="U40" s="176"/>
      <c r="V40" s="139">
        <f t="shared" si="8"/>
        <v>0</v>
      </c>
      <c r="W40" s="92"/>
      <c r="X40" s="92">
        <v>0.8</v>
      </c>
      <c r="Y40" s="139">
        <f t="shared" si="9"/>
        <v>0</v>
      </c>
      <c r="Z40" s="182" t="e">
        <f t="shared" si="10"/>
        <v>#DIV/0!</v>
      </c>
      <c r="AA40" s="183"/>
      <c r="AB40" s="184"/>
      <c r="AC40" s="89"/>
      <c r="AD40" s="185">
        <f t="shared" si="11"/>
        <v>0</v>
      </c>
      <c r="AE40" s="186"/>
      <c r="AF40" s="182" t="e">
        <f t="shared" si="12"/>
        <v>#DIV/0!</v>
      </c>
      <c r="AG40" s="203"/>
      <c r="AH40" s="139" t="e">
        <f t="shared" si="13"/>
        <v>#DIV/0!</v>
      </c>
      <c r="AI40" s="185">
        <v>0</v>
      </c>
      <c r="AJ40" s="202"/>
    </row>
    <row r="41" s="1" customFormat="1" hidden="1" customHeight="1" spans="1:36">
      <c r="A41" s="47"/>
      <c r="B41" s="93"/>
      <c r="C41" s="96"/>
      <c r="D41" s="92"/>
      <c r="E41" s="95">
        <v>1</v>
      </c>
      <c r="F41" s="97">
        <v>1</v>
      </c>
      <c r="G41" s="91"/>
      <c r="H41" s="92"/>
      <c r="I41" s="92"/>
      <c r="J41" s="92"/>
      <c r="K41" s="92"/>
      <c r="L41" s="92"/>
      <c r="M41" s="137"/>
      <c r="N41" s="137"/>
      <c r="O41" s="137"/>
      <c r="P41" s="89"/>
      <c r="Q41" s="139" t="e">
        <f t="shared" si="6"/>
        <v>#DIV/0!</v>
      </c>
      <c r="R41" s="89"/>
      <c r="S41" s="139">
        <f t="shared" si="7"/>
        <v>0</v>
      </c>
      <c r="T41" s="88">
        <v>8</v>
      </c>
      <c r="U41" s="176"/>
      <c r="V41" s="139">
        <f t="shared" si="8"/>
        <v>0</v>
      </c>
      <c r="W41" s="88"/>
      <c r="X41" s="92">
        <v>0.8</v>
      </c>
      <c r="Y41" s="139">
        <f t="shared" si="9"/>
        <v>0</v>
      </c>
      <c r="Z41" s="182" t="e">
        <f t="shared" si="10"/>
        <v>#DIV/0!</v>
      </c>
      <c r="AA41" s="183"/>
      <c r="AB41" s="184"/>
      <c r="AC41" s="89"/>
      <c r="AD41" s="185">
        <f t="shared" si="11"/>
        <v>0</v>
      </c>
      <c r="AE41" s="186"/>
      <c r="AF41" s="182" t="e">
        <f t="shared" si="12"/>
        <v>#DIV/0!</v>
      </c>
      <c r="AG41" s="203"/>
      <c r="AH41" s="139" t="e">
        <f t="shared" si="13"/>
        <v>#DIV/0!</v>
      </c>
      <c r="AI41" s="185">
        <v>0</v>
      </c>
      <c r="AJ41" s="202"/>
    </row>
    <row r="42" s="1" customFormat="1" hidden="1" customHeight="1" spans="1:36">
      <c r="A42" s="47"/>
      <c r="B42" s="93"/>
      <c r="C42" s="96"/>
      <c r="D42" s="92"/>
      <c r="E42" s="95">
        <v>1</v>
      </c>
      <c r="F42" s="97">
        <v>1</v>
      </c>
      <c r="G42" s="91"/>
      <c r="H42" s="92"/>
      <c r="I42" s="92"/>
      <c r="J42" s="92"/>
      <c r="K42" s="92"/>
      <c r="L42" s="92"/>
      <c r="M42" s="137"/>
      <c r="N42" s="137"/>
      <c r="O42" s="137"/>
      <c r="P42" s="89"/>
      <c r="Q42" s="139" t="e">
        <f t="shared" si="6"/>
        <v>#DIV/0!</v>
      </c>
      <c r="R42" s="89"/>
      <c r="S42" s="139">
        <f t="shared" si="7"/>
        <v>0</v>
      </c>
      <c r="T42" s="92">
        <v>8</v>
      </c>
      <c r="U42" s="176"/>
      <c r="V42" s="139">
        <f t="shared" si="8"/>
        <v>0</v>
      </c>
      <c r="W42" s="92"/>
      <c r="X42" s="92">
        <v>0.8</v>
      </c>
      <c r="Y42" s="139">
        <f t="shared" si="9"/>
        <v>0</v>
      </c>
      <c r="Z42" s="182" t="e">
        <f t="shared" si="10"/>
        <v>#DIV/0!</v>
      </c>
      <c r="AA42" s="183"/>
      <c r="AB42" s="184"/>
      <c r="AC42" s="89"/>
      <c r="AD42" s="185">
        <f t="shared" si="11"/>
        <v>0</v>
      </c>
      <c r="AE42" s="186"/>
      <c r="AF42" s="182" t="e">
        <f t="shared" si="12"/>
        <v>#DIV/0!</v>
      </c>
      <c r="AG42" s="203"/>
      <c r="AH42" s="139" t="e">
        <f t="shared" si="13"/>
        <v>#DIV/0!</v>
      </c>
      <c r="AI42" s="185">
        <v>0</v>
      </c>
      <c r="AJ42" s="202"/>
    </row>
    <row r="43" s="1" customFormat="1" hidden="1" customHeight="1" spans="1:36">
      <c r="A43" s="47"/>
      <c r="B43" s="93"/>
      <c r="C43" s="96"/>
      <c r="D43" s="92"/>
      <c r="E43" s="95">
        <v>1</v>
      </c>
      <c r="F43" s="97">
        <v>1</v>
      </c>
      <c r="G43" s="91"/>
      <c r="H43" s="92"/>
      <c r="I43" s="92"/>
      <c r="J43" s="92"/>
      <c r="K43" s="92"/>
      <c r="L43" s="92"/>
      <c r="M43" s="137"/>
      <c r="N43" s="137"/>
      <c r="O43" s="137"/>
      <c r="P43" s="89"/>
      <c r="Q43" s="139" t="e">
        <f t="shared" si="6"/>
        <v>#DIV/0!</v>
      </c>
      <c r="R43" s="89"/>
      <c r="S43" s="139">
        <f t="shared" si="7"/>
        <v>0</v>
      </c>
      <c r="T43" s="88">
        <v>8</v>
      </c>
      <c r="U43" s="176"/>
      <c r="V43" s="139">
        <f t="shared" si="8"/>
        <v>0</v>
      </c>
      <c r="W43" s="88"/>
      <c r="X43" s="92">
        <v>0.8</v>
      </c>
      <c r="Y43" s="139">
        <f t="shared" si="9"/>
        <v>0</v>
      </c>
      <c r="Z43" s="182" t="e">
        <f t="shared" si="10"/>
        <v>#DIV/0!</v>
      </c>
      <c r="AA43" s="183"/>
      <c r="AB43" s="184"/>
      <c r="AC43" s="89"/>
      <c r="AD43" s="185">
        <f t="shared" si="11"/>
        <v>0</v>
      </c>
      <c r="AE43" s="186"/>
      <c r="AF43" s="182" t="e">
        <f t="shared" si="12"/>
        <v>#DIV/0!</v>
      </c>
      <c r="AG43" s="203"/>
      <c r="AH43" s="139" t="e">
        <f t="shared" si="13"/>
        <v>#DIV/0!</v>
      </c>
      <c r="AI43" s="185">
        <v>0</v>
      </c>
      <c r="AJ43" s="202"/>
    </row>
    <row r="44" s="1" customFormat="1" hidden="1" customHeight="1" spans="1:36">
      <c r="A44" s="47"/>
      <c r="B44" s="93"/>
      <c r="C44" s="96"/>
      <c r="D44" s="92"/>
      <c r="E44" s="95">
        <v>1</v>
      </c>
      <c r="F44" s="97">
        <v>1</v>
      </c>
      <c r="G44" s="91"/>
      <c r="H44" s="92"/>
      <c r="I44" s="92"/>
      <c r="J44" s="92"/>
      <c r="K44" s="92"/>
      <c r="L44" s="92"/>
      <c r="M44" s="137"/>
      <c r="N44" s="137"/>
      <c r="O44" s="137"/>
      <c r="P44" s="89"/>
      <c r="Q44" s="139" t="e">
        <f t="shared" si="6"/>
        <v>#DIV/0!</v>
      </c>
      <c r="R44" s="89"/>
      <c r="S44" s="139">
        <f t="shared" si="7"/>
        <v>0</v>
      </c>
      <c r="T44" s="92">
        <v>8</v>
      </c>
      <c r="U44" s="176"/>
      <c r="V44" s="139">
        <f t="shared" si="8"/>
        <v>0</v>
      </c>
      <c r="W44" s="92"/>
      <c r="X44" s="92">
        <v>0.8</v>
      </c>
      <c r="Y44" s="139">
        <f t="shared" si="9"/>
        <v>0</v>
      </c>
      <c r="Z44" s="182" t="e">
        <f t="shared" si="10"/>
        <v>#DIV/0!</v>
      </c>
      <c r="AA44" s="183"/>
      <c r="AB44" s="184"/>
      <c r="AC44" s="89"/>
      <c r="AD44" s="185">
        <f t="shared" si="11"/>
        <v>0</v>
      </c>
      <c r="AE44" s="186"/>
      <c r="AF44" s="182" t="e">
        <f t="shared" si="12"/>
        <v>#DIV/0!</v>
      </c>
      <c r="AG44" s="203"/>
      <c r="AH44" s="139" t="e">
        <f t="shared" si="13"/>
        <v>#DIV/0!</v>
      </c>
      <c r="AI44" s="185">
        <v>0</v>
      </c>
      <c r="AJ44" s="202"/>
    </row>
    <row r="45" s="1" customFormat="1" hidden="1" customHeight="1" spans="1:36">
      <c r="A45" s="47"/>
      <c r="B45" s="93"/>
      <c r="C45" s="96"/>
      <c r="D45" s="92"/>
      <c r="E45" s="95">
        <v>1</v>
      </c>
      <c r="F45" s="97">
        <v>1</v>
      </c>
      <c r="G45" s="91"/>
      <c r="H45" s="92"/>
      <c r="I45" s="92"/>
      <c r="J45" s="92"/>
      <c r="K45" s="92"/>
      <c r="L45" s="92"/>
      <c r="M45" s="137"/>
      <c r="N45" s="137"/>
      <c r="O45" s="137"/>
      <c r="P45" s="89"/>
      <c r="Q45" s="139" t="e">
        <f t="shared" si="6"/>
        <v>#DIV/0!</v>
      </c>
      <c r="R45" s="89"/>
      <c r="S45" s="139">
        <f t="shared" si="7"/>
        <v>0</v>
      </c>
      <c r="T45" s="88">
        <v>8</v>
      </c>
      <c r="U45" s="176"/>
      <c r="V45" s="139">
        <f t="shared" si="8"/>
        <v>0</v>
      </c>
      <c r="W45" s="88"/>
      <c r="X45" s="92">
        <v>0.8</v>
      </c>
      <c r="Y45" s="139">
        <f t="shared" si="9"/>
        <v>0</v>
      </c>
      <c r="Z45" s="182" t="e">
        <f t="shared" si="10"/>
        <v>#DIV/0!</v>
      </c>
      <c r="AA45" s="183"/>
      <c r="AB45" s="184"/>
      <c r="AC45" s="89"/>
      <c r="AD45" s="185">
        <f t="shared" si="11"/>
        <v>0</v>
      </c>
      <c r="AE45" s="186"/>
      <c r="AF45" s="182" t="e">
        <f t="shared" si="12"/>
        <v>#DIV/0!</v>
      </c>
      <c r="AG45" s="203"/>
      <c r="AH45" s="139" t="e">
        <f t="shared" si="13"/>
        <v>#DIV/0!</v>
      </c>
      <c r="AI45" s="185">
        <v>0</v>
      </c>
      <c r="AJ45" s="202"/>
    </row>
    <row r="46" s="1" customFormat="1" hidden="1" customHeight="1" spans="1:36">
      <c r="A46" s="47"/>
      <c r="B46" s="93"/>
      <c r="C46" s="96"/>
      <c r="D46" s="92"/>
      <c r="E46" s="95">
        <v>1</v>
      </c>
      <c r="F46" s="97">
        <v>1</v>
      </c>
      <c r="G46" s="91"/>
      <c r="H46" s="92"/>
      <c r="I46" s="92"/>
      <c r="J46" s="92"/>
      <c r="K46" s="92"/>
      <c r="L46" s="92"/>
      <c r="M46" s="137"/>
      <c r="N46" s="137"/>
      <c r="O46" s="137"/>
      <c r="P46" s="89"/>
      <c r="Q46" s="139" t="e">
        <f t="shared" si="6"/>
        <v>#DIV/0!</v>
      </c>
      <c r="R46" s="89"/>
      <c r="S46" s="139">
        <f t="shared" si="7"/>
        <v>0</v>
      </c>
      <c r="T46" s="92">
        <v>8</v>
      </c>
      <c r="U46" s="176"/>
      <c r="V46" s="139">
        <f t="shared" si="8"/>
        <v>0</v>
      </c>
      <c r="W46" s="92"/>
      <c r="X46" s="92">
        <v>0.8</v>
      </c>
      <c r="Y46" s="139">
        <f t="shared" si="9"/>
        <v>0</v>
      </c>
      <c r="Z46" s="182" t="e">
        <f t="shared" si="10"/>
        <v>#DIV/0!</v>
      </c>
      <c r="AA46" s="183"/>
      <c r="AB46" s="184"/>
      <c r="AC46" s="89"/>
      <c r="AD46" s="185">
        <f t="shared" si="11"/>
        <v>0</v>
      </c>
      <c r="AE46" s="186"/>
      <c r="AF46" s="182" t="e">
        <f t="shared" si="12"/>
        <v>#DIV/0!</v>
      </c>
      <c r="AG46" s="203"/>
      <c r="AH46" s="139" t="e">
        <f t="shared" si="13"/>
        <v>#DIV/0!</v>
      </c>
      <c r="AI46" s="185">
        <v>0</v>
      </c>
      <c r="AJ46" s="202"/>
    </row>
    <row r="47" s="1" customFormat="1" hidden="1" customHeight="1" spans="1:36">
      <c r="A47" s="47"/>
      <c r="B47" s="93"/>
      <c r="C47" s="96"/>
      <c r="D47" s="92"/>
      <c r="E47" s="95">
        <v>1</v>
      </c>
      <c r="F47" s="97">
        <v>1</v>
      </c>
      <c r="G47" s="91"/>
      <c r="H47" s="92"/>
      <c r="I47" s="92"/>
      <c r="J47" s="92"/>
      <c r="K47" s="92"/>
      <c r="L47" s="92"/>
      <c r="M47" s="137"/>
      <c r="N47" s="137"/>
      <c r="O47" s="137"/>
      <c r="P47" s="89"/>
      <c r="Q47" s="139" t="e">
        <f t="shared" si="6"/>
        <v>#DIV/0!</v>
      </c>
      <c r="R47" s="89"/>
      <c r="S47" s="139">
        <f t="shared" si="7"/>
        <v>0</v>
      </c>
      <c r="T47" s="88">
        <v>8</v>
      </c>
      <c r="U47" s="176"/>
      <c r="V47" s="139">
        <f t="shared" si="8"/>
        <v>0</v>
      </c>
      <c r="W47" s="88"/>
      <c r="X47" s="92">
        <v>0.8</v>
      </c>
      <c r="Y47" s="139">
        <f t="shared" si="9"/>
        <v>0</v>
      </c>
      <c r="Z47" s="182" t="e">
        <f t="shared" si="10"/>
        <v>#DIV/0!</v>
      </c>
      <c r="AA47" s="183"/>
      <c r="AB47" s="184"/>
      <c r="AC47" s="89"/>
      <c r="AD47" s="185">
        <f t="shared" si="11"/>
        <v>0</v>
      </c>
      <c r="AE47" s="186"/>
      <c r="AF47" s="182" t="e">
        <f t="shared" si="12"/>
        <v>#DIV/0!</v>
      </c>
      <c r="AG47" s="203"/>
      <c r="AH47" s="139" t="e">
        <f t="shared" si="13"/>
        <v>#DIV/0!</v>
      </c>
      <c r="AI47" s="185">
        <v>0</v>
      </c>
      <c r="AJ47" s="202"/>
    </row>
    <row r="48" s="1" customFormat="1" hidden="1" customHeight="1" spans="1:36">
      <c r="A48" s="47"/>
      <c r="B48" s="93"/>
      <c r="C48" s="96"/>
      <c r="D48" s="92"/>
      <c r="E48" s="95">
        <v>1</v>
      </c>
      <c r="F48" s="97">
        <v>1</v>
      </c>
      <c r="G48" s="91"/>
      <c r="H48" s="92"/>
      <c r="I48" s="92"/>
      <c r="J48" s="92"/>
      <c r="K48" s="92"/>
      <c r="L48" s="92"/>
      <c r="M48" s="137"/>
      <c r="N48" s="137"/>
      <c r="O48" s="137"/>
      <c r="P48" s="89"/>
      <c r="Q48" s="139" t="e">
        <f t="shared" si="6"/>
        <v>#DIV/0!</v>
      </c>
      <c r="R48" s="89"/>
      <c r="S48" s="139">
        <f t="shared" si="7"/>
        <v>0</v>
      </c>
      <c r="T48" s="92">
        <v>8</v>
      </c>
      <c r="U48" s="176"/>
      <c r="V48" s="139">
        <f t="shared" si="8"/>
        <v>0</v>
      </c>
      <c r="W48" s="92"/>
      <c r="X48" s="92">
        <v>0.8</v>
      </c>
      <c r="Y48" s="139">
        <f t="shared" si="9"/>
        <v>0</v>
      </c>
      <c r="Z48" s="182" t="e">
        <f t="shared" si="10"/>
        <v>#DIV/0!</v>
      </c>
      <c r="AA48" s="183"/>
      <c r="AB48" s="184"/>
      <c r="AC48" s="89"/>
      <c r="AD48" s="185">
        <f t="shared" si="11"/>
        <v>0</v>
      </c>
      <c r="AE48" s="186"/>
      <c r="AF48" s="182" t="e">
        <f t="shared" si="12"/>
        <v>#DIV/0!</v>
      </c>
      <c r="AG48" s="203"/>
      <c r="AH48" s="139" t="e">
        <f t="shared" si="13"/>
        <v>#DIV/0!</v>
      </c>
      <c r="AI48" s="185">
        <v>0</v>
      </c>
      <c r="AJ48" s="202"/>
    </row>
    <row r="49" s="1" customFormat="1" hidden="1" customHeight="1" spans="1:36">
      <c r="A49" s="47"/>
      <c r="B49" s="93"/>
      <c r="C49" s="96"/>
      <c r="D49" s="92"/>
      <c r="E49" s="95">
        <v>1</v>
      </c>
      <c r="F49" s="97">
        <v>1</v>
      </c>
      <c r="G49" s="91"/>
      <c r="H49" s="92"/>
      <c r="I49" s="92"/>
      <c r="J49" s="92"/>
      <c r="K49" s="92"/>
      <c r="L49" s="92"/>
      <c r="M49" s="137"/>
      <c r="N49" s="137"/>
      <c r="O49" s="137"/>
      <c r="P49" s="89"/>
      <c r="Q49" s="139" t="e">
        <f t="shared" si="6"/>
        <v>#DIV/0!</v>
      </c>
      <c r="R49" s="89"/>
      <c r="S49" s="139">
        <f t="shared" si="7"/>
        <v>0</v>
      </c>
      <c r="T49" s="88">
        <v>8</v>
      </c>
      <c r="U49" s="176"/>
      <c r="V49" s="139">
        <f t="shared" si="8"/>
        <v>0</v>
      </c>
      <c r="W49" s="88"/>
      <c r="X49" s="92">
        <v>0.8</v>
      </c>
      <c r="Y49" s="139">
        <f t="shared" si="9"/>
        <v>0</v>
      </c>
      <c r="Z49" s="182" t="e">
        <f t="shared" si="10"/>
        <v>#DIV/0!</v>
      </c>
      <c r="AA49" s="183"/>
      <c r="AB49" s="184"/>
      <c r="AC49" s="89"/>
      <c r="AD49" s="185">
        <f t="shared" si="11"/>
        <v>0</v>
      </c>
      <c r="AE49" s="186"/>
      <c r="AF49" s="182" t="e">
        <f t="shared" si="12"/>
        <v>#DIV/0!</v>
      </c>
      <c r="AG49" s="203"/>
      <c r="AH49" s="139" t="e">
        <f t="shared" si="13"/>
        <v>#DIV/0!</v>
      </c>
      <c r="AI49" s="185">
        <v>0</v>
      </c>
      <c r="AJ49" s="202"/>
    </row>
    <row r="50" s="1" customFormat="1" hidden="1" customHeight="1" spans="1:36">
      <c r="A50" s="47"/>
      <c r="B50" s="93"/>
      <c r="C50" s="96"/>
      <c r="D50" s="92"/>
      <c r="E50" s="95">
        <v>1</v>
      </c>
      <c r="F50" s="97">
        <v>1</v>
      </c>
      <c r="G50" s="91"/>
      <c r="H50" s="92"/>
      <c r="I50" s="92"/>
      <c r="J50" s="92"/>
      <c r="K50" s="92"/>
      <c r="L50" s="92"/>
      <c r="M50" s="137"/>
      <c r="N50" s="137"/>
      <c r="O50" s="137"/>
      <c r="P50" s="89"/>
      <c r="Q50" s="139" t="e">
        <f t="shared" si="6"/>
        <v>#DIV/0!</v>
      </c>
      <c r="R50" s="89"/>
      <c r="S50" s="139">
        <f t="shared" si="7"/>
        <v>0</v>
      </c>
      <c r="T50" s="92">
        <v>8</v>
      </c>
      <c r="U50" s="176"/>
      <c r="V50" s="139">
        <f t="shared" si="8"/>
        <v>0</v>
      </c>
      <c r="W50" s="92"/>
      <c r="X50" s="92">
        <v>0.8</v>
      </c>
      <c r="Y50" s="139">
        <f t="shared" si="9"/>
        <v>0</v>
      </c>
      <c r="Z50" s="182" t="e">
        <f t="shared" si="10"/>
        <v>#DIV/0!</v>
      </c>
      <c r="AA50" s="183"/>
      <c r="AB50" s="184"/>
      <c r="AC50" s="89"/>
      <c r="AD50" s="185">
        <f t="shared" si="11"/>
        <v>0</v>
      </c>
      <c r="AE50" s="186"/>
      <c r="AF50" s="182" t="e">
        <f t="shared" si="12"/>
        <v>#DIV/0!</v>
      </c>
      <c r="AG50" s="203"/>
      <c r="AH50" s="139" t="e">
        <f t="shared" si="13"/>
        <v>#DIV/0!</v>
      </c>
      <c r="AI50" s="185">
        <v>0</v>
      </c>
      <c r="AJ50" s="202"/>
    </row>
    <row r="51" s="1" customFormat="1" hidden="1" customHeight="1" spans="1:36">
      <c r="A51" s="47"/>
      <c r="B51" s="93"/>
      <c r="C51" s="96"/>
      <c r="D51" s="92"/>
      <c r="E51" s="95">
        <v>1</v>
      </c>
      <c r="F51" s="97">
        <v>1</v>
      </c>
      <c r="G51" s="91"/>
      <c r="H51" s="92"/>
      <c r="I51" s="92"/>
      <c r="J51" s="92"/>
      <c r="K51" s="92"/>
      <c r="L51" s="92"/>
      <c r="M51" s="137"/>
      <c r="N51" s="137"/>
      <c r="O51" s="137"/>
      <c r="P51" s="89"/>
      <c r="Q51" s="139" t="e">
        <f t="shared" si="6"/>
        <v>#DIV/0!</v>
      </c>
      <c r="R51" s="89"/>
      <c r="S51" s="139">
        <f t="shared" si="7"/>
        <v>0</v>
      </c>
      <c r="T51" s="88">
        <v>8</v>
      </c>
      <c r="U51" s="176"/>
      <c r="V51" s="139">
        <f t="shared" si="8"/>
        <v>0</v>
      </c>
      <c r="W51" s="88"/>
      <c r="X51" s="92">
        <v>0.8</v>
      </c>
      <c r="Y51" s="139">
        <f t="shared" si="9"/>
        <v>0</v>
      </c>
      <c r="Z51" s="182" t="e">
        <f t="shared" si="10"/>
        <v>#DIV/0!</v>
      </c>
      <c r="AA51" s="183"/>
      <c r="AB51" s="184"/>
      <c r="AC51" s="89"/>
      <c r="AD51" s="185">
        <f t="shared" si="11"/>
        <v>0</v>
      </c>
      <c r="AE51" s="186"/>
      <c r="AF51" s="182" t="e">
        <f t="shared" si="12"/>
        <v>#DIV/0!</v>
      </c>
      <c r="AG51" s="203"/>
      <c r="AH51" s="139" t="e">
        <f t="shared" si="13"/>
        <v>#DIV/0!</v>
      </c>
      <c r="AI51" s="185">
        <v>0</v>
      </c>
      <c r="AJ51" s="202"/>
    </row>
    <row r="52" s="1" customFormat="1" hidden="1" customHeight="1" spans="1:36">
      <c r="A52" s="47"/>
      <c r="B52" s="93"/>
      <c r="C52" s="96"/>
      <c r="D52" s="92"/>
      <c r="E52" s="95">
        <v>1</v>
      </c>
      <c r="F52" s="97">
        <v>1</v>
      </c>
      <c r="G52" s="91"/>
      <c r="H52" s="92"/>
      <c r="I52" s="92"/>
      <c r="J52" s="92"/>
      <c r="K52" s="92"/>
      <c r="L52" s="92"/>
      <c r="M52" s="137"/>
      <c r="N52" s="137"/>
      <c r="O52" s="137"/>
      <c r="P52" s="89"/>
      <c r="Q52" s="139" t="e">
        <f t="shared" si="6"/>
        <v>#DIV/0!</v>
      </c>
      <c r="R52" s="89"/>
      <c r="S52" s="139">
        <f t="shared" si="7"/>
        <v>0</v>
      </c>
      <c r="T52" s="92">
        <v>8</v>
      </c>
      <c r="U52" s="176"/>
      <c r="V52" s="139">
        <f t="shared" si="8"/>
        <v>0</v>
      </c>
      <c r="W52" s="92"/>
      <c r="X52" s="92">
        <v>0.8</v>
      </c>
      <c r="Y52" s="139">
        <f t="shared" si="9"/>
        <v>0</v>
      </c>
      <c r="Z52" s="182" t="e">
        <f t="shared" si="10"/>
        <v>#DIV/0!</v>
      </c>
      <c r="AA52" s="183"/>
      <c r="AB52" s="184"/>
      <c r="AC52" s="89"/>
      <c r="AD52" s="185">
        <f t="shared" si="11"/>
        <v>0</v>
      </c>
      <c r="AE52" s="186"/>
      <c r="AF52" s="182" t="e">
        <f t="shared" si="12"/>
        <v>#DIV/0!</v>
      </c>
      <c r="AG52" s="203"/>
      <c r="AH52" s="139" t="e">
        <f t="shared" si="13"/>
        <v>#DIV/0!</v>
      </c>
      <c r="AI52" s="185">
        <v>0</v>
      </c>
      <c r="AJ52" s="202"/>
    </row>
    <row r="53" s="1" customFormat="1" hidden="1" customHeight="1" spans="1:36">
      <c r="A53" s="47"/>
      <c r="B53" s="93"/>
      <c r="C53" s="96"/>
      <c r="D53" s="92"/>
      <c r="E53" s="95">
        <v>1</v>
      </c>
      <c r="F53" s="97">
        <v>1</v>
      </c>
      <c r="G53" s="91"/>
      <c r="H53" s="92"/>
      <c r="I53" s="92"/>
      <c r="J53" s="92"/>
      <c r="K53" s="92"/>
      <c r="L53" s="92"/>
      <c r="M53" s="137"/>
      <c r="N53" s="137"/>
      <c r="O53" s="137"/>
      <c r="P53" s="89"/>
      <c r="Q53" s="139" t="e">
        <f t="shared" si="6"/>
        <v>#DIV/0!</v>
      </c>
      <c r="R53" s="89"/>
      <c r="S53" s="139">
        <f t="shared" si="7"/>
        <v>0</v>
      </c>
      <c r="T53" s="88">
        <v>8</v>
      </c>
      <c r="U53" s="176"/>
      <c r="V53" s="139">
        <f t="shared" si="8"/>
        <v>0</v>
      </c>
      <c r="W53" s="88"/>
      <c r="X53" s="92">
        <v>0.8</v>
      </c>
      <c r="Y53" s="139">
        <f t="shared" si="9"/>
        <v>0</v>
      </c>
      <c r="Z53" s="182" t="e">
        <f t="shared" si="10"/>
        <v>#DIV/0!</v>
      </c>
      <c r="AA53" s="183"/>
      <c r="AB53" s="184"/>
      <c r="AC53" s="89"/>
      <c r="AD53" s="185">
        <f t="shared" si="11"/>
        <v>0</v>
      </c>
      <c r="AE53" s="186"/>
      <c r="AF53" s="182" t="e">
        <f t="shared" si="12"/>
        <v>#DIV/0!</v>
      </c>
      <c r="AG53" s="203"/>
      <c r="AH53" s="139" t="e">
        <f t="shared" si="13"/>
        <v>#DIV/0!</v>
      </c>
      <c r="AI53" s="185">
        <v>0</v>
      </c>
      <c r="AJ53" s="202"/>
    </row>
    <row r="54" s="1" customFormat="1" hidden="1" customHeight="1" spans="1:36">
      <c r="A54" s="47"/>
      <c r="B54" s="93"/>
      <c r="C54" s="96"/>
      <c r="D54" s="92"/>
      <c r="E54" s="95">
        <v>1</v>
      </c>
      <c r="F54" s="97">
        <v>1</v>
      </c>
      <c r="G54" s="91"/>
      <c r="H54" s="92"/>
      <c r="I54" s="92"/>
      <c r="J54" s="92"/>
      <c r="K54" s="92"/>
      <c r="L54" s="92"/>
      <c r="M54" s="137"/>
      <c r="N54" s="137"/>
      <c r="O54" s="137"/>
      <c r="P54" s="89"/>
      <c r="Q54" s="139" t="e">
        <f t="shared" si="6"/>
        <v>#DIV/0!</v>
      </c>
      <c r="R54" s="89"/>
      <c r="S54" s="139">
        <f t="shared" si="7"/>
        <v>0</v>
      </c>
      <c r="T54" s="92">
        <v>8</v>
      </c>
      <c r="U54" s="176"/>
      <c r="V54" s="139">
        <f t="shared" si="8"/>
        <v>0</v>
      </c>
      <c r="W54" s="92"/>
      <c r="X54" s="92">
        <v>0.8</v>
      </c>
      <c r="Y54" s="139">
        <f t="shared" si="9"/>
        <v>0</v>
      </c>
      <c r="Z54" s="182" t="e">
        <f t="shared" si="10"/>
        <v>#DIV/0!</v>
      </c>
      <c r="AA54" s="183"/>
      <c r="AB54" s="184"/>
      <c r="AC54" s="89"/>
      <c r="AD54" s="185">
        <f t="shared" si="11"/>
        <v>0</v>
      </c>
      <c r="AE54" s="186"/>
      <c r="AF54" s="182" t="e">
        <f t="shared" si="12"/>
        <v>#DIV/0!</v>
      </c>
      <c r="AG54" s="203"/>
      <c r="AH54" s="139" t="e">
        <f t="shared" si="13"/>
        <v>#DIV/0!</v>
      </c>
      <c r="AI54" s="185">
        <v>0</v>
      </c>
      <c r="AJ54" s="202"/>
    </row>
    <row r="55" s="1" customFormat="1" hidden="1" customHeight="1" spans="1:36">
      <c r="A55" s="47"/>
      <c r="B55" s="93"/>
      <c r="C55" s="96"/>
      <c r="D55" s="92"/>
      <c r="E55" s="95">
        <v>1</v>
      </c>
      <c r="F55" s="97">
        <v>1</v>
      </c>
      <c r="G55" s="91"/>
      <c r="H55" s="92"/>
      <c r="I55" s="92"/>
      <c r="J55" s="92"/>
      <c r="K55" s="92"/>
      <c r="L55" s="92"/>
      <c r="M55" s="137"/>
      <c r="N55" s="137"/>
      <c r="O55" s="137"/>
      <c r="P55" s="89"/>
      <c r="Q55" s="139" t="e">
        <f t="shared" si="6"/>
        <v>#DIV/0!</v>
      </c>
      <c r="R55" s="89"/>
      <c r="S55" s="139">
        <f t="shared" si="7"/>
        <v>0</v>
      </c>
      <c r="T55" s="88">
        <v>8</v>
      </c>
      <c r="U55" s="176"/>
      <c r="V55" s="139">
        <f t="shared" si="8"/>
        <v>0</v>
      </c>
      <c r="W55" s="88"/>
      <c r="X55" s="92">
        <v>0.8</v>
      </c>
      <c r="Y55" s="139">
        <f t="shared" si="9"/>
        <v>0</v>
      </c>
      <c r="Z55" s="182" t="e">
        <f t="shared" si="10"/>
        <v>#DIV/0!</v>
      </c>
      <c r="AA55" s="183"/>
      <c r="AB55" s="184"/>
      <c r="AC55" s="89"/>
      <c r="AD55" s="185">
        <f t="shared" si="11"/>
        <v>0</v>
      </c>
      <c r="AE55" s="186"/>
      <c r="AF55" s="182" t="e">
        <f t="shared" si="12"/>
        <v>#DIV/0!</v>
      </c>
      <c r="AG55" s="203"/>
      <c r="AH55" s="139" t="e">
        <f t="shared" si="13"/>
        <v>#DIV/0!</v>
      </c>
      <c r="AI55" s="185">
        <v>0</v>
      </c>
      <c r="AJ55" s="202"/>
    </row>
    <row r="56" s="1" customFormat="1" hidden="1" customHeight="1" spans="1:36">
      <c r="A56" s="47"/>
      <c r="B56" s="93"/>
      <c r="C56" s="96"/>
      <c r="D56" s="92"/>
      <c r="E56" s="95">
        <v>1</v>
      </c>
      <c r="F56" s="97">
        <v>1</v>
      </c>
      <c r="G56" s="91"/>
      <c r="H56" s="92"/>
      <c r="I56" s="92"/>
      <c r="J56" s="92"/>
      <c r="K56" s="92"/>
      <c r="L56" s="92"/>
      <c r="M56" s="137"/>
      <c r="N56" s="137"/>
      <c r="O56" s="137"/>
      <c r="P56" s="89"/>
      <c r="Q56" s="139" t="e">
        <f t="shared" si="6"/>
        <v>#DIV/0!</v>
      </c>
      <c r="R56" s="89"/>
      <c r="S56" s="139">
        <f t="shared" si="7"/>
        <v>0</v>
      </c>
      <c r="T56" s="92">
        <v>8</v>
      </c>
      <c r="U56" s="176"/>
      <c r="V56" s="139">
        <f t="shared" si="8"/>
        <v>0</v>
      </c>
      <c r="W56" s="92"/>
      <c r="X56" s="92">
        <v>0.8</v>
      </c>
      <c r="Y56" s="139">
        <f t="shared" si="9"/>
        <v>0</v>
      </c>
      <c r="Z56" s="182" t="e">
        <f t="shared" si="10"/>
        <v>#DIV/0!</v>
      </c>
      <c r="AA56" s="183"/>
      <c r="AB56" s="184"/>
      <c r="AC56" s="89"/>
      <c r="AD56" s="185">
        <f t="shared" si="11"/>
        <v>0</v>
      </c>
      <c r="AE56" s="186"/>
      <c r="AF56" s="182" t="e">
        <f t="shared" si="12"/>
        <v>#DIV/0!</v>
      </c>
      <c r="AG56" s="203"/>
      <c r="AH56" s="139" t="e">
        <f t="shared" si="13"/>
        <v>#DIV/0!</v>
      </c>
      <c r="AI56" s="185">
        <v>0</v>
      </c>
      <c r="AJ56" s="202"/>
    </row>
    <row r="57" s="1" customFormat="1" hidden="1" customHeight="1" spans="1:36">
      <c r="A57" s="47"/>
      <c r="B57" s="93"/>
      <c r="C57" s="96"/>
      <c r="D57" s="92"/>
      <c r="E57" s="95">
        <v>1</v>
      </c>
      <c r="F57" s="97">
        <v>1</v>
      </c>
      <c r="G57" s="91"/>
      <c r="H57" s="92"/>
      <c r="I57" s="92"/>
      <c r="J57" s="92"/>
      <c r="K57" s="92"/>
      <c r="L57" s="92"/>
      <c r="M57" s="137"/>
      <c r="N57" s="137"/>
      <c r="O57" s="137"/>
      <c r="P57" s="89"/>
      <c r="Q57" s="139" t="e">
        <f t="shared" si="6"/>
        <v>#DIV/0!</v>
      </c>
      <c r="R57" s="89"/>
      <c r="S57" s="139">
        <f t="shared" si="7"/>
        <v>0</v>
      </c>
      <c r="T57" s="88">
        <v>8</v>
      </c>
      <c r="U57" s="176"/>
      <c r="V57" s="139">
        <f t="shared" si="8"/>
        <v>0</v>
      </c>
      <c r="W57" s="88"/>
      <c r="X57" s="92">
        <v>0.8</v>
      </c>
      <c r="Y57" s="139">
        <f t="shared" si="9"/>
        <v>0</v>
      </c>
      <c r="Z57" s="182" t="e">
        <f t="shared" si="10"/>
        <v>#DIV/0!</v>
      </c>
      <c r="AA57" s="183"/>
      <c r="AB57" s="184"/>
      <c r="AC57" s="89"/>
      <c r="AD57" s="185">
        <f t="shared" si="11"/>
        <v>0</v>
      </c>
      <c r="AE57" s="186"/>
      <c r="AF57" s="182" t="e">
        <f t="shared" si="12"/>
        <v>#DIV/0!</v>
      </c>
      <c r="AG57" s="203"/>
      <c r="AH57" s="139" t="e">
        <f t="shared" si="13"/>
        <v>#DIV/0!</v>
      </c>
      <c r="AI57" s="185">
        <v>0</v>
      </c>
      <c r="AJ57" s="202"/>
    </row>
    <row r="58" s="1" customFormat="1" hidden="1" customHeight="1" spans="1:36">
      <c r="A58" s="47"/>
      <c r="B58" s="93"/>
      <c r="C58" s="96"/>
      <c r="D58" s="92"/>
      <c r="E58" s="95">
        <v>1</v>
      </c>
      <c r="F58" s="97">
        <v>1</v>
      </c>
      <c r="G58" s="91"/>
      <c r="H58" s="92"/>
      <c r="I58" s="92"/>
      <c r="J58" s="92"/>
      <c r="K58" s="92"/>
      <c r="L58" s="92"/>
      <c r="M58" s="137"/>
      <c r="N58" s="137"/>
      <c r="O58" s="137"/>
      <c r="P58" s="89"/>
      <c r="Q58" s="139" t="e">
        <f t="shared" si="6"/>
        <v>#DIV/0!</v>
      </c>
      <c r="R58" s="89"/>
      <c r="S58" s="139">
        <f t="shared" si="7"/>
        <v>0</v>
      </c>
      <c r="T58" s="92">
        <v>8</v>
      </c>
      <c r="U58" s="176"/>
      <c r="V58" s="139">
        <f t="shared" si="8"/>
        <v>0</v>
      </c>
      <c r="W58" s="92"/>
      <c r="X58" s="92">
        <v>0.8</v>
      </c>
      <c r="Y58" s="139">
        <f t="shared" si="9"/>
        <v>0</v>
      </c>
      <c r="Z58" s="182" t="e">
        <f t="shared" si="10"/>
        <v>#DIV/0!</v>
      </c>
      <c r="AA58" s="183"/>
      <c r="AB58" s="184"/>
      <c r="AC58" s="89"/>
      <c r="AD58" s="185">
        <f t="shared" si="11"/>
        <v>0</v>
      </c>
      <c r="AE58" s="186"/>
      <c r="AF58" s="182" t="e">
        <f t="shared" si="12"/>
        <v>#DIV/0!</v>
      </c>
      <c r="AG58" s="203"/>
      <c r="AH58" s="139" t="e">
        <f t="shared" si="13"/>
        <v>#DIV/0!</v>
      </c>
      <c r="AI58" s="185">
        <v>0</v>
      </c>
      <c r="AJ58" s="202"/>
    </row>
    <row r="59" s="1" customFormat="1" hidden="1" customHeight="1" spans="1:36">
      <c r="A59" s="47"/>
      <c r="B59" s="93"/>
      <c r="C59" s="96"/>
      <c r="D59" s="92"/>
      <c r="E59" s="95">
        <v>1</v>
      </c>
      <c r="F59" s="97">
        <v>1</v>
      </c>
      <c r="G59" s="91"/>
      <c r="H59" s="92"/>
      <c r="I59" s="92"/>
      <c r="J59" s="92"/>
      <c r="K59" s="92"/>
      <c r="L59" s="92"/>
      <c r="M59" s="137"/>
      <c r="N59" s="137"/>
      <c r="O59" s="137"/>
      <c r="P59" s="89"/>
      <c r="Q59" s="139" t="e">
        <f t="shared" si="6"/>
        <v>#DIV/0!</v>
      </c>
      <c r="R59" s="89"/>
      <c r="S59" s="139">
        <f t="shared" si="7"/>
        <v>0</v>
      </c>
      <c r="T59" s="88">
        <v>8</v>
      </c>
      <c r="U59" s="176"/>
      <c r="V59" s="139">
        <f t="shared" si="8"/>
        <v>0</v>
      </c>
      <c r="W59" s="88"/>
      <c r="X59" s="92">
        <v>0.8</v>
      </c>
      <c r="Y59" s="139">
        <f t="shared" si="9"/>
        <v>0</v>
      </c>
      <c r="Z59" s="182" t="e">
        <f t="shared" si="10"/>
        <v>#DIV/0!</v>
      </c>
      <c r="AA59" s="183"/>
      <c r="AB59" s="184"/>
      <c r="AC59" s="89"/>
      <c r="AD59" s="185">
        <f t="shared" si="11"/>
        <v>0</v>
      </c>
      <c r="AE59" s="186"/>
      <c r="AF59" s="182" t="e">
        <f t="shared" si="12"/>
        <v>#DIV/0!</v>
      </c>
      <c r="AG59" s="203"/>
      <c r="AH59" s="139" t="e">
        <f t="shared" si="13"/>
        <v>#DIV/0!</v>
      </c>
      <c r="AI59" s="185">
        <v>0</v>
      </c>
      <c r="AJ59" s="202"/>
    </row>
    <row r="60" s="1" customFormat="1" hidden="1" customHeight="1" spans="1:36">
      <c r="A60" s="47"/>
      <c r="B60" s="93"/>
      <c r="C60" s="96"/>
      <c r="D60" s="92"/>
      <c r="E60" s="95">
        <v>1</v>
      </c>
      <c r="F60" s="97">
        <v>1</v>
      </c>
      <c r="G60" s="91"/>
      <c r="H60" s="92"/>
      <c r="I60" s="92"/>
      <c r="J60" s="92"/>
      <c r="K60" s="92"/>
      <c r="L60" s="92"/>
      <c r="M60" s="137"/>
      <c r="N60" s="137"/>
      <c r="O60" s="137"/>
      <c r="P60" s="89"/>
      <c r="Q60" s="139" t="e">
        <f t="shared" si="6"/>
        <v>#DIV/0!</v>
      </c>
      <c r="R60" s="89"/>
      <c r="S60" s="139">
        <f t="shared" si="7"/>
        <v>0</v>
      </c>
      <c r="T60" s="92">
        <v>8</v>
      </c>
      <c r="U60" s="176"/>
      <c r="V60" s="139">
        <f t="shared" si="8"/>
        <v>0</v>
      </c>
      <c r="W60" s="92"/>
      <c r="X60" s="92">
        <v>0.8</v>
      </c>
      <c r="Y60" s="139">
        <f t="shared" si="9"/>
        <v>0</v>
      </c>
      <c r="Z60" s="182" t="e">
        <f t="shared" si="10"/>
        <v>#DIV/0!</v>
      </c>
      <c r="AA60" s="183"/>
      <c r="AB60" s="184"/>
      <c r="AC60" s="89"/>
      <c r="AD60" s="185">
        <f t="shared" si="11"/>
        <v>0</v>
      </c>
      <c r="AE60" s="186"/>
      <c r="AF60" s="182" t="e">
        <f t="shared" si="12"/>
        <v>#DIV/0!</v>
      </c>
      <c r="AG60" s="203"/>
      <c r="AH60" s="139" t="e">
        <f t="shared" si="13"/>
        <v>#DIV/0!</v>
      </c>
      <c r="AI60" s="185">
        <v>0</v>
      </c>
      <c r="AJ60" s="202"/>
    </row>
    <row r="61" s="1" customFormat="1" hidden="1" customHeight="1" spans="1:36">
      <c r="A61" s="47"/>
      <c r="B61" s="93"/>
      <c r="C61" s="96"/>
      <c r="D61" s="92"/>
      <c r="E61" s="95">
        <v>1</v>
      </c>
      <c r="F61" s="97">
        <v>1</v>
      </c>
      <c r="G61" s="91"/>
      <c r="H61" s="92"/>
      <c r="I61" s="92"/>
      <c r="J61" s="92"/>
      <c r="K61" s="92"/>
      <c r="L61" s="92"/>
      <c r="M61" s="137"/>
      <c r="N61" s="137"/>
      <c r="O61" s="137"/>
      <c r="P61" s="89"/>
      <c r="Q61" s="139" t="e">
        <f t="shared" si="6"/>
        <v>#DIV/0!</v>
      </c>
      <c r="R61" s="89"/>
      <c r="S61" s="139">
        <f t="shared" si="7"/>
        <v>0</v>
      </c>
      <c r="T61" s="88">
        <v>8</v>
      </c>
      <c r="U61" s="176"/>
      <c r="V61" s="139">
        <f t="shared" si="8"/>
        <v>0</v>
      </c>
      <c r="W61" s="88"/>
      <c r="X61" s="92">
        <v>0.8</v>
      </c>
      <c r="Y61" s="139">
        <f t="shared" si="9"/>
        <v>0</v>
      </c>
      <c r="Z61" s="182" t="e">
        <f t="shared" si="10"/>
        <v>#DIV/0!</v>
      </c>
      <c r="AA61" s="183"/>
      <c r="AB61" s="184"/>
      <c r="AC61" s="89"/>
      <c r="AD61" s="185">
        <f t="shared" si="11"/>
        <v>0</v>
      </c>
      <c r="AE61" s="186"/>
      <c r="AF61" s="182" t="e">
        <f t="shared" si="12"/>
        <v>#DIV/0!</v>
      </c>
      <c r="AG61" s="203"/>
      <c r="AH61" s="139" t="e">
        <f t="shared" si="13"/>
        <v>#DIV/0!</v>
      </c>
      <c r="AI61" s="185">
        <v>0</v>
      </c>
      <c r="AJ61" s="202"/>
    </row>
    <row r="62" s="1" customFormat="1" hidden="1" customHeight="1" spans="1:36">
      <c r="A62" s="47"/>
      <c r="B62" s="93"/>
      <c r="C62" s="96"/>
      <c r="D62" s="92"/>
      <c r="E62" s="95">
        <v>1</v>
      </c>
      <c r="F62" s="97">
        <v>1</v>
      </c>
      <c r="G62" s="91"/>
      <c r="H62" s="92"/>
      <c r="I62" s="92"/>
      <c r="J62" s="92"/>
      <c r="K62" s="92"/>
      <c r="L62" s="92"/>
      <c r="M62" s="137"/>
      <c r="N62" s="137"/>
      <c r="O62" s="137"/>
      <c r="P62" s="89"/>
      <c r="Q62" s="139" t="e">
        <f t="shared" si="6"/>
        <v>#DIV/0!</v>
      </c>
      <c r="R62" s="89"/>
      <c r="S62" s="139">
        <f t="shared" si="7"/>
        <v>0</v>
      </c>
      <c r="T62" s="92">
        <v>8</v>
      </c>
      <c r="U62" s="176"/>
      <c r="V62" s="139">
        <f t="shared" si="8"/>
        <v>0</v>
      </c>
      <c r="W62" s="92"/>
      <c r="X62" s="92">
        <v>0.8</v>
      </c>
      <c r="Y62" s="139">
        <f t="shared" si="9"/>
        <v>0</v>
      </c>
      <c r="Z62" s="182" t="e">
        <f t="shared" si="10"/>
        <v>#DIV/0!</v>
      </c>
      <c r="AA62" s="183"/>
      <c r="AB62" s="184"/>
      <c r="AC62" s="89"/>
      <c r="AD62" s="185">
        <f t="shared" si="11"/>
        <v>0</v>
      </c>
      <c r="AE62" s="186"/>
      <c r="AF62" s="182" t="e">
        <f t="shared" si="12"/>
        <v>#DIV/0!</v>
      </c>
      <c r="AG62" s="203"/>
      <c r="AH62" s="139" t="e">
        <f t="shared" si="13"/>
        <v>#DIV/0!</v>
      </c>
      <c r="AI62" s="185">
        <v>0</v>
      </c>
      <c r="AJ62" s="202"/>
    </row>
    <row r="63" s="1" customFormat="1" ht="28" customHeight="1" spans="1:36">
      <c r="A63" s="47"/>
      <c r="B63" s="93"/>
      <c r="C63" s="96"/>
      <c r="D63" s="92"/>
      <c r="E63" s="95">
        <v>1</v>
      </c>
      <c r="F63" s="97">
        <v>1</v>
      </c>
      <c r="G63" s="91"/>
      <c r="H63" s="92"/>
      <c r="I63" s="92"/>
      <c r="J63" s="92"/>
      <c r="K63" s="92"/>
      <c r="L63" s="92"/>
      <c r="M63" s="137"/>
      <c r="N63" s="137"/>
      <c r="O63" s="137"/>
      <c r="P63" s="89"/>
      <c r="Q63" s="139" t="e">
        <f t="shared" si="6"/>
        <v>#DIV/0!</v>
      </c>
      <c r="R63" s="89"/>
      <c r="S63" s="139">
        <f t="shared" si="7"/>
        <v>0</v>
      </c>
      <c r="T63" s="88">
        <v>8</v>
      </c>
      <c r="U63" s="176"/>
      <c r="V63" s="139">
        <f t="shared" si="8"/>
        <v>0</v>
      </c>
      <c r="W63" s="88"/>
      <c r="X63" s="92">
        <v>0.8</v>
      </c>
      <c r="Y63" s="139">
        <f t="shared" si="9"/>
        <v>0</v>
      </c>
      <c r="Z63" s="182" t="e">
        <f t="shared" si="10"/>
        <v>#DIV/0!</v>
      </c>
      <c r="AA63" s="183"/>
      <c r="AB63" s="184"/>
      <c r="AC63" s="89">
        <v>1</v>
      </c>
      <c r="AD63" s="185">
        <f t="shared" si="11"/>
        <v>0</v>
      </c>
      <c r="AE63" s="186"/>
      <c r="AF63" s="182" t="e">
        <f t="shared" si="12"/>
        <v>#DIV/0!</v>
      </c>
      <c r="AG63" s="203"/>
      <c r="AH63" s="139" t="e">
        <f t="shared" si="13"/>
        <v>#DIV/0!</v>
      </c>
      <c r="AI63" s="185">
        <v>0</v>
      </c>
      <c r="AJ63" s="202"/>
    </row>
    <row r="64" s="1" customFormat="1" customHeight="1" spans="1:36">
      <c r="A64" s="47"/>
      <c r="B64" s="93"/>
      <c r="C64" s="96"/>
      <c r="D64" s="92"/>
      <c r="E64" s="95">
        <v>1</v>
      </c>
      <c r="F64" s="97">
        <v>1</v>
      </c>
      <c r="G64" s="91"/>
      <c r="H64" s="92"/>
      <c r="I64" s="92"/>
      <c r="J64" s="92"/>
      <c r="K64" s="92"/>
      <c r="L64" s="92"/>
      <c r="M64" s="137"/>
      <c r="N64" s="137"/>
      <c r="O64" s="137"/>
      <c r="P64" s="89"/>
      <c r="Q64" s="139" t="e">
        <f t="shared" si="6"/>
        <v>#DIV/0!</v>
      </c>
      <c r="R64" s="89"/>
      <c r="S64" s="139">
        <f t="shared" si="7"/>
        <v>0</v>
      </c>
      <c r="T64" s="92"/>
      <c r="U64" s="176"/>
      <c r="V64" s="139">
        <f t="shared" si="8"/>
        <v>0</v>
      </c>
      <c r="W64" s="92"/>
      <c r="X64" s="92">
        <v>0.8</v>
      </c>
      <c r="Y64" s="139">
        <f t="shared" si="9"/>
        <v>0</v>
      </c>
      <c r="Z64" s="182" t="e">
        <f t="shared" si="10"/>
        <v>#DIV/0!</v>
      </c>
      <c r="AA64" s="183"/>
      <c r="AB64" s="184"/>
      <c r="AC64" s="89">
        <v>1</v>
      </c>
      <c r="AD64" s="185">
        <f t="shared" si="11"/>
        <v>0</v>
      </c>
      <c r="AE64" s="186"/>
      <c r="AF64" s="182" t="e">
        <f t="shared" si="12"/>
        <v>#DIV/0!</v>
      </c>
      <c r="AG64" s="201"/>
      <c r="AH64" s="139" t="e">
        <f t="shared" si="13"/>
        <v>#DIV/0!</v>
      </c>
      <c r="AI64" s="185">
        <v>0</v>
      </c>
      <c r="AJ64" s="202"/>
    </row>
    <row r="65" s="1" customFormat="1" customHeight="1" spans="1:36">
      <c r="A65" s="47"/>
      <c r="B65" s="204" t="s">
        <v>77</v>
      </c>
      <c r="C65" s="205" t="s">
        <v>77</v>
      </c>
      <c r="D65" s="56" t="s">
        <v>77</v>
      </c>
      <c r="E65" s="206">
        <v>1</v>
      </c>
      <c r="F65" s="207">
        <v>1</v>
      </c>
      <c r="G65" s="208"/>
      <c r="H65" s="131"/>
      <c r="I65" s="131"/>
      <c r="J65" s="131"/>
      <c r="K65" s="131"/>
      <c r="L65" s="131"/>
      <c r="M65" s="131"/>
      <c r="N65" s="131"/>
      <c r="O65" s="134"/>
      <c r="P65" s="256"/>
      <c r="Q65" s="298" t="e">
        <f t="shared" si="6"/>
        <v>#DIV/0!</v>
      </c>
      <c r="R65" s="89">
        <v>0</v>
      </c>
      <c r="S65" s="298">
        <f t="shared" si="7"/>
        <v>0</v>
      </c>
      <c r="T65" s="67"/>
      <c r="U65" s="67"/>
      <c r="V65" s="141">
        <f t="shared" si="8"/>
        <v>0</v>
      </c>
      <c r="W65" s="67"/>
      <c r="X65" s="67"/>
      <c r="Y65" s="141">
        <f t="shared" si="9"/>
        <v>0</v>
      </c>
      <c r="Z65" s="313" t="e">
        <f t="shared" si="10"/>
        <v>#DIV/0!</v>
      </c>
      <c r="AA65" s="293"/>
      <c r="AB65" s="293"/>
      <c r="AC65" s="67"/>
      <c r="AD65" s="314">
        <f t="shared" si="11"/>
        <v>0</v>
      </c>
      <c r="AE65" s="315"/>
      <c r="AF65" s="313" t="e">
        <f t="shared" si="12"/>
        <v>#DIV/0!</v>
      </c>
      <c r="AG65" s="316">
        <v>1</v>
      </c>
      <c r="AH65" s="141" t="e">
        <f t="shared" si="13"/>
        <v>#DIV/0!</v>
      </c>
      <c r="AI65" s="141">
        <v>0</v>
      </c>
      <c r="AJ65" s="317"/>
    </row>
    <row r="66" s="1" customFormat="1" customHeight="1" spans="1:19">
      <c r="A66" s="65"/>
      <c r="B66" s="209" t="s">
        <v>146</v>
      </c>
      <c r="C66" s="209"/>
      <c r="D66" s="209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99"/>
      <c r="R66" s="300">
        <f>SUM(AI30:AI65)</f>
        <v>5.36735671188296</v>
      </c>
      <c r="S66" s="301"/>
    </row>
    <row r="67" s="1" customFormat="1" ht="32" customHeight="1" spans="1:19">
      <c r="A67" s="211" t="s">
        <v>147</v>
      </c>
      <c r="B67" s="212" t="s">
        <v>148</v>
      </c>
      <c r="C67" s="188" t="s">
        <v>91</v>
      </c>
      <c r="D67" s="72" t="s">
        <v>149</v>
      </c>
      <c r="E67" s="213" t="s">
        <v>150</v>
      </c>
      <c r="F67" s="73" t="s">
        <v>151</v>
      </c>
      <c r="G67" s="214"/>
      <c r="H67" s="188"/>
      <c r="I67" s="213" t="s">
        <v>152</v>
      </c>
      <c r="J67" s="213" t="s">
        <v>153</v>
      </c>
      <c r="K67" s="213" t="s">
        <v>154</v>
      </c>
      <c r="L67" s="257" t="s">
        <v>155</v>
      </c>
      <c r="M67" s="213" t="s">
        <v>156</v>
      </c>
      <c r="N67" s="213" t="s">
        <v>62</v>
      </c>
      <c r="O67" s="258" t="s">
        <v>19</v>
      </c>
      <c r="P67" s="71" t="s">
        <v>157</v>
      </c>
      <c r="Q67" s="302" t="s">
        <v>158</v>
      </c>
      <c r="R67" s="303" t="s">
        <v>38</v>
      </c>
      <c r="S67" s="304" t="s">
        <v>19</v>
      </c>
    </row>
    <row r="68" s="1" customFormat="1" customHeight="1" spans="1:19">
      <c r="A68" s="215"/>
      <c r="B68" s="216"/>
      <c r="C68" s="33"/>
      <c r="D68" s="34"/>
      <c r="E68" s="46"/>
      <c r="F68" s="21" t="s">
        <v>20</v>
      </c>
      <c r="G68" s="21" t="s">
        <v>21</v>
      </c>
      <c r="H68" s="21" t="s">
        <v>22</v>
      </c>
      <c r="I68" s="46"/>
      <c r="J68" s="46"/>
      <c r="K68" s="46"/>
      <c r="L68" s="259"/>
      <c r="M68" s="46"/>
      <c r="N68" s="46"/>
      <c r="O68" s="260"/>
      <c r="P68" s="45"/>
      <c r="Q68" s="161"/>
      <c r="R68" s="162"/>
      <c r="S68" s="163"/>
    </row>
    <row r="69" s="1" customFormat="1" customHeight="1" spans="1:19">
      <c r="A69" s="215"/>
      <c r="B69" s="216"/>
      <c r="C69" s="217">
        <v>1</v>
      </c>
      <c r="D69" s="50"/>
      <c r="E69" s="51">
        <v>1</v>
      </c>
      <c r="F69" s="50" t="s">
        <v>159</v>
      </c>
      <c r="G69" s="50" t="s">
        <v>159</v>
      </c>
      <c r="H69" s="50" t="s">
        <v>159</v>
      </c>
      <c r="I69" s="89">
        <v>1</v>
      </c>
      <c r="J69" s="50" t="s">
        <v>159</v>
      </c>
      <c r="K69" s="125">
        <v>0</v>
      </c>
      <c r="L69" s="89">
        <v>8</v>
      </c>
      <c r="M69" s="125"/>
      <c r="N69" s="261">
        <f t="shared" ref="N69:N81" si="15">M69*E69</f>
        <v>0</v>
      </c>
      <c r="O69" s="262"/>
      <c r="P69" s="263">
        <f>SUM(N69:N81)+SUM(N84:N96)</f>
        <v>0</v>
      </c>
      <c r="Q69" s="305">
        <v>10000</v>
      </c>
      <c r="R69" s="165">
        <f>P69/Q69</f>
        <v>0</v>
      </c>
      <c r="S69" s="166"/>
    </row>
    <row r="70" s="1" customFormat="1" customHeight="1" spans="1:19">
      <c r="A70" s="215"/>
      <c r="B70" s="216"/>
      <c r="C70" s="218">
        <v>2</v>
      </c>
      <c r="D70" s="54"/>
      <c r="E70" s="61"/>
      <c r="F70" s="54"/>
      <c r="G70" s="54"/>
      <c r="H70" s="54"/>
      <c r="I70" s="95"/>
      <c r="J70" s="54"/>
      <c r="K70" s="130"/>
      <c r="L70" s="95"/>
      <c r="M70" s="130">
        <v>0</v>
      </c>
      <c r="N70" s="264">
        <f t="shared" si="15"/>
        <v>0</v>
      </c>
      <c r="O70" s="265"/>
      <c r="P70" s="263"/>
      <c r="Q70" s="305"/>
      <c r="R70" s="165"/>
      <c r="S70" s="167"/>
    </row>
    <row r="71" s="1" customFormat="1" customHeight="1" spans="1:19">
      <c r="A71" s="215"/>
      <c r="B71" s="216"/>
      <c r="C71" s="219"/>
      <c r="D71" s="63"/>
      <c r="E71" s="64"/>
      <c r="F71" s="63"/>
      <c r="G71" s="63"/>
      <c r="H71" s="63"/>
      <c r="I71" s="266"/>
      <c r="J71" s="63"/>
      <c r="K71" s="267"/>
      <c r="L71" s="266"/>
      <c r="M71" s="267">
        <v>0</v>
      </c>
      <c r="N71" s="264">
        <f t="shared" si="15"/>
        <v>0</v>
      </c>
      <c r="O71" s="265"/>
      <c r="P71" s="263"/>
      <c r="Q71" s="305"/>
      <c r="R71" s="165"/>
      <c r="S71" s="167"/>
    </row>
    <row r="72" s="1" customFormat="1" hidden="1" customHeight="1" spans="1:19">
      <c r="A72" s="215"/>
      <c r="B72" s="216"/>
      <c r="C72" s="219"/>
      <c r="D72" s="63"/>
      <c r="E72" s="64"/>
      <c r="F72" s="63"/>
      <c r="G72" s="63"/>
      <c r="H72" s="63"/>
      <c r="I72" s="266"/>
      <c r="J72" s="63"/>
      <c r="K72" s="267"/>
      <c r="L72" s="266"/>
      <c r="M72" s="267">
        <v>0</v>
      </c>
      <c r="N72" s="264">
        <f t="shared" si="15"/>
        <v>0</v>
      </c>
      <c r="O72" s="265"/>
      <c r="P72" s="263"/>
      <c r="Q72" s="305"/>
      <c r="R72" s="165"/>
      <c r="S72" s="167"/>
    </row>
    <row r="73" s="1" customFormat="1" hidden="1" customHeight="1" spans="1:19">
      <c r="A73" s="215"/>
      <c r="B73" s="216"/>
      <c r="C73" s="219"/>
      <c r="D73" s="63"/>
      <c r="E73" s="64"/>
      <c r="F73" s="63"/>
      <c r="G73" s="63"/>
      <c r="H73" s="63"/>
      <c r="I73" s="266"/>
      <c r="J73" s="63"/>
      <c r="K73" s="267"/>
      <c r="L73" s="266"/>
      <c r="M73" s="267">
        <v>0</v>
      </c>
      <c r="N73" s="264">
        <f t="shared" si="15"/>
        <v>0</v>
      </c>
      <c r="O73" s="265"/>
      <c r="P73" s="263"/>
      <c r="Q73" s="305"/>
      <c r="R73" s="165"/>
      <c r="S73" s="167"/>
    </row>
    <row r="74" s="1" customFormat="1" hidden="1" customHeight="1" spans="1:19">
      <c r="A74" s="215"/>
      <c r="B74" s="216"/>
      <c r="C74" s="219"/>
      <c r="D74" s="63"/>
      <c r="E74" s="64"/>
      <c r="F74" s="63"/>
      <c r="G74" s="63"/>
      <c r="H74" s="63"/>
      <c r="I74" s="266"/>
      <c r="J74" s="63"/>
      <c r="K74" s="267"/>
      <c r="L74" s="266"/>
      <c r="M74" s="267">
        <v>0</v>
      </c>
      <c r="N74" s="264">
        <f t="shared" si="15"/>
        <v>0</v>
      </c>
      <c r="O74" s="265"/>
      <c r="P74" s="263"/>
      <c r="Q74" s="305"/>
      <c r="R74" s="165"/>
      <c r="S74" s="167"/>
    </row>
    <row r="75" s="1" customFormat="1" hidden="1" customHeight="1" spans="1:19">
      <c r="A75" s="215"/>
      <c r="B75" s="216"/>
      <c r="C75" s="219"/>
      <c r="D75" s="63"/>
      <c r="E75" s="64"/>
      <c r="F75" s="63"/>
      <c r="G75" s="63"/>
      <c r="H75" s="63"/>
      <c r="I75" s="266"/>
      <c r="J75" s="63"/>
      <c r="K75" s="267"/>
      <c r="L75" s="266"/>
      <c r="M75" s="267">
        <v>0</v>
      </c>
      <c r="N75" s="264">
        <f t="shared" si="15"/>
        <v>0</v>
      </c>
      <c r="O75" s="265"/>
      <c r="P75" s="263"/>
      <c r="Q75" s="305"/>
      <c r="R75" s="165"/>
      <c r="S75" s="167"/>
    </row>
    <row r="76" s="1" customFormat="1" hidden="1" customHeight="1" spans="1:19">
      <c r="A76" s="215"/>
      <c r="B76" s="216"/>
      <c r="C76" s="219"/>
      <c r="D76" s="63"/>
      <c r="E76" s="64"/>
      <c r="F76" s="63"/>
      <c r="G76" s="63"/>
      <c r="H76" s="63"/>
      <c r="I76" s="266"/>
      <c r="J76" s="63"/>
      <c r="K76" s="267"/>
      <c r="L76" s="266"/>
      <c r="M76" s="267">
        <v>0</v>
      </c>
      <c r="N76" s="264">
        <f t="shared" si="15"/>
        <v>0</v>
      </c>
      <c r="O76" s="265"/>
      <c r="P76" s="263"/>
      <c r="Q76" s="305"/>
      <c r="R76" s="165"/>
      <c r="S76" s="167"/>
    </row>
    <row r="77" s="1" customFormat="1" hidden="1" customHeight="1" spans="1:19">
      <c r="A77" s="215"/>
      <c r="B77" s="216"/>
      <c r="C77" s="219"/>
      <c r="D77" s="63"/>
      <c r="E77" s="64"/>
      <c r="F77" s="63"/>
      <c r="G77" s="63"/>
      <c r="H77" s="63"/>
      <c r="I77" s="266"/>
      <c r="J77" s="63"/>
      <c r="K77" s="267"/>
      <c r="L77" s="266"/>
      <c r="M77" s="267">
        <v>0</v>
      </c>
      <c r="N77" s="264">
        <f t="shared" si="15"/>
        <v>0</v>
      </c>
      <c r="O77" s="265"/>
      <c r="P77" s="263"/>
      <c r="Q77" s="305"/>
      <c r="R77" s="165"/>
      <c r="S77" s="167"/>
    </row>
    <row r="78" s="1" customFormat="1" hidden="1" customHeight="1" spans="1:19">
      <c r="A78" s="215"/>
      <c r="B78" s="216"/>
      <c r="C78" s="219"/>
      <c r="D78" s="63"/>
      <c r="E78" s="64"/>
      <c r="F78" s="63"/>
      <c r="G78" s="63"/>
      <c r="H78" s="63"/>
      <c r="I78" s="266"/>
      <c r="J78" s="63"/>
      <c r="K78" s="267"/>
      <c r="L78" s="266"/>
      <c r="M78" s="267">
        <v>0</v>
      </c>
      <c r="N78" s="264">
        <f t="shared" si="15"/>
        <v>0</v>
      </c>
      <c r="O78" s="265"/>
      <c r="P78" s="263"/>
      <c r="Q78" s="305"/>
      <c r="R78" s="165"/>
      <c r="S78" s="167"/>
    </row>
    <row r="79" s="1" customFormat="1" hidden="1" customHeight="1" spans="1:19">
      <c r="A79" s="215"/>
      <c r="B79" s="216"/>
      <c r="C79" s="219"/>
      <c r="D79" s="63"/>
      <c r="E79" s="64"/>
      <c r="F79" s="63"/>
      <c r="G79" s="63"/>
      <c r="H79" s="63"/>
      <c r="I79" s="266"/>
      <c r="J79" s="63"/>
      <c r="K79" s="267"/>
      <c r="L79" s="266"/>
      <c r="M79" s="267">
        <v>0</v>
      </c>
      <c r="N79" s="264">
        <f t="shared" si="15"/>
        <v>0</v>
      </c>
      <c r="O79" s="265"/>
      <c r="P79" s="263"/>
      <c r="Q79" s="305"/>
      <c r="R79" s="165"/>
      <c r="S79" s="167"/>
    </row>
    <row r="80" s="1" customFormat="1" customHeight="1" spans="1:19">
      <c r="A80" s="215"/>
      <c r="B80" s="216"/>
      <c r="C80" s="219"/>
      <c r="D80" s="63"/>
      <c r="E80" s="64"/>
      <c r="F80" s="63"/>
      <c r="G80" s="63"/>
      <c r="H80" s="63"/>
      <c r="I80" s="266"/>
      <c r="J80" s="63"/>
      <c r="K80" s="267"/>
      <c r="L80" s="266"/>
      <c r="M80" s="267">
        <v>0</v>
      </c>
      <c r="N80" s="264">
        <f t="shared" si="15"/>
        <v>0</v>
      </c>
      <c r="O80" s="265"/>
      <c r="P80" s="263"/>
      <c r="Q80" s="305"/>
      <c r="R80" s="165"/>
      <c r="S80" s="167"/>
    </row>
    <row r="81" s="1" customFormat="1" customHeight="1" spans="1:19">
      <c r="A81" s="215"/>
      <c r="B81" s="216"/>
      <c r="C81" s="220" t="s">
        <v>77</v>
      </c>
      <c r="D81" s="221" t="s">
        <v>77</v>
      </c>
      <c r="E81" s="64">
        <v>1</v>
      </c>
      <c r="F81" s="63" t="s">
        <v>159</v>
      </c>
      <c r="G81" s="63" t="s">
        <v>159</v>
      </c>
      <c r="H81" s="63" t="s">
        <v>159</v>
      </c>
      <c r="I81" s="266">
        <v>1</v>
      </c>
      <c r="J81" s="63" t="s">
        <v>159</v>
      </c>
      <c r="K81" s="267">
        <v>1</v>
      </c>
      <c r="L81" s="266">
        <v>50</v>
      </c>
      <c r="M81" s="267">
        <v>0</v>
      </c>
      <c r="N81" s="268">
        <f t="shared" si="15"/>
        <v>0</v>
      </c>
      <c r="O81" s="269"/>
      <c r="P81" s="263"/>
      <c r="Q81" s="305"/>
      <c r="R81" s="165"/>
      <c r="S81" s="167"/>
    </row>
    <row r="82" s="1" customFormat="1" customHeight="1" spans="1:19">
      <c r="A82" s="215"/>
      <c r="B82" s="222" t="s">
        <v>160</v>
      </c>
      <c r="C82" s="223" t="s">
        <v>91</v>
      </c>
      <c r="D82" s="224" t="s">
        <v>161</v>
      </c>
      <c r="E82" s="225" t="s">
        <v>162</v>
      </c>
      <c r="F82" s="225" t="s">
        <v>66</v>
      </c>
      <c r="G82" s="225" t="s">
        <v>66</v>
      </c>
      <c r="H82" s="225" t="s">
        <v>66</v>
      </c>
      <c r="I82" s="225" t="s">
        <v>66</v>
      </c>
      <c r="J82" s="225" t="s">
        <v>66</v>
      </c>
      <c r="K82" s="225" t="s">
        <v>66</v>
      </c>
      <c r="L82" s="225" t="s">
        <v>66</v>
      </c>
      <c r="M82" s="225" t="s">
        <v>156</v>
      </c>
      <c r="N82" s="225" t="s">
        <v>62</v>
      </c>
      <c r="O82" s="270"/>
      <c r="P82" s="263"/>
      <c r="Q82" s="305"/>
      <c r="R82" s="165"/>
      <c r="S82" s="167"/>
    </row>
    <row r="83" s="1" customFormat="1" customHeight="1" spans="1:19">
      <c r="A83" s="215"/>
      <c r="B83" s="226"/>
      <c r="C83" s="33"/>
      <c r="D83" s="34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71"/>
      <c r="P83" s="263"/>
      <c r="Q83" s="305"/>
      <c r="R83" s="165"/>
      <c r="S83" s="167"/>
    </row>
    <row r="84" s="1" customFormat="1" customHeight="1" spans="1:19">
      <c r="A84" s="227"/>
      <c r="B84" s="226"/>
      <c r="C84" s="217">
        <v>1</v>
      </c>
      <c r="D84" s="228" t="s">
        <v>159</v>
      </c>
      <c r="E84" s="51">
        <v>1</v>
      </c>
      <c r="F84" s="229" t="s">
        <v>66</v>
      </c>
      <c r="G84" s="229" t="s">
        <v>66</v>
      </c>
      <c r="H84" s="229" t="s">
        <v>66</v>
      </c>
      <c r="I84" s="229" t="s">
        <v>66</v>
      </c>
      <c r="J84" s="229" t="s">
        <v>66</v>
      </c>
      <c r="K84" s="229" t="s">
        <v>66</v>
      </c>
      <c r="L84" s="229" t="s">
        <v>66</v>
      </c>
      <c r="M84" s="272">
        <v>0</v>
      </c>
      <c r="N84" s="261">
        <f t="shared" ref="N84:N96" si="16">M84*E84</f>
        <v>0</v>
      </c>
      <c r="O84" s="262"/>
      <c r="P84" s="263"/>
      <c r="Q84" s="305"/>
      <c r="R84" s="165"/>
      <c r="S84" s="170"/>
    </row>
    <row r="85" s="1" customFormat="1" customHeight="1" spans="1:19">
      <c r="A85" s="227"/>
      <c r="B85" s="226"/>
      <c r="C85" s="218">
        <v>2</v>
      </c>
      <c r="D85" s="230" t="s">
        <v>159</v>
      </c>
      <c r="E85" s="61">
        <v>1</v>
      </c>
      <c r="F85" s="231" t="s">
        <v>66</v>
      </c>
      <c r="G85" s="231" t="s">
        <v>66</v>
      </c>
      <c r="H85" s="231" t="s">
        <v>66</v>
      </c>
      <c r="I85" s="231" t="s">
        <v>66</v>
      </c>
      <c r="J85" s="231" t="s">
        <v>66</v>
      </c>
      <c r="K85" s="231" t="s">
        <v>66</v>
      </c>
      <c r="L85" s="231" t="s">
        <v>66</v>
      </c>
      <c r="M85" s="267">
        <v>0</v>
      </c>
      <c r="N85" s="264">
        <f t="shared" si="16"/>
        <v>0</v>
      </c>
      <c r="O85" s="265"/>
      <c r="P85" s="263"/>
      <c r="Q85" s="305"/>
      <c r="R85" s="165"/>
      <c r="S85" s="170"/>
    </row>
    <row r="86" s="1" customFormat="1" customHeight="1" spans="1:19">
      <c r="A86" s="227"/>
      <c r="B86" s="226"/>
      <c r="C86" s="219"/>
      <c r="D86" s="230"/>
      <c r="E86" s="64"/>
      <c r="F86" s="231" t="s">
        <v>66</v>
      </c>
      <c r="G86" s="231" t="s">
        <v>66</v>
      </c>
      <c r="H86" s="231" t="s">
        <v>66</v>
      </c>
      <c r="I86" s="231" t="s">
        <v>66</v>
      </c>
      <c r="J86" s="231" t="s">
        <v>66</v>
      </c>
      <c r="K86" s="231" t="s">
        <v>66</v>
      </c>
      <c r="L86" s="231" t="s">
        <v>66</v>
      </c>
      <c r="M86" s="267">
        <v>0</v>
      </c>
      <c r="N86" s="264">
        <f t="shared" si="16"/>
        <v>0</v>
      </c>
      <c r="O86" s="269"/>
      <c r="P86" s="263"/>
      <c r="Q86" s="305"/>
      <c r="R86" s="165"/>
      <c r="S86" s="170"/>
    </row>
    <row r="87" s="1" customFormat="1" hidden="1" customHeight="1" spans="1:19">
      <c r="A87" s="227"/>
      <c r="B87" s="226"/>
      <c r="C87" s="219"/>
      <c r="D87" s="230"/>
      <c r="E87" s="64"/>
      <c r="F87" s="231" t="s">
        <v>66</v>
      </c>
      <c r="G87" s="231" t="s">
        <v>66</v>
      </c>
      <c r="H87" s="231" t="s">
        <v>66</v>
      </c>
      <c r="I87" s="231" t="s">
        <v>66</v>
      </c>
      <c r="J87" s="231" t="s">
        <v>66</v>
      </c>
      <c r="K87" s="231" t="s">
        <v>66</v>
      </c>
      <c r="L87" s="231" t="s">
        <v>66</v>
      </c>
      <c r="M87" s="267">
        <v>0</v>
      </c>
      <c r="N87" s="264">
        <f t="shared" si="16"/>
        <v>0</v>
      </c>
      <c r="O87" s="269"/>
      <c r="P87" s="263"/>
      <c r="Q87" s="305"/>
      <c r="R87" s="165"/>
      <c r="S87" s="170"/>
    </row>
    <row r="88" s="1" customFormat="1" hidden="1" customHeight="1" spans="1:19">
      <c r="A88" s="227"/>
      <c r="B88" s="226"/>
      <c r="C88" s="219"/>
      <c r="D88" s="230"/>
      <c r="E88" s="64"/>
      <c r="F88" s="231" t="s">
        <v>66</v>
      </c>
      <c r="G88" s="231" t="s">
        <v>66</v>
      </c>
      <c r="H88" s="231" t="s">
        <v>66</v>
      </c>
      <c r="I88" s="231" t="s">
        <v>66</v>
      </c>
      <c r="J88" s="231" t="s">
        <v>66</v>
      </c>
      <c r="K88" s="231" t="s">
        <v>66</v>
      </c>
      <c r="L88" s="231" t="s">
        <v>66</v>
      </c>
      <c r="M88" s="267">
        <v>0</v>
      </c>
      <c r="N88" s="264">
        <f t="shared" si="16"/>
        <v>0</v>
      </c>
      <c r="O88" s="269"/>
      <c r="P88" s="263"/>
      <c r="Q88" s="305"/>
      <c r="R88" s="165"/>
      <c r="S88" s="170"/>
    </row>
    <row r="89" s="1" customFormat="1" hidden="1" customHeight="1" spans="1:19">
      <c r="A89" s="227"/>
      <c r="B89" s="226"/>
      <c r="C89" s="219"/>
      <c r="D89" s="230"/>
      <c r="E89" s="64"/>
      <c r="F89" s="231" t="s">
        <v>66</v>
      </c>
      <c r="G89" s="231" t="s">
        <v>66</v>
      </c>
      <c r="H89" s="231" t="s">
        <v>66</v>
      </c>
      <c r="I89" s="231" t="s">
        <v>66</v>
      </c>
      <c r="J89" s="231" t="s">
        <v>66</v>
      </c>
      <c r="K89" s="231" t="s">
        <v>66</v>
      </c>
      <c r="L89" s="231" t="s">
        <v>66</v>
      </c>
      <c r="M89" s="267">
        <v>0</v>
      </c>
      <c r="N89" s="264">
        <f t="shared" si="16"/>
        <v>0</v>
      </c>
      <c r="O89" s="269"/>
      <c r="P89" s="263"/>
      <c r="Q89" s="305"/>
      <c r="R89" s="165"/>
      <c r="S89" s="170"/>
    </row>
    <row r="90" s="1" customFormat="1" hidden="1" customHeight="1" spans="1:19">
      <c r="A90" s="227"/>
      <c r="B90" s="226"/>
      <c r="C90" s="219"/>
      <c r="D90" s="230"/>
      <c r="E90" s="64"/>
      <c r="F90" s="231" t="s">
        <v>66</v>
      </c>
      <c r="G90" s="231" t="s">
        <v>66</v>
      </c>
      <c r="H90" s="231" t="s">
        <v>66</v>
      </c>
      <c r="I90" s="231" t="s">
        <v>66</v>
      </c>
      <c r="J90" s="231" t="s">
        <v>66</v>
      </c>
      <c r="K90" s="231" t="s">
        <v>66</v>
      </c>
      <c r="L90" s="231" t="s">
        <v>66</v>
      </c>
      <c r="M90" s="267">
        <v>0</v>
      </c>
      <c r="N90" s="264">
        <f t="shared" si="16"/>
        <v>0</v>
      </c>
      <c r="O90" s="269"/>
      <c r="P90" s="263"/>
      <c r="Q90" s="305"/>
      <c r="R90" s="165"/>
      <c r="S90" s="170"/>
    </row>
    <row r="91" s="1" customFormat="1" hidden="1" customHeight="1" spans="1:19">
      <c r="A91" s="227"/>
      <c r="B91" s="226"/>
      <c r="C91" s="219"/>
      <c r="D91" s="230"/>
      <c r="E91" s="64"/>
      <c r="F91" s="231" t="s">
        <v>66</v>
      </c>
      <c r="G91" s="231" t="s">
        <v>66</v>
      </c>
      <c r="H91" s="231" t="s">
        <v>66</v>
      </c>
      <c r="I91" s="231" t="s">
        <v>66</v>
      </c>
      <c r="J91" s="231" t="s">
        <v>66</v>
      </c>
      <c r="K91" s="231" t="s">
        <v>66</v>
      </c>
      <c r="L91" s="231" t="s">
        <v>66</v>
      </c>
      <c r="M91" s="267">
        <v>0</v>
      </c>
      <c r="N91" s="264">
        <f t="shared" si="16"/>
        <v>0</v>
      </c>
      <c r="O91" s="269"/>
      <c r="P91" s="263"/>
      <c r="Q91" s="305"/>
      <c r="R91" s="165"/>
      <c r="S91" s="170"/>
    </row>
    <row r="92" s="1" customFormat="1" hidden="1" customHeight="1" spans="1:19">
      <c r="A92" s="227"/>
      <c r="B92" s="226"/>
      <c r="C92" s="219"/>
      <c r="D92" s="230"/>
      <c r="E92" s="64"/>
      <c r="F92" s="231" t="s">
        <v>66</v>
      </c>
      <c r="G92" s="231" t="s">
        <v>66</v>
      </c>
      <c r="H92" s="231" t="s">
        <v>66</v>
      </c>
      <c r="I92" s="231" t="s">
        <v>66</v>
      </c>
      <c r="J92" s="231" t="s">
        <v>66</v>
      </c>
      <c r="K92" s="231" t="s">
        <v>66</v>
      </c>
      <c r="L92" s="231" t="s">
        <v>66</v>
      </c>
      <c r="M92" s="267">
        <v>0</v>
      </c>
      <c r="N92" s="264">
        <f t="shared" si="16"/>
        <v>0</v>
      </c>
      <c r="O92" s="269"/>
      <c r="P92" s="263"/>
      <c r="Q92" s="305"/>
      <c r="R92" s="165"/>
      <c r="S92" s="170"/>
    </row>
    <row r="93" s="1" customFormat="1" hidden="1" customHeight="1" spans="1:19">
      <c r="A93" s="227"/>
      <c r="B93" s="226"/>
      <c r="C93" s="219"/>
      <c r="D93" s="230"/>
      <c r="E93" s="64"/>
      <c r="F93" s="231" t="s">
        <v>66</v>
      </c>
      <c r="G93" s="231" t="s">
        <v>66</v>
      </c>
      <c r="H93" s="231" t="s">
        <v>66</v>
      </c>
      <c r="I93" s="231" t="s">
        <v>66</v>
      </c>
      <c r="J93" s="231" t="s">
        <v>66</v>
      </c>
      <c r="K93" s="231" t="s">
        <v>66</v>
      </c>
      <c r="L93" s="231" t="s">
        <v>66</v>
      </c>
      <c r="M93" s="267">
        <v>0</v>
      </c>
      <c r="N93" s="264">
        <f t="shared" si="16"/>
        <v>0</v>
      </c>
      <c r="O93" s="269"/>
      <c r="P93" s="263"/>
      <c r="Q93" s="305"/>
      <c r="R93" s="165"/>
      <c r="S93" s="170"/>
    </row>
    <row r="94" s="1" customFormat="1" hidden="1" customHeight="1" spans="1:19">
      <c r="A94" s="227"/>
      <c r="B94" s="226"/>
      <c r="C94" s="219"/>
      <c r="D94" s="230"/>
      <c r="E94" s="64"/>
      <c r="F94" s="231" t="s">
        <v>66</v>
      </c>
      <c r="G94" s="231" t="s">
        <v>66</v>
      </c>
      <c r="H94" s="231" t="s">
        <v>66</v>
      </c>
      <c r="I94" s="231" t="s">
        <v>66</v>
      </c>
      <c r="J94" s="231" t="s">
        <v>66</v>
      </c>
      <c r="K94" s="231" t="s">
        <v>66</v>
      </c>
      <c r="L94" s="231" t="s">
        <v>66</v>
      </c>
      <c r="M94" s="267">
        <v>0</v>
      </c>
      <c r="N94" s="264">
        <f t="shared" si="16"/>
        <v>0</v>
      </c>
      <c r="O94" s="269"/>
      <c r="P94" s="263"/>
      <c r="Q94" s="305"/>
      <c r="R94" s="165"/>
      <c r="S94" s="170"/>
    </row>
    <row r="95" s="1" customFormat="1" customHeight="1" spans="1:19">
      <c r="A95" s="227"/>
      <c r="B95" s="226"/>
      <c r="C95" s="219"/>
      <c r="D95" s="230"/>
      <c r="E95" s="64"/>
      <c r="F95" s="231" t="s">
        <v>66</v>
      </c>
      <c r="G95" s="231" t="s">
        <v>66</v>
      </c>
      <c r="H95" s="231" t="s">
        <v>66</v>
      </c>
      <c r="I95" s="231" t="s">
        <v>66</v>
      </c>
      <c r="J95" s="231" t="s">
        <v>66</v>
      </c>
      <c r="K95" s="231" t="s">
        <v>66</v>
      </c>
      <c r="L95" s="231" t="s">
        <v>66</v>
      </c>
      <c r="M95" s="267">
        <v>0</v>
      </c>
      <c r="N95" s="264">
        <f t="shared" si="16"/>
        <v>0</v>
      </c>
      <c r="O95" s="269"/>
      <c r="P95" s="263"/>
      <c r="Q95" s="305"/>
      <c r="R95" s="165"/>
      <c r="S95" s="170"/>
    </row>
    <row r="96" s="1" customFormat="1" customHeight="1" spans="1:19">
      <c r="A96" s="232"/>
      <c r="B96" s="233"/>
      <c r="C96" s="234" t="s">
        <v>77</v>
      </c>
      <c r="D96" s="235" t="s">
        <v>77</v>
      </c>
      <c r="E96" s="236">
        <v>1</v>
      </c>
      <c r="F96" s="141" t="s">
        <v>66</v>
      </c>
      <c r="G96" s="141" t="s">
        <v>66</v>
      </c>
      <c r="H96" s="141" t="s">
        <v>66</v>
      </c>
      <c r="I96" s="141" t="s">
        <v>66</v>
      </c>
      <c r="J96" s="141" t="s">
        <v>66</v>
      </c>
      <c r="K96" s="141" t="s">
        <v>66</v>
      </c>
      <c r="L96" s="141" t="s">
        <v>66</v>
      </c>
      <c r="M96" s="142">
        <v>0</v>
      </c>
      <c r="N96" s="273">
        <f t="shared" si="16"/>
        <v>0</v>
      </c>
      <c r="O96" s="274"/>
      <c r="P96" s="275"/>
      <c r="Q96" s="306"/>
      <c r="R96" s="171"/>
      <c r="S96" s="172"/>
    </row>
    <row r="97" s="1" customFormat="1" customHeight="1" spans="1:19">
      <c r="A97" s="237" t="s">
        <v>163</v>
      </c>
      <c r="B97" s="214" t="s">
        <v>164</v>
      </c>
      <c r="C97" s="214"/>
      <c r="D97" s="214"/>
      <c r="E97" s="214"/>
      <c r="F97" s="214"/>
      <c r="G97" s="214"/>
      <c r="H97" s="214"/>
      <c r="I97" s="214"/>
      <c r="J97" s="70"/>
      <c r="K97" s="214" t="s">
        <v>165</v>
      </c>
      <c r="L97" s="214"/>
      <c r="M97" s="214"/>
      <c r="N97" s="214"/>
      <c r="O97" s="214"/>
      <c r="P97" s="214"/>
      <c r="Q97" s="214"/>
      <c r="R97" s="303" t="s">
        <v>166</v>
      </c>
      <c r="S97" s="304" t="s">
        <v>19</v>
      </c>
    </row>
    <row r="98" s="1" customFormat="1" ht="47" customHeight="1" spans="1:19">
      <c r="A98" s="238"/>
      <c r="B98" s="33" t="s">
        <v>91</v>
      </c>
      <c r="C98" s="34" t="s">
        <v>23</v>
      </c>
      <c r="D98" s="34" t="s">
        <v>167</v>
      </c>
      <c r="E98" s="34" t="s">
        <v>168</v>
      </c>
      <c r="F98" s="34" t="s">
        <v>169</v>
      </c>
      <c r="G98" s="34" t="s">
        <v>170</v>
      </c>
      <c r="H98" s="34" t="s">
        <v>171</v>
      </c>
      <c r="I98" s="34" t="s">
        <v>172</v>
      </c>
      <c r="J98" s="35" t="s">
        <v>173</v>
      </c>
      <c r="K98" s="45" t="s">
        <v>174</v>
      </c>
      <c r="L98" s="46" t="s">
        <v>175</v>
      </c>
      <c r="M98" s="46" t="s">
        <v>176</v>
      </c>
      <c r="N98" s="46" t="s">
        <v>177</v>
      </c>
      <c r="O98" s="46" t="s">
        <v>178</v>
      </c>
      <c r="P98" s="46" t="s">
        <v>179</v>
      </c>
      <c r="Q98" s="161" t="s">
        <v>180</v>
      </c>
      <c r="R98" s="162"/>
      <c r="S98" s="163"/>
    </row>
    <row r="99" s="1" customFormat="1" customHeight="1" spans="1:19">
      <c r="A99" s="238"/>
      <c r="B99" s="239">
        <v>1</v>
      </c>
      <c r="C99" s="240" t="s">
        <v>181</v>
      </c>
      <c r="D99" s="240" t="s">
        <v>182</v>
      </c>
      <c r="E99" s="240"/>
      <c r="F99" s="240">
        <v>1</v>
      </c>
      <c r="G99" s="241">
        <f>E99*F99</f>
        <v>0</v>
      </c>
      <c r="H99" s="242">
        <v>5</v>
      </c>
      <c r="I99" s="276">
        <v>36</v>
      </c>
      <c r="J99" s="277">
        <f>H99/I99</f>
        <v>0.138888888888889</v>
      </c>
      <c r="K99" s="278" t="s">
        <v>183</v>
      </c>
      <c r="L99" s="279">
        <v>432</v>
      </c>
      <c r="M99" s="280" t="s">
        <v>184</v>
      </c>
      <c r="N99" s="281" t="s">
        <v>185</v>
      </c>
      <c r="O99" s="90">
        <v>2700</v>
      </c>
      <c r="P99" s="90">
        <v>252</v>
      </c>
      <c r="Q99" s="307">
        <f>O99/P99</f>
        <v>10.7142857142857</v>
      </c>
      <c r="R99" s="165">
        <f>Q99+J99</f>
        <v>10.8531746031746</v>
      </c>
      <c r="S99" s="308"/>
    </row>
    <row r="100" s="1" customFormat="1" customHeight="1" spans="1:19">
      <c r="A100" s="238"/>
      <c r="B100" s="243">
        <v>2</v>
      </c>
      <c r="C100" s="244"/>
      <c r="D100" s="244"/>
      <c r="E100" s="244"/>
      <c r="F100" s="245"/>
      <c r="G100" s="246"/>
      <c r="H100" s="242"/>
      <c r="I100" s="282"/>
      <c r="J100" s="277"/>
      <c r="K100" s="283"/>
      <c r="L100" s="284"/>
      <c r="M100" s="285"/>
      <c r="N100" s="281"/>
      <c r="O100" s="97"/>
      <c r="P100" s="97"/>
      <c r="Q100" s="307"/>
      <c r="R100" s="165"/>
      <c r="S100" s="309"/>
    </row>
    <row r="101" s="1" customFormat="1" customHeight="1" spans="1:19">
      <c r="A101" s="238"/>
      <c r="B101" s="243">
        <v>3</v>
      </c>
      <c r="C101" s="244"/>
      <c r="D101" s="244"/>
      <c r="E101" s="244"/>
      <c r="F101" s="245"/>
      <c r="G101" s="246"/>
      <c r="H101" s="242"/>
      <c r="I101" s="282"/>
      <c r="J101" s="277"/>
      <c r="K101" s="283"/>
      <c r="L101" s="284"/>
      <c r="M101" s="285"/>
      <c r="N101" s="281"/>
      <c r="O101" s="97"/>
      <c r="P101" s="97"/>
      <c r="Q101" s="307"/>
      <c r="R101" s="165"/>
      <c r="S101" s="309"/>
    </row>
    <row r="102" s="1" customFormat="1" customHeight="1" spans="1:19">
      <c r="A102" s="238"/>
      <c r="B102" s="243">
        <v>4</v>
      </c>
      <c r="C102" s="247"/>
      <c r="D102" s="244"/>
      <c r="E102" s="244"/>
      <c r="F102" s="245"/>
      <c r="G102" s="246"/>
      <c r="H102" s="242"/>
      <c r="I102" s="282"/>
      <c r="J102" s="277"/>
      <c r="K102" s="283"/>
      <c r="L102" s="284"/>
      <c r="M102" s="285"/>
      <c r="N102" s="281"/>
      <c r="O102" s="97"/>
      <c r="P102" s="97"/>
      <c r="Q102" s="307"/>
      <c r="R102" s="165"/>
      <c r="S102" s="309"/>
    </row>
    <row r="103" s="1" customFormat="1" customHeight="1" spans="1:19">
      <c r="A103" s="238"/>
      <c r="B103" s="243">
        <v>5</v>
      </c>
      <c r="C103" s="244"/>
      <c r="D103" s="244"/>
      <c r="E103" s="244"/>
      <c r="F103" s="245"/>
      <c r="G103" s="246"/>
      <c r="H103" s="242"/>
      <c r="I103" s="282"/>
      <c r="J103" s="277"/>
      <c r="K103" s="283"/>
      <c r="L103" s="284"/>
      <c r="M103" s="285"/>
      <c r="N103" s="281"/>
      <c r="O103" s="97"/>
      <c r="P103" s="97"/>
      <c r="Q103" s="307"/>
      <c r="R103" s="165"/>
      <c r="S103" s="309"/>
    </row>
    <row r="104" s="1" customFormat="1" customHeight="1" spans="1:19">
      <c r="A104" s="238"/>
      <c r="B104" s="243">
        <v>6</v>
      </c>
      <c r="C104" s="244"/>
      <c r="D104" s="244"/>
      <c r="E104" s="244"/>
      <c r="F104" s="245"/>
      <c r="G104" s="246"/>
      <c r="H104" s="242"/>
      <c r="I104" s="282"/>
      <c r="J104" s="277"/>
      <c r="K104" s="283"/>
      <c r="L104" s="284"/>
      <c r="M104" s="285"/>
      <c r="N104" s="281"/>
      <c r="O104" s="97"/>
      <c r="P104" s="97"/>
      <c r="Q104" s="307"/>
      <c r="R104" s="165"/>
      <c r="S104" s="309"/>
    </row>
    <row r="105" s="1" customFormat="1" hidden="1" customHeight="1" spans="1:19">
      <c r="A105" s="238"/>
      <c r="B105" s="248"/>
      <c r="C105" s="249"/>
      <c r="D105" s="249"/>
      <c r="E105" s="249"/>
      <c r="F105" s="250"/>
      <c r="G105" s="246"/>
      <c r="H105" s="242"/>
      <c r="I105" s="286"/>
      <c r="J105" s="277"/>
      <c r="K105" s="287"/>
      <c r="L105" s="288"/>
      <c r="M105" s="289"/>
      <c r="N105" s="281"/>
      <c r="O105" s="290"/>
      <c r="P105" s="290"/>
      <c r="Q105" s="307"/>
      <c r="R105" s="165"/>
      <c r="S105" s="310"/>
    </row>
    <row r="106" s="1" customFormat="1" hidden="1" customHeight="1" spans="1:19">
      <c r="A106" s="238"/>
      <c r="B106" s="248"/>
      <c r="C106" s="249"/>
      <c r="D106" s="249"/>
      <c r="E106" s="249"/>
      <c r="F106" s="250"/>
      <c r="G106" s="246"/>
      <c r="H106" s="242"/>
      <c r="I106" s="286"/>
      <c r="J106" s="277"/>
      <c r="K106" s="287"/>
      <c r="L106" s="288"/>
      <c r="M106" s="289"/>
      <c r="N106" s="281"/>
      <c r="O106" s="290"/>
      <c r="P106" s="290"/>
      <c r="Q106" s="307"/>
      <c r="R106" s="165"/>
      <c r="S106" s="310"/>
    </row>
    <row r="107" s="1" customFormat="1" hidden="1" customHeight="1" spans="1:19">
      <c r="A107" s="238"/>
      <c r="B107" s="248"/>
      <c r="C107" s="249"/>
      <c r="D107" s="249"/>
      <c r="E107" s="249"/>
      <c r="F107" s="250"/>
      <c r="G107" s="246"/>
      <c r="H107" s="242"/>
      <c r="I107" s="286"/>
      <c r="J107" s="277"/>
      <c r="K107" s="287"/>
      <c r="L107" s="288"/>
      <c r="M107" s="289"/>
      <c r="N107" s="281"/>
      <c r="O107" s="290"/>
      <c r="P107" s="290"/>
      <c r="Q107" s="307"/>
      <c r="R107" s="165"/>
      <c r="S107" s="310"/>
    </row>
    <row r="108" s="1" customFormat="1" hidden="1" customHeight="1" spans="1:19">
      <c r="A108" s="238"/>
      <c r="B108" s="248"/>
      <c r="C108" s="249"/>
      <c r="D108" s="249"/>
      <c r="E108" s="249"/>
      <c r="F108" s="250"/>
      <c r="G108" s="246"/>
      <c r="H108" s="242"/>
      <c r="I108" s="286"/>
      <c r="J108" s="277"/>
      <c r="K108" s="287"/>
      <c r="L108" s="288"/>
      <c r="M108" s="289"/>
      <c r="N108" s="281"/>
      <c r="O108" s="290"/>
      <c r="P108" s="290"/>
      <c r="Q108" s="307"/>
      <c r="R108" s="165"/>
      <c r="S108" s="310"/>
    </row>
    <row r="109" s="1" customFormat="1" hidden="1" customHeight="1" spans="1:19">
      <c r="A109" s="238"/>
      <c r="B109" s="248"/>
      <c r="C109" s="249"/>
      <c r="D109" s="249"/>
      <c r="E109" s="249"/>
      <c r="F109" s="250"/>
      <c r="G109" s="246"/>
      <c r="H109" s="242"/>
      <c r="I109" s="286"/>
      <c r="J109" s="277"/>
      <c r="K109" s="287"/>
      <c r="L109" s="288"/>
      <c r="M109" s="289"/>
      <c r="N109" s="281"/>
      <c r="O109" s="290"/>
      <c r="P109" s="290"/>
      <c r="Q109" s="307"/>
      <c r="R109" s="165"/>
      <c r="S109" s="310"/>
    </row>
    <row r="110" s="1" customFormat="1" hidden="1" customHeight="1" spans="1:19">
      <c r="A110" s="238"/>
      <c r="B110" s="248"/>
      <c r="C110" s="249"/>
      <c r="D110" s="249"/>
      <c r="E110" s="249"/>
      <c r="F110" s="250"/>
      <c r="G110" s="246"/>
      <c r="H110" s="242"/>
      <c r="I110" s="286"/>
      <c r="J110" s="277"/>
      <c r="K110" s="287"/>
      <c r="L110" s="288"/>
      <c r="M110" s="289"/>
      <c r="N110" s="281"/>
      <c r="O110" s="290"/>
      <c r="P110" s="290"/>
      <c r="Q110" s="307"/>
      <c r="R110" s="165"/>
      <c r="S110" s="310"/>
    </row>
    <row r="111" s="1" customFormat="1" hidden="1" customHeight="1" spans="1:19">
      <c r="A111" s="238"/>
      <c r="B111" s="248"/>
      <c r="C111" s="249"/>
      <c r="D111" s="249"/>
      <c r="E111" s="249"/>
      <c r="F111" s="250"/>
      <c r="G111" s="246"/>
      <c r="H111" s="242"/>
      <c r="I111" s="286"/>
      <c r="J111" s="277"/>
      <c r="K111" s="287"/>
      <c r="L111" s="288"/>
      <c r="M111" s="289"/>
      <c r="N111" s="281"/>
      <c r="O111" s="290"/>
      <c r="P111" s="290"/>
      <c r="Q111" s="307"/>
      <c r="R111" s="165"/>
      <c r="S111" s="310"/>
    </row>
    <row r="112" s="1" customFormat="1" hidden="1" customHeight="1" spans="1:19">
      <c r="A112" s="238"/>
      <c r="B112" s="248"/>
      <c r="C112" s="249"/>
      <c r="D112" s="249"/>
      <c r="E112" s="249"/>
      <c r="F112" s="250"/>
      <c r="G112" s="246"/>
      <c r="H112" s="242"/>
      <c r="I112" s="286"/>
      <c r="J112" s="277"/>
      <c r="K112" s="287"/>
      <c r="L112" s="288"/>
      <c r="M112" s="289"/>
      <c r="N112" s="281"/>
      <c r="O112" s="290"/>
      <c r="P112" s="290"/>
      <c r="Q112" s="307"/>
      <c r="R112" s="165"/>
      <c r="S112" s="310"/>
    </row>
    <row r="113" s="1" customFormat="1" hidden="1" customHeight="1" spans="1:19">
      <c r="A113" s="238"/>
      <c r="B113" s="248"/>
      <c r="C113" s="249"/>
      <c r="D113" s="249"/>
      <c r="E113" s="249"/>
      <c r="F113" s="250"/>
      <c r="G113" s="246"/>
      <c r="H113" s="242"/>
      <c r="I113" s="286"/>
      <c r="J113" s="277"/>
      <c r="K113" s="287"/>
      <c r="L113" s="288"/>
      <c r="M113" s="289"/>
      <c r="N113" s="281"/>
      <c r="O113" s="290"/>
      <c r="P113" s="290"/>
      <c r="Q113" s="307"/>
      <c r="R113" s="165"/>
      <c r="S113" s="310"/>
    </row>
    <row r="114" s="1" customFormat="1" hidden="1" customHeight="1" spans="1:19">
      <c r="A114" s="238"/>
      <c r="B114" s="248"/>
      <c r="C114" s="249"/>
      <c r="D114" s="249"/>
      <c r="E114" s="249"/>
      <c r="F114" s="250"/>
      <c r="G114" s="246"/>
      <c r="H114" s="242"/>
      <c r="I114" s="286"/>
      <c r="J114" s="277"/>
      <c r="K114" s="287"/>
      <c r="L114" s="288"/>
      <c r="M114" s="289"/>
      <c r="N114" s="281"/>
      <c r="O114" s="290"/>
      <c r="P114" s="290"/>
      <c r="Q114" s="307"/>
      <c r="R114" s="165"/>
      <c r="S114" s="310"/>
    </row>
    <row r="115" s="1" customFormat="1" hidden="1" customHeight="1" spans="1:19">
      <c r="A115" s="238"/>
      <c r="B115" s="248"/>
      <c r="C115" s="249"/>
      <c r="D115" s="249"/>
      <c r="E115" s="249"/>
      <c r="F115" s="250"/>
      <c r="G115" s="246"/>
      <c r="H115" s="242"/>
      <c r="I115" s="286"/>
      <c r="J115" s="277"/>
      <c r="K115" s="287"/>
      <c r="L115" s="288"/>
      <c r="M115" s="289"/>
      <c r="N115" s="281"/>
      <c r="O115" s="290"/>
      <c r="P115" s="290"/>
      <c r="Q115" s="307"/>
      <c r="R115" s="165"/>
      <c r="S115" s="310"/>
    </row>
    <row r="116" s="1" customFormat="1" hidden="1" customHeight="1" spans="1:19">
      <c r="A116" s="238"/>
      <c r="B116" s="248"/>
      <c r="C116" s="249"/>
      <c r="D116" s="249"/>
      <c r="E116" s="249"/>
      <c r="F116" s="250"/>
      <c r="G116" s="246"/>
      <c r="H116" s="242"/>
      <c r="I116" s="286"/>
      <c r="J116" s="277"/>
      <c r="K116" s="287"/>
      <c r="L116" s="288"/>
      <c r="M116" s="289"/>
      <c r="N116" s="281"/>
      <c r="O116" s="290"/>
      <c r="P116" s="290"/>
      <c r="Q116" s="307"/>
      <c r="R116" s="165"/>
      <c r="S116" s="310"/>
    </row>
    <row r="117" s="1" customFormat="1" hidden="1" customHeight="1" spans="1:19">
      <c r="A117" s="238"/>
      <c r="B117" s="248"/>
      <c r="C117" s="249"/>
      <c r="D117" s="249"/>
      <c r="E117" s="249"/>
      <c r="F117" s="250"/>
      <c r="G117" s="246"/>
      <c r="H117" s="242"/>
      <c r="I117" s="286"/>
      <c r="J117" s="277"/>
      <c r="K117" s="287"/>
      <c r="L117" s="288"/>
      <c r="M117" s="289"/>
      <c r="N117" s="281"/>
      <c r="O117" s="290"/>
      <c r="P117" s="290"/>
      <c r="Q117" s="307"/>
      <c r="R117" s="165"/>
      <c r="S117" s="310"/>
    </row>
    <row r="118" s="1" customFormat="1" hidden="1" customHeight="1" spans="1:19">
      <c r="A118" s="238"/>
      <c r="B118" s="248"/>
      <c r="C118" s="249"/>
      <c r="D118" s="249"/>
      <c r="E118" s="249"/>
      <c r="F118" s="250"/>
      <c r="G118" s="246"/>
      <c r="H118" s="242"/>
      <c r="I118" s="286"/>
      <c r="J118" s="277"/>
      <c r="K118" s="287"/>
      <c r="L118" s="288"/>
      <c r="M118" s="289"/>
      <c r="N118" s="281"/>
      <c r="O118" s="290"/>
      <c r="P118" s="290"/>
      <c r="Q118" s="307"/>
      <c r="R118" s="165"/>
      <c r="S118" s="310"/>
    </row>
    <row r="119" s="1" customFormat="1" hidden="1" customHeight="1" spans="1:19">
      <c r="A119" s="238"/>
      <c r="B119" s="248"/>
      <c r="C119" s="249"/>
      <c r="D119" s="249"/>
      <c r="E119" s="249"/>
      <c r="F119" s="250"/>
      <c r="G119" s="246"/>
      <c r="H119" s="242"/>
      <c r="I119" s="286"/>
      <c r="J119" s="277"/>
      <c r="K119" s="287"/>
      <c r="L119" s="288"/>
      <c r="M119" s="289"/>
      <c r="N119" s="281"/>
      <c r="O119" s="290"/>
      <c r="P119" s="290"/>
      <c r="Q119" s="307"/>
      <c r="R119" s="165"/>
      <c r="S119" s="310"/>
    </row>
    <row r="120" s="1" customFormat="1" hidden="1" customHeight="1" spans="1:19">
      <c r="A120" s="238"/>
      <c r="B120" s="248"/>
      <c r="C120" s="249"/>
      <c r="D120" s="249"/>
      <c r="E120" s="249"/>
      <c r="F120" s="250"/>
      <c r="G120" s="246"/>
      <c r="H120" s="242"/>
      <c r="I120" s="286"/>
      <c r="J120" s="277"/>
      <c r="K120" s="287"/>
      <c r="L120" s="288"/>
      <c r="M120" s="289"/>
      <c r="N120" s="281"/>
      <c r="O120" s="290"/>
      <c r="P120" s="290"/>
      <c r="Q120" s="307"/>
      <c r="R120" s="165"/>
      <c r="S120" s="310"/>
    </row>
    <row r="121" s="1" customFormat="1" hidden="1" customHeight="1" spans="1:19">
      <c r="A121" s="238"/>
      <c r="B121" s="248"/>
      <c r="C121" s="249"/>
      <c r="D121" s="249"/>
      <c r="E121" s="249"/>
      <c r="F121" s="250"/>
      <c r="G121" s="246"/>
      <c r="H121" s="242"/>
      <c r="I121" s="286"/>
      <c r="J121" s="277"/>
      <c r="K121" s="287"/>
      <c r="L121" s="288"/>
      <c r="M121" s="289"/>
      <c r="N121" s="281"/>
      <c r="O121" s="290"/>
      <c r="P121" s="290"/>
      <c r="Q121" s="307"/>
      <c r="R121" s="165"/>
      <c r="S121" s="310"/>
    </row>
    <row r="122" s="1" customFormat="1" hidden="1" customHeight="1" spans="1:19">
      <c r="A122" s="238"/>
      <c r="B122" s="248"/>
      <c r="C122" s="249"/>
      <c r="D122" s="249"/>
      <c r="E122" s="249"/>
      <c r="F122" s="250"/>
      <c r="G122" s="246"/>
      <c r="H122" s="242"/>
      <c r="I122" s="286"/>
      <c r="J122" s="277"/>
      <c r="K122" s="287"/>
      <c r="L122" s="288"/>
      <c r="M122" s="289"/>
      <c r="N122" s="281"/>
      <c r="O122" s="290"/>
      <c r="P122" s="290"/>
      <c r="Q122" s="307"/>
      <c r="R122" s="165"/>
      <c r="S122" s="310"/>
    </row>
    <row r="123" s="1" customFormat="1" hidden="1" customHeight="1" spans="1:19">
      <c r="A123" s="238"/>
      <c r="B123" s="248"/>
      <c r="C123" s="249"/>
      <c r="D123" s="249"/>
      <c r="E123" s="249"/>
      <c r="F123" s="250"/>
      <c r="G123" s="246"/>
      <c r="H123" s="242"/>
      <c r="I123" s="286"/>
      <c r="J123" s="277"/>
      <c r="K123" s="287"/>
      <c r="L123" s="288"/>
      <c r="M123" s="289"/>
      <c r="N123" s="281"/>
      <c r="O123" s="290"/>
      <c r="P123" s="290"/>
      <c r="Q123" s="307"/>
      <c r="R123" s="165"/>
      <c r="S123" s="310"/>
    </row>
    <row r="124" s="1" customFormat="1" hidden="1" customHeight="1" spans="1:19">
      <c r="A124" s="238"/>
      <c r="B124" s="248"/>
      <c r="C124" s="249"/>
      <c r="D124" s="249"/>
      <c r="E124" s="249"/>
      <c r="F124" s="250"/>
      <c r="G124" s="246"/>
      <c r="H124" s="242"/>
      <c r="I124" s="286"/>
      <c r="J124" s="277"/>
      <c r="K124" s="287"/>
      <c r="L124" s="288"/>
      <c r="M124" s="289"/>
      <c r="N124" s="281"/>
      <c r="O124" s="290"/>
      <c r="P124" s="290"/>
      <c r="Q124" s="307"/>
      <c r="R124" s="165"/>
      <c r="S124" s="310"/>
    </row>
    <row r="125" s="1" customFormat="1" customHeight="1" spans="1:19">
      <c r="A125" s="238"/>
      <c r="B125" s="248"/>
      <c r="C125" s="249"/>
      <c r="D125" s="249"/>
      <c r="E125" s="249"/>
      <c r="F125" s="250"/>
      <c r="G125" s="246"/>
      <c r="H125" s="242"/>
      <c r="I125" s="286"/>
      <c r="J125" s="277"/>
      <c r="K125" s="287"/>
      <c r="L125" s="288"/>
      <c r="M125" s="289"/>
      <c r="N125" s="281"/>
      <c r="O125" s="290"/>
      <c r="P125" s="290"/>
      <c r="Q125" s="307"/>
      <c r="R125" s="165"/>
      <c r="S125" s="310"/>
    </row>
    <row r="126" s="1" customFormat="1" customHeight="1" spans="1:19">
      <c r="A126" s="251"/>
      <c r="B126" s="234" t="s">
        <v>77</v>
      </c>
      <c r="C126" s="235"/>
      <c r="D126" s="252"/>
      <c r="E126" s="252"/>
      <c r="F126" s="253"/>
      <c r="G126" s="254"/>
      <c r="H126" s="255"/>
      <c r="I126" s="291"/>
      <c r="J126" s="292"/>
      <c r="K126" s="293"/>
      <c r="L126" s="294"/>
      <c r="M126" s="295"/>
      <c r="N126" s="296"/>
      <c r="O126" s="297"/>
      <c r="P126" s="297"/>
      <c r="Q126" s="311"/>
      <c r="R126" s="171"/>
      <c r="S126" s="312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26:AE26"/>
    <mergeCell ref="G27:Z27"/>
    <mergeCell ref="AA27:AD27"/>
    <mergeCell ref="AE27:AF27"/>
    <mergeCell ref="G28:O28"/>
    <mergeCell ref="P28:Q28"/>
    <mergeCell ref="R28:S28"/>
    <mergeCell ref="T28:V28"/>
    <mergeCell ref="W28:Y28"/>
    <mergeCell ref="B66:Q66"/>
    <mergeCell ref="R66:S66"/>
    <mergeCell ref="F67:H67"/>
    <mergeCell ref="B97:J97"/>
    <mergeCell ref="K97:Q97"/>
    <mergeCell ref="A6:A11"/>
    <mergeCell ref="A12:A26"/>
    <mergeCell ref="A27:A66"/>
    <mergeCell ref="A67:A96"/>
    <mergeCell ref="A97:A126"/>
    <mergeCell ref="B6:B8"/>
    <mergeCell ref="B9:B11"/>
    <mergeCell ref="B13:B16"/>
    <mergeCell ref="B17:B26"/>
    <mergeCell ref="B27:B29"/>
    <mergeCell ref="B67:B81"/>
    <mergeCell ref="B82:B96"/>
    <mergeCell ref="C6:C7"/>
    <mergeCell ref="C9:C10"/>
    <mergeCell ref="C27:C29"/>
    <mergeCell ref="C30:C34"/>
    <mergeCell ref="C67:C68"/>
    <mergeCell ref="C82:C83"/>
    <mergeCell ref="D6:D7"/>
    <mergeCell ref="D9:D10"/>
    <mergeCell ref="D27:D29"/>
    <mergeCell ref="D67:D68"/>
    <mergeCell ref="D82:D83"/>
    <mergeCell ref="E6:E7"/>
    <mergeCell ref="E9:E10"/>
    <mergeCell ref="E27:E29"/>
    <mergeCell ref="E67:E68"/>
    <mergeCell ref="E82:E83"/>
    <mergeCell ref="F9:F10"/>
    <mergeCell ref="F27:F29"/>
    <mergeCell ref="F82:F83"/>
    <mergeCell ref="G9:G10"/>
    <mergeCell ref="G82:G83"/>
    <mergeCell ref="H9:H10"/>
    <mergeCell ref="H82:H83"/>
    <mergeCell ref="H99:H126"/>
    <mergeCell ref="I6:I7"/>
    <mergeCell ref="I67:I68"/>
    <mergeCell ref="I82:I83"/>
    <mergeCell ref="I99:I126"/>
    <mergeCell ref="J6:J7"/>
    <mergeCell ref="J67:J68"/>
    <mergeCell ref="J82:J83"/>
    <mergeCell ref="J99:J126"/>
    <mergeCell ref="K67:K68"/>
    <mergeCell ref="K82:K83"/>
    <mergeCell ref="K99:K126"/>
    <mergeCell ref="L67:L68"/>
    <mergeCell ref="L82:L83"/>
    <mergeCell ref="L99:L126"/>
    <mergeCell ref="M67:M68"/>
    <mergeCell ref="M82:M83"/>
    <mergeCell ref="M99:M126"/>
    <mergeCell ref="N6:N7"/>
    <mergeCell ref="N67:N68"/>
    <mergeCell ref="N82:N83"/>
    <mergeCell ref="N99:N126"/>
    <mergeCell ref="O6:O7"/>
    <mergeCell ref="O8:O11"/>
    <mergeCell ref="O67:O68"/>
    <mergeCell ref="O82:O83"/>
    <mergeCell ref="O99:O126"/>
    <mergeCell ref="P6:P7"/>
    <mergeCell ref="P8:P11"/>
    <mergeCell ref="P67:P68"/>
    <mergeCell ref="P69:P96"/>
    <mergeCell ref="P99:P126"/>
    <mergeCell ref="Q6:Q7"/>
    <mergeCell ref="Q8:Q11"/>
    <mergeCell ref="Q67:Q68"/>
    <mergeCell ref="Q69:Q96"/>
    <mergeCell ref="Q99:Q126"/>
    <mergeCell ref="R6:R7"/>
    <mergeCell ref="R8:R11"/>
    <mergeCell ref="R13:R26"/>
    <mergeCell ref="R67:R68"/>
    <mergeCell ref="R69:R96"/>
    <mergeCell ref="R97:R98"/>
    <mergeCell ref="R99:R126"/>
    <mergeCell ref="S6:S7"/>
    <mergeCell ref="S67:S68"/>
    <mergeCell ref="S97:S98"/>
    <mergeCell ref="Z28:Z29"/>
    <mergeCell ref="AA28:AA29"/>
    <mergeCell ref="AB28:AB29"/>
    <mergeCell ref="AC28:AC29"/>
    <mergeCell ref="AD28:AD29"/>
    <mergeCell ref="AE28:AE29"/>
    <mergeCell ref="AF28:AF29"/>
    <mergeCell ref="AG27:AG29"/>
    <mergeCell ref="AH27:AH29"/>
    <mergeCell ref="AI27:AI29"/>
    <mergeCell ref="AJ27:AJ29"/>
  </mergeCells>
  <dataValidations count="1">
    <dataValidation type="list" allowBlank="1" showInputMessage="1" showErrorMessage="1" sqref="I13 I19 I25 I26 I14:I15 I16:I18 I20:I22 I23:I24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65" max="3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ENEA-6905100D</vt:lpstr>
      <vt:lpstr>ENEA-6805100D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zhang.yungou</dc:creator>
  <cp:lastModifiedBy>Administrator</cp:lastModifiedBy>
  <dcterms:created xsi:type="dcterms:W3CDTF">2021-12-10T05:44:00Z</dcterms:created>
  <dcterms:modified xsi:type="dcterms:W3CDTF">2025-01-02T03:38:44Z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A53D3CDDEA5D45849D241EB573D70329</vt:lpwstr>
  </property>
</Properties>
</file>