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05"/>
  </bookViews>
  <sheets>
    <sheet name="汇总表" sheetId="15" r:id="rId1"/>
    <sheet name="劳务费" sheetId="10" r:id="rId2"/>
    <sheet name="考勤" sheetId="9" r:id="rId3"/>
    <sheet name="奖惩" sheetId="12" r:id="rId4"/>
  </sheets>
  <externalReferences>
    <externalReference r:id="rId6"/>
  </externalReferences>
  <definedNames>
    <definedName name="_xlnm._FilterDatabase" localSheetId="1" hidden="1">劳务费!$A$2:$Y$74</definedName>
    <definedName name="_xlnm._FilterDatabase" localSheetId="2" hidden="1">考勤!$A$1:$AP$214</definedName>
    <definedName name="_xlnm._FilterDatabase" localSheetId="3" hidden="1">奖惩!$A$1:$F$30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Administrator</author>
  </authors>
  <commentList>
    <comment ref="AF5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AG53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M5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X5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Y5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AE56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一厂支援</t>
        </r>
      </text>
    </comment>
    <comment ref="R57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Q62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Q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U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V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出差</t>
        </r>
      </text>
    </comment>
    <comment ref="AF65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Q6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V6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AD68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支援一厂</t>
        </r>
      </text>
    </comment>
    <comment ref="M7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注塑</t>
        </r>
      </text>
    </comment>
    <comment ref="G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上晚6点</t>
        </r>
      </text>
    </comment>
    <comment ref="H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L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</t>
        </r>
      </text>
    </comment>
    <comment ref="M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上一点，下三点，上6点下晚十二点半</t>
        </r>
      </text>
    </comment>
    <comment ref="N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上晚上六点下凌晨3点</t>
        </r>
      </text>
    </comment>
    <comment ref="O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</t>
        </r>
      </text>
    </comment>
    <comment ref="P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上下午一点，晚饭时间休息1.5小时</t>
        </r>
      </text>
    </comment>
    <comment ref="R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V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Y89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G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上晚6点</t>
        </r>
      </text>
    </comment>
    <comment ref="H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L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</t>
        </r>
      </text>
    </comment>
    <comment ref="M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上一点，下三点，上6点下晚十二点半</t>
        </r>
      </text>
    </comment>
    <comment ref="N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上晚上六点下凌晨3点</t>
        </r>
      </text>
    </comment>
    <comment ref="O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</t>
        </r>
      </text>
    </comment>
    <comment ref="P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上下午一点，晚饭时间休息1.5小时</t>
        </r>
      </text>
    </comment>
    <comment ref="R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V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F92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五点半连班</t>
        </r>
      </text>
    </comment>
    <comment ref="V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Y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F95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五点半连班</t>
        </r>
      </text>
    </comment>
    <comment ref="G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上晚6点</t>
        </r>
      </text>
    </comment>
    <comment ref="H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上10点</t>
        </r>
      </text>
    </comment>
    <comment ref="L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</t>
        </r>
      </text>
    </comment>
    <comment ref="M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上一点，下晚十二点半</t>
        </r>
      </text>
    </comment>
    <comment ref="N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上晚上六点下凌晨3点</t>
        </r>
      </text>
    </comment>
    <comment ref="O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上晚上6点</t>
        </r>
      </text>
    </comment>
    <comment ref="P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上下午一点，晚饭时间休息1.5小时</t>
        </r>
      </text>
    </comment>
    <comment ref="Q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上下午12点半，下凌晨1点</t>
        </r>
      </text>
    </comment>
    <comment ref="R98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D1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F1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上21点下6点</t>
        </r>
      </text>
    </comment>
    <comment ref="J1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M101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上6点下10点</t>
        </r>
      </text>
    </comment>
    <comment ref="G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上1点半</t>
        </r>
      </text>
    </comment>
    <comment ref="I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上9点半</t>
        </r>
      </text>
    </comment>
    <comment ref="J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O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上6点
</t>
        </r>
      </text>
    </comment>
    <comment ref="P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X104" authorId="1">
      <text>
        <r>
          <rPr>
            <b/>
            <sz val="9"/>
            <rFont val="宋体"/>
            <charset val="134"/>
          </rPr>
          <t>Administrator:上12点半</t>
        </r>
      </text>
    </comment>
    <comment ref="Y104" authorId="1">
      <text>
        <r>
          <rPr>
            <b/>
            <sz val="9"/>
            <rFont val="宋体"/>
            <charset val="134"/>
          </rPr>
          <t>Administrator:上12点半</t>
        </r>
      </text>
    </comment>
    <comment ref="Z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A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B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C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上1点</t>
        </r>
      </text>
    </comment>
    <comment ref="AE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G10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D10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上12点半</t>
        </r>
      </text>
    </comment>
    <comment ref="AA184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上早8至早11.30
上晚8至早8</t>
        </r>
      </text>
    </comment>
    <comment ref="AB193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7.至7.30休息</t>
        </r>
      </text>
    </comment>
    <comment ref="AA19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上早八下早十
上晚8下早8
</t>
        </r>
      </text>
    </comment>
    <comment ref="AB196" authorId="1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7.至7.30休息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<sst xmlns="http://schemas.openxmlformats.org/spreadsheetml/2006/main" count="1236" uniqueCount="153">
  <si>
    <t>12月劳务费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</si>
  <si>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</si>
  <si>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</si>
  <si>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</si>
  <si>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</si>
  <si>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</si>
  <si>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</si>
  <si>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</si>
  <si>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</si>
  <si>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</si>
  <si>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</si>
  <si>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</si>
  <si>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</si>
  <si>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</si>
  <si>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</si>
  <si>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</si>
  <si>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</si>
  <si>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</si>
  <si>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柴树强</t>
  </si>
  <si>
    <t>组装工</t>
  </si>
  <si>
    <t/>
  </si>
  <si>
    <t>许金伟</t>
  </si>
  <si>
    <t>白立宏</t>
  </si>
  <si>
    <t>雷建国</t>
  </si>
  <si>
    <t>李之恩</t>
  </si>
  <si>
    <t>张建洪</t>
  </si>
  <si>
    <t>刘稣恩</t>
  </si>
  <si>
    <t>底座</t>
  </si>
  <si>
    <t>吴玺昊</t>
  </si>
  <si>
    <t>闫玉泽</t>
  </si>
  <si>
    <t>程连生</t>
  </si>
  <si>
    <t>邓福涛</t>
  </si>
  <si>
    <t>董金贺</t>
  </si>
  <si>
    <t>发泡</t>
  </si>
  <si>
    <t>曹久林</t>
  </si>
  <si>
    <t>陈乐峰</t>
  </si>
  <si>
    <t>陈志甲</t>
  </si>
  <si>
    <t>崔利星</t>
  </si>
  <si>
    <t>邓雨萌</t>
  </si>
  <si>
    <t>1.13宿舍检查扣款</t>
  </si>
  <si>
    <t>冯策</t>
  </si>
  <si>
    <t>郭议择</t>
  </si>
  <si>
    <t>郭英山</t>
  </si>
  <si>
    <t>韩仁群</t>
  </si>
  <si>
    <t>韩元元</t>
  </si>
  <si>
    <t>胡泽龙</t>
  </si>
  <si>
    <t>简志辉</t>
  </si>
  <si>
    <t>姜昊坤</t>
  </si>
  <si>
    <t>李保壬</t>
  </si>
  <si>
    <t>李佳泰</t>
  </si>
  <si>
    <t>李阔</t>
  </si>
  <si>
    <t>李易霖</t>
  </si>
  <si>
    <t>李岳峰</t>
  </si>
  <si>
    <t>12月发泡不合格扣款</t>
  </si>
  <si>
    <t>刘宝泽</t>
  </si>
  <si>
    <t>刘景皓</t>
  </si>
  <si>
    <t>刘树来</t>
  </si>
  <si>
    <t>刘英浩</t>
  </si>
  <si>
    <t>孟祥勇</t>
  </si>
  <si>
    <t>米建东</t>
  </si>
  <si>
    <t>王峻</t>
  </si>
  <si>
    <t>王群贺</t>
  </si>
  <si>
    <t>王云阔</t>
  </si>
  <si>
    <t>王志粱</t>
  </si>
  <si>
    <t>受伤一直未上班</t>
  </si>
  <si>
    <t>杨朋霖</t>
  </si>
  <si>
    <t>张红梅</t>
  </si>
  <si>
    <t>张明洋</t>
  </si>
  <si>
    <t>张新</t>
  </si>
  <si>
    <t>张余辉</t>
  </si>
  <si>
    <t>赵文浩</t>
  </si>
  <si>
    <t>郑文博</t>
  </si>
  <si>
    <t>注塑</t>
  </si>
  <si>
    <t>李征</t>
  </si>
  <si>
    <t>车间考核</t>
  </si>
  <si>
    <t>刘新娜</t>
  </si>
  <si>
    <t>吕建举</t>
  </si>
  <si>
    <t>常艺馨</t>
  </si>
  <si>
    <t>缝纫</t>
  </si>
  <si>
    <t>夏旭</t>
  </si>
  <si>
    <t>焊接</t>
  </si>
  <si>
    <t>刘宏硕</t>
  </si>
  <si>
    <t>刘帅</t>
  </si>
  <si>
    <t>宋文泽</t>
  </si>
  <si>
    <t>夜班补助</t>
  </si>
  <si>
    <t>张瑞</t>
  </si>
  <si>
    <t>灯镜</t>
  </si>
  <si>
    <t>张红梅1</t>
  </si>
  <si>
    <t>张洪溥</t>
  </si>
  <si>
    <t>李静</t>
  </si>
  <si>
    <t>崔海圆</t>
  </si>
  <si>
    <t>卞俊博</t>
  </si>
  <si>
    <t>旷工1天离职，</t>
  </si>
  <si>
    <t>张广智</t>
  </si>
  <si>
    <t>滕鹏贺</t>
  </si>
  <si>
    <t>张欣</t>
  </si>
  <si>
    <t>H6</t>
  </si>
  <si>
    <t>杜宝群</t>
  </si>
  <si>
    <t>张恩哲</t>
  </si>
  <si>
    <t>车间绩效</t>
  </si>
  <si>
    <t>张建东</t>
  </si>
  <si>
    <t>张润峰</t>
  </si>
  <si>
    <t>欧马可</t>
  </si>
  <si>
    <t>曹志明</t>
  </si>
  <si>
    <t>重卡</t>
  </si>
  <si>
    <t>赵硕</t>
  </si>
  <si>
    <t>合  计</t>
  </si>
  <si>
    <t>开票数</t>
  </si>
  <si>
    <t>编制：</t>
  </si>
  <si>
    <t>审核：</t>
  </si>
  <si>
    <t>求和项:日常工时</t>
  </si>
  <si>
    <t>求和项:加班工时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</si>
  <si>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</si>
  <si>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</si>
  <si>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</si>
  <si>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</si>
  <si>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</si>
  <si>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</si>
  <si>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</si>
  <si>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</si>
  <si>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</si>
  <si>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</si>
  <si>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</si>
  <si>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</si>
  <si>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</si>
  <si>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</si>
  <si>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</si>
  <si>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</si>
  <si>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</si>
  <si>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上午</t>
  </si>
  <si>
    <t>下午</t>
  </si>
  <si>
    <t>加班</t>
  </si>
  <si>
    <t>离职</t>
  </si>
  <si>
    <t>天津宏达翔科技有限公司</t>
  </si>
  <si>
    <t>白</t>
  </si>
  <si>
    <t>夜</t>
  </si>
  <si>
    <t>后视镜</t>
  </si>
  <si>
    <t>/</t>
  </si>
  <si>
    <t>放</t>
  </si>
  <si>
    <t>事</t>
  </si>
  <si>
    <t>离</t>
  </si>
  <si>
    <t xml:space="preserve">               </t>
  </si>
  <si>
    <t>旷</t>
  </si>
  <si>
    <t>假</t>
  </si>
  <si>
    <t xml:space="preserve"> </t>
  </si>
  <si>
    <t>12入职</t>
  </si>
  <si>
    <t>19入职</t>
  </si>
  <si>
    <t>20入职</t>
  </si>
  <si>
    <t>24入职</t>
  </si>
  <si>
    <t>27入职</t>
  </si>
  <si>
    <t>28入职</t>
  </si>
  <si>
    <t>异常情况</t>
  </si>
  <si>
    <t>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</si>
</sst>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dd"/>
    <numFmt numFmtId="177" formatCode="aaa"/>
    <numFmt numFmtId="178" formatCode="0_ "/>
    <numFmt numFmtId="179" formatCode="0.00_ "/>
    <numFmt numFmtId="180" formatCode="0.0_ "/>
    <numFmt numFmtId="181" formatCode="General&quot;年&quot;"/>
    <numFmt numFmtId="182" formatCode="General&quot;月&quot;"/>
    <numFmt numFmtId="183" formatCode="0.0"/>
    <numFmt numFmtId="184" formatCode="yyyy/m/d;@"/>
  </numFmts>
  <fonts count="6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0"/>
      <color rgb="FFFF0000"/>
      <name val="微软雅黑"/>
      <charset val="134"/>
    </font>
    <font>
      <sz val="11"/>
      <color rgb="FFFF0000"/>
      <name val="宋体"/>
      <charset val="134"/>
      <scheme val="minor"/>
    </font>
    <font>
      <sz val="12"/>
      <color rgb="FFFF0000"/>
      <name val="微软雅黑"/>
      <charset val="134"/>
    </font>
    <font>
      <sz val="10"/>
      <color indexed="8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b/>
      <sz val="14"/>
      <color rgb="FFFF0000"/>
      <name val="宋体"/>
      <charset val="134"/>
    </font>
    <font>
      <sz val="14"/>
      <color rgb="FFFF0000"/>
      <name val="宋体"/>
      <charset val="134"/>
    </font>
    <font>
      <sz val="14"/>
      <color indexed="8"/>
      <name val="宋体"/>
      <charset val="134"/>
    </font>
    <font>
      <sz val="14"/>
      <color theme="1"/>
      <name val="宋体"/>
      <charset val="134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b/>
      <sz val="14"/>
      <color theme="1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b/>
      <sz val="11"/>
      <color rgb="FFFF0000"/>
      <name val="微软雅黑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9"/>
      <color indexed="8"/>
      <name val="宋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8764000366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1" applyNumberFormat="0" applyFill="0" applyAlignment="0" applyProtection="0">
      <alignment vertical="center"/>
    </xf>
    <xf numFmtId="0" fontId="48" fillId="0" borderId="11" applyNumberFormat="0" applyFill="0" applyAlignment="0" applyProtection="0">
      <alignment vertical="center"/>
    </xf>
    <xf numFmtId="0" fontId="49" fillId="0" borderId="12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9" borderId="13" applyNumberFormat="0" applyAlignment="0" applyProtection="0">
      <alignment vertical="center"/>
    </xf>
    <xf numFmtId="0" fontId="51" fillId="10" borderId="14" applyNumberFormat="0" applyAlignment="0" applyProtection="0">
      <alignment vertical="center"/>
    </xf>
    <xf numFmtId="0" fontId="52" fillId="10" borderId="13" applyNumberFormat="0" applyAlignment="0" applyProtection="0">
      <alignment vertical="center"/>
    </xf>
    <xf numFmtId="0" fontId="53" fillId="11" borderId="15" applyNumberFormat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6" fillId="1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8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60" fillId="36" borderId="0" applyNumberFormat="0" applyBorder="0" applyAlignment="0" applyProtection="0">
      <alignment vertical="center"/>
    </xf>
    <xf numFmtId="0" fontId="60" fillId="37" borderId="0" applyNumberFormat="0" applyBorder="0" applyAlignment="0" applyProtection="0">
      <alignment vertical="center"/>
    </xf>
    <xf numFmtId="0" fontId="59" fillId="38" borderId="0" applyNumberFormat="0" applyBorder="0" applyAlignment="0" applyProtection="0">
      <alignment vertical="center"/>
    </xf>
    <xf numFmtId="0" fontId="3" fillId="0" borderId="0"/>
    <xf numFmtId="0" fontId="3" fillId="0" borderId="0">
      <alignment vertical="center"/>
    </xf>
  </cellStyleXfs>
  <cellXfs count="16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/>
    <xf numFmtId="0" fontId="2" fillId="0" borderId="1" xfId="0" applyFont="1" applyFill="1" applyBorder="1" applyAlignment="1">
      <alignment horizontal="left"/>
    </xf>
    <xf numFmtId="0" fontId="0" fillId="0" borderId="3" xfId="0" applyBorder="1">
      <alignment vertical="center"/>
    </xf>
    <xf numFmtId="0" fontId="2" fillId="0" borderId="3" xfId="0" applyFont="1" applyFill="1" applyBorder="1" applyAlignment="1"/>
    <xf numFmtId="0" fontId="0" fillId="0" borderId="1" xfId="0" applyBorder="1">
      <alignment vertical="center"/>
    </xf>
    <xf numFmtId="0" fontId="0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left"/>
    </xf>
    <xf numFmtId="0" fontId="0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3" fillId="0" borderId="1" xfId="0" applyFont="1" applyFill="1" applyBorder="1" applyAlignment="1"/>
    <xf numFmtId="0" fontId="1" fillId="0" borderId="4" xfId="0" applyFont="1" applyBorder="1" applyAlignment="1">
      <alignment horizontal="center" vertical="center" wrapText="1"/>
    </xf>
    <xf numFmtId="0" fontId="2" fillId="0" borderId="0" xfId="0" applyFont="1" applyFill="1" applyBorder="1" applyAlignment="1"/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3" fillId="0" borderId="0" xfId="0" applyFont="1" applyFill="1" applyAlignment="1"/>
    <xf numFmtId="0" fontId="0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1" fillId="0" borderId="0" xfId="0" applyFont="1" applyFill="1" applyAlignment="1">
      <alignment vertical="center"/>
    </xf>
    <xf numFmtId="0" fontId="0" fillId="0" borderId="0" xfId="0" applyFont="1" applyFill="1" applyAlignment="1"/>
    <xf numFmtId="0" fontId="12" fillId="0" borderId="0" xfId="0" applyFont="1" applyFill="1" applyBorder="1" applyAlignment="1" applyProtection="1">
      <alignment horizontal="center" vertical="center"/>
    </xf>
    <xf numFmtId="0" fontId="13" fillId="0" borderId="0" xfId="0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</xf>
    <xf numFmtId="176" fontId="16" fillId="0" borderId="1" xfId="0" applyNumberFormat="1" applyFont="1" applyFill="1" applyBorder="1" applyAlignment="1" applyProtection="1">
      <alignment horizontal="center" vertical="center"/>
    </xf>
    <xf numFmtId="177" fontId="15" fillId="0" borderId="1" xfId="0" applyNumberFormat="1" applyFont="1" applyFill="1" applyBorder="1" applyAlignment="1" applyProtection="1">
      <alignment horizontal="center" vertical="center"/>
    </xf>
    <xf numFmtId="0" fontId="17" fillId="0" borderId="1" xfId="0" applyFont="1" applyFill="1" applyBorder="1" applyAlignment="1" applyProtection="1">
      <alignment horizontal="center" vertical="center"/>
      <protection locked="0"/>
    </xf>
    <xf numFmtId="0" fontId="17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7" fillId="0" borderId="2" xfId="0" applyFont="1" applyFill="1" applyBorder="1" applyAlignment="1" applyProtection="1">
      <alignment horizontal="center" vertical="center"/>
      <protection locked="0"/>
    </xf>
    <xf numFmtId="0" fontId="17" fillId="0" borderId="3" xfId="0" applyFont="1" applyFill="1" applyBorder="1" applyAlignment="1" applyProtection="1">
      <alignment horizontal="center" vertical="center"/>
      <protection locked="0"/>
    </xf>
    <xf numFmtId="0" fontId="17" fillId="3" borderId="1" xfId="0" applyFont="1" applyFill="1" applyBorder="1" applyAlignment="1">
      <alignment horizontal="center" vertical="center"/>
    </xf>
    <xf numFmtId="0" fontId="17" fillId="0" borderId="5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178" fontId="18" fillId="2" borderId="1" xfId="0" applyNumberFormat="1" applyFont="1" applyFill="1" applyBorder="1" applyAlignment="1" applyProtection="1">
      <alignment horizontal="center" vertical="center"/>
      <protection locked="0"/>
    </xf>
    <xf numFmtId="178" fontId="18" fillId="2" borderId="2" xfId="0" applyNumberFormat="1" applyFont="1" applyFill="1" applyBorder="1" applyAlignment="1" applyProtection="1">
      <alignment horizontal="center" vertical="center"/>
      <protection locked="0"/>
    </xf>
    <xf numFmtId="178" fontId="18" fillId="0" borderId="0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/>
    </xf>
    <xf numFmtId="0" fontId="19" fillId="0" borderId="1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/>
      <protection locked="0"/>
    </xf>
    <xf numFmtId="0" fontId="19" fillId="0" borderId="6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center" vertical="center"/>
    </xf>
    <xf numFmtId="0" fontId="19" fillId="0" borderId="7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vertical="center"/>
      <protection locked="0"/>
    </xf>
    <xf numFmtId="179" fontId="19" fillId="3" borderId="1" xfId="50" applyNumberFormat="1" applyFont="1" applyFill="1" applyBorder="1" applyAlignment="1">
      <alignment horizontal="center" vertical="center"/>
    </xf>
    <xf numFmtId="179" fontId="19" fillId="4" borderId="1" xfId="50" applyNumberFormat="1" applyFont="1" applyFill="1" applyBorder="1" applyAlignment="1">
      <alignment horizontal="center" vertical="center"/>
    </xf>
    <xf numFmtId="180" fontId="19" fillId="3" borderId="1" xfId="0" applyNumberFormat="1" applyFont="1" applyFill="1" applyBorder="1" applyAlignment="1" applyProtection="1">
      <alignment horizontal="center" vertical="center"/>
      <protection locked="0"/>
    </xf>
    <xf numFmtId="180" fontId="19" fillId="4" borderId="1" xfId="0" applyNumberFormat="1" applyFont="1" applyFill="1" applyBorder="1" applyAlignment="1" applyProtection="1">
      <alignment horizontal="center" vertical="center"/>
      <protection locked="0"/>
    </xf>
    <xf numFmtId="179" fontId="19" fillId="4" borderId="2" xfId="50" applyNumberFormat="1" applyFont="1" applyFill="1" applyBorder="1" applyAlignment="1">
      <alignment horizontal="center" vertical="center"/>
    </xf>
    <xf numFmtId="179" fontId="19" fillId="3" borderId="2" xfId="50" applyNumberFormat="1" applyFont="1" applyFill="1" applyBorder="1" applyAlignment="1">
      <alignment horizontal="center" vertical="center"/>
    </xf>
    <xf numFmtId="180" fontId="19" fillId="4" borderId="2" xfId="0" applyNumberFormat="1" applyFont="1" applyFill="1" applyBorder="1" applyAlignment="1" applyProtection="1">
      <alignment horizontal="center" vertical="center"/>
      <protection locked="0"/>
    </xf>
    <xf numFmtId="180" fontId="19" fillId="3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Font="1" applyFill="1" applyBorder="1" applyAlignment="1">
      <alignment vertical="center"/>
    </xf>
    <xf numFmtId="180" fontId="19" fillId="4" borderId="8" xfId="0" applyNumberFormat="1" applyFont="1" applyFill="1" applyBorder="1" applyAlignment="1" applyProtection="1">
      <alignment horizontal="center" vertical="center"/>
      <protection locked="0"/>
    </xf>
    <xf numFmtId="0" fontId="18" fillId="2" borderId="1" xfId="0" applyNumberFormat="1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protection locked="0"/>
    </xf>
    <xf numFmtId="181" fontId="12" fillId="0" borderId="0" xfId="0" applyNumberFormat="1" applyFont="1" applyFill="1" applyBorder="1" applyAlignment="1" applyProtection="1">
      <alignment horizontal="left" vertical="center"/>
      <protection locked="0"/>
    </xf>
    <xf numFmtId="182" fontId="13" fillId="0" borderId="0" xfId="0" applyNumberFormat="1" applyFont="1" applyFill="1" applyBorder="1" applyAlignment="1" applyProtection="1">
      <alignment horizontal="left" vertical="center"/>
      <protection locked="0"/>
    </xf>
    <xf numFmtId="0" fontId="22" fillId="0" borderId="0" xfId="0" applyFont="1" applyFill="1" applyBorder="1" applyAlignment="1" applyProtection="1">
      <alignment horizontal="center"/>
      <protection locked="0"/>
    </xf>
    <xf numFmtId="0" fontId="13" fillId="0" borderId="0" xfId="0" applyFont="1" applyFill="1" applyBorder="1" applyAlignment="1" applyProtection="1">
      <alignment vertical="center"/>
    </xf>
    <xf numFmtId="0" fontId="16" fillId="0" borderId="1" xfId="0" applyFont="1" applyFill="1" applyBorder="1" applyAlignment="1" applyProtection="1">
      <alignment horizontal="center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183" fontId="23" fillId="0" borderId="1" xfId="0" applyNumberFormat="1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 applyProtection="1">
      <alignment horizontal="center" vertical="center"/>
    </xf>
    <xf numFmtId="0" fontId="10" fillId="0" borderId="0" xfId="0" applyFont="1" applyFill="1" applyAlignment="1">
      <alignment horizontal="center" wrapText="1"/>
    </xf>
    <xf numFmtId="0" fontId="0" fillId="0" borderId="0" xfId="0" applyFill="1" applyAlignment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23" fillId="5" borderId="1" xfId="0" applyFont="1" applyFill="1" applyBorder="1" applyAlignment="1" applyProtection="1">
      <alignment horizontal="center" vertical="center"/>
      <protection locked="0"/>
    </xf>
    <xf numFmtId="0" fontId="9" fillId="3" borderId="6" xfId="0" applyFont="1" applyFill="1" applyBorder="1" applyAlignment="1" applyProtection="1">
      <alignment horizontal="center" vertical="center"/>
      <protection locked="0"/>
    </xf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6" fillId="2" borderId="1" xfId="0" applyFont="1" applyFill="1" applyBorder="1" applyAlignment="1">
      <alignment horizontal="center" vertical="center"/>
    </xf>
    <xf numFmtId="0" fontId="9" fillId="3" borderId="7" xfId="0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27" fillId="2" borderId="1" xfId="0" applyFont="1" applyFill="1" applyBorder="1" applyAlignment="1" applyProtection="1">
      <alignment horizontal="center" vertical="center"/>
      <protection locked="0"/>
    </xf>
    <xf numFmtId="0" fontId="19" fillId="0" borderId="6" xfId="0" applyFont="1" applyFill="1" applyBorder="1" applyAlignment="1" applyProtection="1">
      <alignment horizontal="center" vertical="center" wrapText="1"/>
      <protection locked="0"/>
    </xf>
    <xf numFmtId="0" fontId="19" fillId="0" borderId="7" xfId="0" applyFont="1" applyFill="1" applyBorder="1" applyAlignment="1" applyProtection="1">
      <alignment horizontal="center" vertical="center" wrapText="1"/>
      <protection locked="0"/>
    </xf>
    <xf numFmtId="0" fontId="28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 applyProtection="1">
      <alignment horizontal="center" vertical="center" wrapText="1"/>
      <protection locked="0"/>
    </xf>
    <xf numFmtId="0" fontId="29" fillId="2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9" fillId="5" borderId="1" xfId="0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6" fillId="5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30" fillId="0" borderId="1" xfId="0" applyFont="1" applyFill="1" applyBorder="1" applyAlignment="1">
      <alignment horizontal="center" vertical="center" wrapText="1"/>
    </xf>
    <xf numFmtId="0" fontId="33" fillId="0" borderId="1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 applyProtection="1">
      <alignment horizontal="center" vertical="center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>
      <alignment horizontal="center" vertical="center"/>
    </xf>
    <xf numFmtId="0" fontId="30" fillId="6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0" fillId="5" borderId="1" xfId="0" applyFont="1" applyFill="1" applyBorder="1" applyAlignment="1" applyProtection="1">
      <alignment horizontal="center" vertical="center"/>
      <protection locked="0"/>
    </xf>
    <xf numFmtId="0" fontId="33" fillId="0" borderId="1" xfId="0" applyFont="1" applyFill="1" applyBorder="1" applyAlignment="1">
      <alignment horizontal="center" vertical="center"/>
    </xf>
    <xf numFmtId="0" fontId="34" fillId="7" borderId="1" xfId="0" applyFont="1" applyFill="1" applyBorder="1" applyAlignment="1" applyProtection="1">
      <alignment horizontal="center" vertical="center"/>
      <protection locked="0"/>
    </xf>
    <xf numFmtId="0" fontId="22" fillId="0" borderId="1" xfId="0" applyFont="1" applyFill="1" applyBorder="1" applyAlignment="1">
      <alignment horizontal="center" vertical="center"/>
    </xf>
    <xf numFmtId="0" fontId="30" fillId="5" borderId="1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0" fontId="39" fillId="0" borderId="1" xfId="0" applyFont="1" applyFill="1" applyBorder="1" applyAlignment="1" applyProtection="1">
      <alignment horizontal="center" vertical="center"/>
      <protection locked="0"/>
    </xf>
    <xf numFmtId="0" fontId="40" fillId="0" borderId="1" xfId="0" applyFont="1" applyFill="1" applyBorder="1" applyAlignment="1" applyProtection="1">
      <alignment horizontal="center" vertical="center"/>
      <protection locked="0"/>
    </xf>
    <xf numFmtId="0" fontId="30" fillId="3" borderId="1" xfId="0" applyFont="1" applyFill="1" applyBorder="1" applyAlignment="1">
      <alignment horizontal="center" vertical="center"/>
    </xf>
    <xf numFmtId="0" fontId="30" fillId="3" borderId="1" xfId="0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 applyProtection="1">
      <alignment horizontal="center" vertical="center"/>
      <protection locked="0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9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184" fontId="3" fillId="0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vertical="center"/>
    </xf>
    <xf numFmtId="0" fontId="4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right" vertical="center"/>
    </xf>
    <xf numFmtId="179" fontId="3" fillId="0" borderId="1" xfId="0" applyNumberFormat="1" applyFont="1" applyFill="1" applyBorder="1" applyAlignment="1">
      <alignment horizontal="left" wrapText="1"/>
    </xf>
    <xf numFmtId="0" fontId="41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12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4"/>
</file>

<file path=xl/ctrlProps/ctrlProp18.xml><?xml version="1.0" encoding="utf-8"?>
<formControlPr xmlns="http://schemas.microsoft.com/office/spreadsheetml/2009/9/main" objectType="Spin" dx="22" fmlaLink="$AN$1" max="12" min="1" page="10" val="12"/>
</file>

<file path=xl/ctrlProps/ctrlProp19.xml><?xml version="1.0" encoding="utf-8"?>
<formControlPr xmlns="http://schemas.microsoft.com/office/spreadsheetml/2009/9/main" objectType="Spin" dx="22" fmlaLink="$AL$1" max="2100" min="1900" page="10" val="2024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12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4"/>
</file>

<file path=xl/ctrlProps/ctrlProp28.xml><?xml version="1.0" encoding="utf-8"?>
<formControlPr xmlns="http://schemas.microsoft.com/office/spreadsheetml/2009/9/main" objectType="Spin" dx="22" fmlaLink="$AL$1" max="2100" min="1900" page="10" val="2024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12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4"/>
</file>

<file path=xl/ctrlProps/ctrlProp37.xml><?xml version="1.0" encoding="utf-8"?>
<formControlPr xmlns="http://schemas.microsoft.com/office/spreadsheetml/2009/9/main" objectType="Spin" dx="22" fmlaLink="$AN$1" max="12" min="1" page="10" val="12"/>
</file>

<file path=xl/ctrlProps/ctrlProp38.xml><?xml version="1.0" encoding="utf-8"?>
<formControlPr xmlns="http://schemas.microsoft.com/office/spreadsheetml/2009/9/main" objectType="Spin" dx="22" fmlaLink="$AL$1" max="2100" min="1900" page="10" val="2024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12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4"/>
</file>

<file path=xl/ctrlProps/ctrlProp9.xml><?xml version="1.0" encoding="utf-8"?>
<formControlPr xmlns="http://schemas.microsoft.com/office/spreadsheetml/2009/9/main" objectType="Spin" dx="22" fmlaLink="$AL$1" max="2100" min="1900" page="10" val="2024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56711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38601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49263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1268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27730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54895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49078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2792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56711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45459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81.6772685185" refreshedBy="WuYanxia" recordCount="70">
  <cacheSource type="worksheet">
    <worksheetSource ref="B2:O72" sheet="劳务费"/>
  </cacheSource>
  <cacheFields count="14">
    <cacheField name="车间" numFmtId="0">
      <sharedItems count="10">
        <s v="冲压"/>
        <s v="底座"/>
        <s v="发泡"/>
        <s v="注塑"/>
        <s v="缝纫"/>
        <s v="焊接"/>
        <s v="灯镜"/>
        <s v="H6"/>
        <s v="欧马可"/>
        <s v="重卡"/>
      </sharedItems>
    </cacheField>
    <cacheField name="姓名" numFmtId="0">
      <sharedItems count="70">
        <s v="柴树强"/>
        <s v="许金伟"/>
        <s v="白立宏"/>
        <s v="雷建国"/>
        <s v="李之恩"/>
        <s v="张建洪"/>
        <s v="刘稣恩"/>
        <s v="吴玺昊"/>
        <s v="闫玉泽"/>
        <s v="程连生"/>
        <s v="邓福涛"/>
        <s v="董金贺"/>
        <s v="曹久林"/>
        <s v="陈乐峰"/>
        <s v="陈志甲"/>
        <s v="崔利星"/>
        <s v="邓雨萌"/>
        <s v="冯策"/>
        <s v="郭议择"/>
        <s v="郭英山"/>
        <s v="韩仁群"/>
        <s v="韩元元"/>
        <s v="胡泽龙"/>
        <s v="简志辉"/>
        <s v="姜昊坤"/>
        <s v="李保壬"/>
        <s v="李佳泰"/>
        <s v="李阔"/>
        <s v="李易霖"/>
        <s v="李岳峰"/>
        <s v="刘宝泽"/>
        <s v="刘景皓"/>
        <s v="刘树来"/>
        <s v="刘英浩"/>
        <s v="孟祥勇"/>
        <s v="米建东"/>
        <s v="王峻"/>
        <s v="王群贺"/>
        <s v="王云阔"/>
        <s v="王志粱"/>
        <s v="杨朋霖"/>
        <s v="张红梅"/>
        <s v="张明洋"/>
        <s v="张新"/>
        <s v="张余辉"/>
        <s v="赵文浩"/>
        <s v="郑文博"/>
        <s v="李征"/>
        <s v="刘新娜"/>
        <s v="吕建举"/>
        <s v="常艺馨"/>
        <s v="夏旭"/>
        <s v="刘宏硕"/>
        <s v="刘帅"/>
        <s v="宋文泽"/>
        <s v="张瑞"/>
        <s v="张红梅1"/>
        <s v="张洪溥"/>
        <s v="李静"/>
        <s v="崔海圆"/>
        <s v="卞俊博"/>
        <s v="张广智"/>
        <s v="滕鹏贺"/>
        <s v="张欣"/>
        <s v="杜宝群"/>
        <s v="张恩哲"/>
        <s v="张建东"/>
        <s v="张润峰"/>
        <s v="曹志明"/>
        <s v="赵硕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1" maxValue="31" count="41">
        <n v="31"/>
        <n v="15.5"/>
        <n v="25"/>
        <n v="14.5"/>
        <n v="11"/>
        <n v="8"/>
        <n v="27"/>
        <n v="23"/>
        <n v="1"/>
        <n v="20"/>
        <n v="5.5"/>
        <n v="29"/>
        <n v="5"/>
        <n v="30"/>
        <n v="9"/>
        <n v="12"/>
        <n v="3.5"/>
        <n v="4.5"/>
        <n v="7"/>
        <n v="9.5"/>
        <n v="19"/>
        <n v="13.5"/>
        <n v="23.5"/>
        <n v="4"/>
        <n v="26.5"/>
        <n v="16.5"/>
        <n v="6"/>
        <n v="15"/>
        <n v="2"/>
        <n v="7.5"/>
        <n v="30.5"/>
        <n v="28"/>
        <n v="24"/>
        <n v="24.5"/>
        <n v="27.5"/>
        <n v="26"/>
        <n v="19.5"/>
        <n v="18"/>
        <n v="8.5"/>
        <n v="21.5"/>
        <n v="22.5"/>
      </sharedItems>
    </cacheField>
    <cacheField name="日常工时" numFmtId="0">
      <sharedItems containsSemiMixedTypes="0" containsString="0" containsNumber="1" minValue="8" maxValue="248" count="53">
        <n v="247.5"/>
        <n v="123.5"/>
        <n v="200"/>
        <n v="115"/>
        <n v="88"/>
        <n v="64"/>
        <n v="216"/>
        <n v="189.5"/>
        <n v="208.5"/>
        <n v="71"/>
        <n v="8"/>
        <n v="163.5"/>
        <n v="46"/>
        <n v="232"/>
        <n v="40"/>
        <n v="240"/>
        <n v="75.5"/>
        <n v="96"/>
        <n v="30"/>
        <n v="37.5"/>
        <n v="56"/>
        <n v="248"/>
        <n v="224"/>
        <n v="80"/>
        <n v="72"/>
        <n v="152"/>
        <n v="195"/>
        <n v="130.5"/>
        <n v="111"/>
        <n v="192"/>
        <n v="32"/>
        <n v="188"/>
        <n v="135.5"/>
        <n v="48"/>
        <n v="122.5"/>
        <n v="193"/>
        <n v="88.5"/>
        <n v="16"/>
        <n v="59"/>
        <n v="222.5"/>
        <n v="196"/>
        <n v="120"/>
        <n v="229"/>
        <n v="214"/>
        <n v="166"/>
        <n v="211.5"/>
        <n v="151.5"/>
        <n v="108"/>
        <n v="66.5"/>
        <n v="170"/>
        <n v="155.5"/>
        <n v="177"/>
        <n v="217.5"/>
      </sharedItems>
    </cacheField>
    <cacheField name="日常工价" numFmtId="179">
      <sharedItems containsSemiMixedTypes="0" containsString="0" containsNumber="1" minValue="18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144" maxValue="4702.5" count="60">
        <n v="4702.5"/>
        <n v="2346.5"/>
        <n v="3800"/>
        <n v="2185"/>
        <n v="1672"/>
        <n v="1216"/>
        <n v="4104"/>
        <n v="3600.5"/>
        <n v="3961.5"/>
        <n v="1349"/>
        <n v="152"/>
        <n v="2943"/>
        <n v="828"/>
        <n v="4176"/>
        <n v="720"/>
        <n v="4320"/>
        <n v="1359"/>
        <n v="1728"/>
        <n v="540"/>
        <n v="675"/>
        <n v="144"/>
        <n v="1008"/>
        <n v="4464"/>
        <n v="4032"/>
        <n v="1440"/>
        <n v="1296"/>
        <n v="2736"/>
        <n v="3510"/>
        <n v="2349"/>
        <n v="1998"/>
        <n v="3456"/>
        <n v="1584"/>
        <n v="3888"/>
        <n v="576"/>
        <n v="3384"/>
        <n v="2439"/>
        <n v="1278"/>
        <n v="864"/>
        <n v="2205"/>
        <n v="3474"/>
        <n v="1593"/>
        <n v="288"/>
        <n v="1062"/>
        <n v="1152"/>
        <n v="4005"/>
        <n v="3600"/>
        <n v="3626"/>
        <n v="2280"/>
        <n v="4351"/>
        <n v="4066"/>
        <n v="2988"/>
        <n v="3807"/>
        <n v="2160"/>
        <n v="2727"/>
        <n v="2106"/>
        <n v="1296.75"/>
        <n v="3315"/>
        <n v="3032.25"/>
        <n v="3451.5"/>
        <n v="4241.25"/>
      </sharedItems>
    </cacheField>
    <cacheField name="加班工时" numFmtId="0">
      <sharedItems containsSemiMixedTypes="0" containsString="0" containsNumber="1" minValue="0" maxValue="153.5" count="60">
        <n v="71.5"/>
        <n v="37"/>
        <n v="58.5"/>
        <n v="38.5"/>
        <n v="30.5"/>
        <n v="20"/>
        <n v="74.5"/>
        <n v="36.5"/>
        <n v="54.5"/>
        <n v="16"/>
        <n v="0"/>
        <n v="82"/>
        <n v="20.5"/>
        <n v="130"/>
        <n v="10"/>
        <n v="153.5"/>
        <n v="27"/>
        <n v="5"/>
        <n v="13.5"/>
        <n v="26.5"/>
        <n v="136"/>
        <n v="107"/>
        <n v="28"/>
        <n v="24"/>
        <n v="84"/>
        <n v="86.5"/>
        <n v="53"/>
        <n v="101"/>
        <n v="47"/>
        <n v="104.5"/>
        <n v="9"/>
        <n v="90.5"/>
        <n v="108"/>
        <n v="63.5"/>
        <n v="24.5"/>
        <n v="22.5"/>
        <n v="46.5"/>
        <n v="87"/>
        <n v="51.5"/>
        <n v="2"/>
        <n v="27.5"/>
        <n v="145"/>
        <n v="97.5"/>
        <n v="64.5"/>
        <n v="100"/>
        <n v="76"/>
        <n v="41"/>
        <n v="18"/>
        <n v="65.5"/>
        <n v="68"/>
        <n v="8.5"/>
        <n v="47.5"/>
        <n v="55"/>
        <n v="10.5"/>
        <n v="37.5"/>
        <n v="17.5"/>
        <n v="51"/>
        <n v="49"/>
        <n v="67.5"/>
        <n v="74"/>
      </sharedItems>
    </cacheField>
    <cacheField name="加班工价" numFmtId="179">
      <sharedItems containsSemiMixedTypes="0" containsString="0" containsNumber="1" minValue="18" maxValue="20.5" count="5">
        <n v="19"/>
        <n v="20"/>
        <n v="18"/>
        <n v="18.5"/>
        <n v="20.5"/>
      </sharedItems>
    </cacheField>
    <cacheField name="加班工资" numFmtId="0">
      <sharedItems containsSemiMixedTypes="0" containsString="0" containsNumber="1" minValue="0" maxValue="2763" count="65">
        <n v="1358.5"/>
        <n v="703"/>
        <n v="1111.5"/>
        <n v="731.5"/>
        <n v="579.5"/>
        <n v="380"/>
        <n v="1415.5"/>
        <n v="730"/>
        <n v="1090"/>
        <n v="320"/>
        <n v="0"/>
        <n v="1476"/>
        <n v="369"/>
        <n v="2340"/>
        <n v="180"/>
        <n v="2763"/>
        <n v="486"/>
        <n v="981"/>
        <n v="90"/>
        <n v="243"/>
        <n v="477"/>
        <n v="2448"/>
        <n v="1926"/>
        <n v="504"/>
        <n v="432"/>
        <n v="1512"/>
        <n v="1557"/>
        <n v="954"/>
        <n v="657"/>
        <n v="1818"/>
        <n v="846"/>
        <n v="1881"/>
        <n v="162"/>
        <n v="1629"/>
        <n v="1944"/>
        <n v="1143"/>
        <n v="441"/>
        <n v="405"/>
        <n v="837"/>
        <n v="1566"/>
        <n v="927"/>
        <n v="36"/>
        <n v="495"/>
        <n v="2610"/>
        <n v="1755"/>
        <n v="1161"/>
        <n v="1800"/>
        <n v="1368"/>
        <n v="952.75"/>
        <n v="779"/>
        <n v="342"/>
        <n v="1244.5"/>
        <n v="1292"/>
        <n v="153"/>
        <n v="855"/>
        <n v="990"/>
        <n v="189"/>
        <n v="675"/>
        <n v="666"/>
        <n v="758.5"/>
        <n v="358.75"/>
        <n v="1045.5"/>
        <n v="1004.5"/>
        <n v="1383.75"/>
        <n v="1517"/>
      </sharedItems>
    </cacheField>
    <cacheField name="奖惩" numFmtId="0">
      <sharedItems containsSemiMixedTypes="0" containsString="0" containsNumber="1" minValue="-609.9" maxValue="340" count="16">
        <n v="0"/>
        <n v="-609.9"/>
        <n v="-20"/>
        <n v="-369"/>
        <n v="-423.08"/>
        <n v="-149"/>
        <n v="-139.22"/>
        <n v="-199.54"/>
        <n v="-100"/>
        <n v="-50"/>
        <n v="280"/>
        <n v="340"/>
        <n v="-288"/>
        <n v="-572.9"/>
        <n v="-85"/>
        <n v="-88"/>
      </sharedItems>
    </cacheField>
    <cacheField name="工资小计" numFmtId="0">
      <sharedItems containsSemiMixedTypes="0" containsString="0" containsNumber="1" minValue="152" maxValue="7074" count="69">
        <n v="6061"/>
        <n v="2439.6"/>
        <n v="4911.5"/>
        <n v="2916.5"/>
        <n v="2251.5"/>
        <n v="1596"/>
        <n v="5519.5"/>
        <n v="4330.5"/>
        <n v="5051.5"/>
        <n v="1669"/>
        <n v="152"/>
        <n v="4419"/>
        <n v="1197"/>
        <n v="6516"/>
        <n v="900"/>
        <n v="7063"/>
        <n v="1476"/>
        <n v="2709"/>
        <n v="630"/>
        <n v="918"/>
        <n v="234"/>
        <n v="1485"/>
        <n v="6912"/>
        <n v="5958"/>
        <n v="1520.92"/>
        <n v="1728"/>
        <n v="4248"/>
        <n v="5067"/>
        <n v="3154"/>
        <n v="2655"/>
        <n v="5254"/>
        <n v="2430"/>
        <n v="5629.78"/>
        <n v="738"/>
        <n v="5013"/>
        <n v="5632.46"/>
        <n v="3433"/>
        <n v="1719"/>
        <n v="1120"/>
        <n v="2893"/>
        <n v="5040"/>
        <n v="2520"/>
        <n v="324"/>
        <n v="1494"/>
        <n v="1647"/>
        <n v="7074"/>
        <n v="5660"/>
        <n v="4567"/>
        <n v="5688"/>
        <n v="4968"/>
        <n v="4578.75"/>
        <n v="3059"/>
        <n v="1558"/>
        <n v="5875.5"/>
        <n v="5698"/>
        <n v="441"/>
        <n v="3843"/>
        <n v="4797"/>
        <n v="909"/>
        <n v="3123"/>
        <n v="3609"/>
        <n v="2637"/>
        <n v="3681"/>
        <n v="2291.6"/>
        <n v="1570.5"/>
        <n v="4275.5"/>
        <n v="3951.75"/>
        <n v="4735.25"/>
        <n v="5670.25"/>
      </sharedItems>
    </cacheField>
    <cacheField name="饭补" numFmtId="0">
      <sharedItems containsSemiMixedTypes="0" containsString="0" containsNumber="1" minValue="5" maxValue="155" count="41">
        <n v="155"/>
        <n v="77.5"/>
        <n v="125"/>
        <n v="72.5"/>
        <n v="55"/>
        <n v="40"/>
        <n v="135"/>
        <n v="115"/>
        <n v="5"/>
        <n v="100"/>
        <n v="27.5"/>
        <n v="145"/>
        <n v="25"/>
        <n v="150"/>
        <n v="45"/>
        <n v="60"/>
        <n v="17.5"/>
        <n v="22.5"/>
        <n v="35"/>
        <n v="47.5"/>
        <n v="95"/>
        <n v="67.5"/>
        <n v="117.5"/>
        <n v="20"/>
        <n v="132.5"/>
        <n v="82.5"/>
        <n v="30"/>
        <n v="75"/>
        <n v="10"/>
        <n v="37.5"/>
        <n v="152.5"/>
        <n v="140"/>
        <n v="120"/>
        <n v="122.5"/>
        <n v="137.5"/>
        <n v="130"/>
        <n v="97.5"/>
        <n v="90"/>
        <n v="42.5"/>
        <n v="107.5"/>
        <n v="112.5"/>
      </sharedItems>
    </cacheField>
    <cacheField name="工资合计" numFmtId="0">
      <sharedItems containsSemiMixedTypes="0" containsString="0" containsNumber="1" minValue="157" maxValue="7226.5" count="69">
        <n v="6216"/>
        <n v="2517.1"/>
        <n v="5036.5"/>
        <n v="2989"/>
        <n v="2306.5"/>
        <n v="1636"/>
        <n v="5654.5"/>
        <n v="4445.5"/>
        <n v="5176.5"/>
        <n v="1709"/>
        <n v="157"/>
        <n v="4519"/>
        <n v="1224.5"/>
        <n v="6661"/>
        <n v="925"/>
        <n v="7213"/>
        <n v="1521"/>
        <n v="2769"/>
        <n v="647.5"/>
        <n v="940.5"/>
        <n v="239"/>
        <n v="1520"/>
        <n v="7067"/>
        <n v="6093"/>
        <n v="1568.42"/>
        <n v="1773"/>
        <n v="4343"/>
        <n v="5182"/>
        <n v="3231.5"/>
        <n v="2722.5"/>
        <n v="5371.5"/>
        <n v="2485"/>
        <n v="5764.78"/>
        <n v="758"/>
        <n v="5130.5"/>
        <n v="5764.96"/>
        <n v="3515.5"/>
        <n v="1759"/>
        <n v="1150"/>
        <n v="2968"/>
        <n v="5157.5"/>
        <n v="2575"/>
        <n v="334"/>
        <n v="1531.5"/>
        <n v="1684.5"/>
        <n v="7226.5"/>
        <n v="5800"/>
        <n v="4687"/>
        <n v="5823"/>
        <n v="5093"/>
        <n v="4701.25"/>
        <n v="3134"/>
        <n v="1598"/>
        <n v="6013"/>
        <n v="5828"/>
        <n v="451"/>
        <n v="3943"/>
        <n v="4929.5"/>
        <n v="934"/>
        <n v="3218"/>
        <n v="3706.5"/>
        <n v="2712"/>
        <n v="3771"/>
        <n v="2359.1"/>
        <n v="1613"/>
        <n v="4383"/>
        <n v="4049.25"/>
        <n v="4847.75"/>
        <n v="5805.2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4"/>
    <x v="4"/>
    <x v="0"/>
    <x v="4"/>
    <x v="4"/>
    <x v="0"/>
    <x v="4"/>
    <x v="0"/>
    <x v="4"/>
    <x v="4"/>
    <x v="4"/>
  </r>
  <r>
    <x v="0"/>
    <x v="5"/>
    <x v="0"/>
    <x v="5"/>
    <x v="5"/>
    <x v="0"/>
    <x v="5"/>
    <x v="5"/>
    <x v="0"/>
    <x v="5"/>
    <x v="0"/>
    <x v="5"/>
    <x v="5"/>
    <x v="5"/>
  </r>
  <r>
    <x v="0"/>
    <x v="6"/>
    <x v="0"/>
    <x v="6"/>
    <x v="6"/>
    <x v="0"/>
    <x v="6"/>
    <x v="6"/>
    <x v="0"/>
    <x v="6"/>
    <x v="0"/>
    <x v="6"/>
    <x v="6"/>
    <x v="6"/>
  </r>
  <r>
    <x v="1"/>
    <x v="7"/>
    <x v="0"/>
    <x v="7"/>
    <x v="7"/>
    <x v="0"/>
    <x v="7"/>
    <x v="7"/>
    <x v="1"/>
    <x v="7"/>
    <x v="0"/>
    <x v="7"/>
    <x v="7"/>
    <x v="7"/>
  </r>
  <r>
    <x v="1"/>
    <x v="8"/>
    <x v="0"/>
    <x v="2"/>
    <x v="8"/>
    <x v="0"/>
    <x v="8"/>
    <x v="8"/>
    <x v="1"/>
    <x v="8"/>
    <x v="0"/>
    <x v="8"/>
    <x v="2"/>
    <x v="8"/>
  </r>
  <r>
    <x v="1"/>
    <x v="9"/>
    <x v="0"/>
    <x v="5"/>
    <x v="9"/>
    <x v="0"/>
    <x v="9"/>
    <x v="9"/>
    <x v="1"/>
    <x v="9"/>
    <x v="0"/>
    <x v="9"/>
    <x v="5"/>
    <x v="9"/>
  </r>
  <r>
    <x v="1"/>
    <x v="10"/>
    <x v="0"/>
    <x v="8"/>
    <x v="10"/>
    <x v="0"/>
    <x v="10"/>
    <x v="10"/>
    <x v="1"/>
    <x v="10"/>
    <x v="0"/>
    <x v="10"/>
    <x v="8"/>
    <x v="10"/>
  </r>
  <r>
    <x v="1"/>
    <x v="11"/>
    <x v="0"/>
    <x v="8"/>
    <x v="10"/>
    <x v="0"/>
    <x v="10"/>
    <x v="10"/>
    <x v="1"/>
    <x v="10"/>
    <x v="0"/>
    <x v="10"/>
    <x v="8"/>
    <x v="10"/>
  </r>
  <r>
    <x v="2"/>
    <x v="12"/>
    <x v="0"/>
    <x v="9"/>
    <x v="11"/>
    <x v="1"/>
    <x v="11"/>
    <x v="11"/>
    <x v="2"/>
    <x v="11"/>
    <x v="0"/>
    <x v="11"/>
    <x v="9"/>
    <x v="11"/>
  </r>
  <r>
    <x v="2"/>
    <x v="13"/>
    <x v="0"/>
    <x v="10"/>
    <x v="12"/>
    <x v="1"/>
    <x v="12"/>
    <x v="12"/>
    <x v="2"/>
    <x v="12"/>
    <x v="0"/>
    <x v="12"/>
    <x v="10"/>
    <x v="12"/>
  </r>
  <r>
    <x v="2"/>
    <x v="14"/>
    <x v="0"/>
    <x v="11"/>
    <x v="13"/>
    <x v="1"/>
    <x v="13"/>
    <x v="13"/>
    <x v="2"/>
    <x v="13"/>
    <x v="0"/>
    <x v="13"/>
    <x v="11"/>
    <x v="13"/>
  </r>
  <r>
    <x v="2"/>
    <x v="15"/>
    <x v="0"/>
    <x v="12"/>
    <x v="14"/>
    <x v="1"/>
    <x v="14"/>
    <x v="14"/>
    <x v="2"/>
    <x v="14"/>
    <x v="0"/>
    <x v="14"/>
    <x v="12"/>
    <x v="14"/>
  </r>
  <r>
    <x v="2"/>
    <x v="16"/>
    <x v="0"/>
    <x v="13"/>
    <x v="15"/>
    <x v="1"/>
    <x v="15"/>
    <x v="15"/>
    <x v="2"/>
    <x v="15"/>
    <x v="2"/>
    <x v="15"/>
    <x v="13"/>
    <x v="15"/>
  </r>
  <r>
    <x v="2"/>
    <x v="17"/>
    <x v="0"/>
    <x v="14"/>
    <x v="16"/>
    <x v="1"/>
    <x v="16"/>
    <x v="16"/>
    <x v="2"/>
    <x v="16"/>
    <x v="3"/>
    <x v="16"/>
    <x v="14"/>
    <x v="16"/>
  </r>
  <r>
    <x v="2"/>
    <x v="18"/>
    <x v="0"/>
    <x v="15"/>
    <x v="17"/>
    <x v="1"/>
    <x v="17"/>
    <x v="8"/>
    <x v="2"/>
    <x v="17"/>
    <x v="0"/>
    <x v="17"/>
    <x v="15"/>
    <x v="17"/>
  </r>
  <r>
    <x v="2"/>
    <x v="19"/>
    <x v="0"/>
    <x v="16"/>
    <x v="18"/>
    <x v="1"/>
    <x v="18"/>
    <x v="17"/>
    <x v="2"/>
    <x v="18"/>
    <x v="0"/>
    <x v="18"/>
    <x v="16"/>
    <x v="18"/>
  </r>
  <r>
    <x v="2"/>
    <x v="20"/>
    <x v="0"/>
    <x v="17"/>
    <x v="19"/>
    <x v="1"/>
    <x v="19"/>
    <x v="18"/>
    <x v="2"/>
    <x v="19"/>
    <x v="0"/>
    <x v="19"/>
    <x v="17"/>
    <x v="19"/>
  </r>
  <r>
    <x v="2"/>
    <x v="21"/>
    <x v="0"/>
    <x v="8"/>
    <x v="10"/>
    <x v="1"/>
    <x v="20"/>
    <x v="17"/>
    <x v="2"/>
    <x v="18"/>
    <x v="0"/>
    <x v="20"/>
    <x v="8"/>
    <x v="20"/>
  </r>
  <r>
    <x v="2"/>
    <x v="22"/>
    <x v="0"/>
    <x v="18"/>
    <x v="20"/>
    <x v="1"/>
    <x v="21"/>
    <x v="19"/>
    <x v="2"/>
    <x v="20"/>
    <x v="0"/>
    <x v="21"/>
    <x v="18"/>
    <x v="21"/>
  </r>
  <r>
    <x v="2"/>
    <x v="23"/>
    <x v="0"/>
    <x v="0"/>
    <x v="21"/>
    <x v="1"/>
    <x v="22"/>
    <x v="20"/>
    <x v="2"/>
    <x v="21"/>
    <x v="0"/>
    <x v="22"/>
    <x v="0"/>
    <x v="22"/>
  </r>
  <r>
    <x v="2"/>
    <x v="24"/>
    <x v="0"/>
    <x v="6"/>
    <x v="22"/>
    <x v="1"/>
    <x v="23"/>
    <x v="21"/>
    <x v="2"/>
    <x v="22"/>
    <x v="0"/>
    <x v="23"/>
    <x v="6"/>
    <x v="23"/>
  </r>
  <r>
    <x v="2"/>
    <x v="25"/>
    <x v="0"/>
    <x v="19"/>
    <x v="23"/>
    <x v="1"/>
    <x v="24"/>
    <x v="22"/>
    <x v="2"/>
    <x v="23"/>
    <x v="4"/>
    <x v="24"/>
    <x v="19"/>
    <x v="24"/>
  </r>
  <r>
    <x v="2"/>
    <x v="26"/>
    <x v="0"/>
    <x v="14"/>
    <x v="24"/>
    <x v="1"/>
    <x v="25"/>
    <x v="23"/>
    <x v="2"/>
    <x v="24"/>
    <x v="0"/>
    <x v="25"/>
    <x v="14"/>
    <x v="25"/>
  </r>
  <r>
    <x v="2"/>
    <x v="27"/>
    <x v="0"/>
    <x v="20"/>
    <x v="25"/>
    <x v="1"/>
    <x v="26"/>
    <x v="24"/>
    <x v="2"/>
    <x v="25"/>
    <x v="0"/>
    <x v="26"/>
    <x v="20"/>
    <x v="26"/>
  </r>
  <r>
    <x v="2"/>
    <x v="28"/>
    <x v="0"/>
    <x v="7"/>
    <x v="26"/>
    <x v="1"/>
    <x v="27"/>
    <x v="25"/>
    <x v="2"/>
    <x v="26"/>
    <x v="0"/>
    <x v="27"/>
    <x v="7"/>
    <x v="27"/>
  </r>
  <r>
    <x v="2"/>
    <x v="29"/>
    <x v="0"/>
    <x v="1"/>
    <x v="27"/>
    <x v="1"/>
    <x v="28"/>
    <x v="26"/>
    <x v="2"/>
    <x v="27"/>
    <x v="5"/>
    <x v="28"/>
    <x v="1"/>
    <x v="28"/>
  </r>
  <r>
    <x v="2"/>
    <x v="30"/>
    <x v="0"/>
    <x v="21"/>
    <x v="28"/>
    <x v="1"/>
    <x v="29"/>
    <x v="7"/>
    <x v="2"/>
    <x v="28"/>
    <x v="0"/>
    <x v="29"/>
    <x v="21"/>
    <x v="29"/>
  </r>
  <r>
    <x v="2"/>
    <x v="31"/>
    <x v="0"/>
    <x v="22"/>
    <x v="29"/>
    <x v="1"/>
    <x v="30"/>
    <x v="27"/>
    <x v="2"/>
    <x v="29"/>
    <x v="2"/>
    <x v="30"/>
    <x v="22"/>
    <x v="30"/>
  </r>
  <r>
    <x v="2"/>
    <x v="32"/>
    <x v="0"/>
    <x v="4"/>
    <x v="4"/>
    <x v="1"/>
    <x v="31"/>
    <x v="28"/>
    <x v="2"/>
    <x v="30"/>
    <x v="0"/>
    <x v="31"/>
    <x v="4"/>
    <x v="31"/>
  </r>
  <r>
    <x v="2"/>
    <x v="33"/>
    <x v="0"/>
    <x v="6"/>
    <x v="6"/>
    <x v="1"/>
    <x v="32"/>
    <x v="29"/>
    <x v="2"/>
    <x v="31"/>
    <x v="6"/>
    <x v="32"/>
    <x v="6"/>
    <x v="32"/>
  </r>
  <r>
    <x v="2"/>
    <x v="34"/>
    <x v="0"/>
    <x v="23"/>
    <x v="30"/>
    <x v="1"/>
    <x v="33"/>
    <x v="30"/>
    <x v="2"/>
    <x v="32"/>
    <x v="0"/>
    <x v="33"/>
    <x v="23"/>
    <x v="33"/>
  </r>
  <r>
    <x v="2"/>
    <x v="35"/>
    <x v="0"/>
    <x v="22"/>
    <x v="31"/>
    <x v="1"/>
    <x v="34"/>
    <x v="31"/>
    <x v="2"/>
    <x v="33"/>
    <x v="0"/>
    <x v="34"/>
    <x v="22"/>
    <x v="34"/>
  </r>
  <r>
    <x v="2"/>
    <x v="36"/>
    <x v="0"/>
    <x v="24"/>
    <x v="6"/>
    <x v="1"/>
    <x v="32"/>
    <x v="32"/>
    <x v="2"/>
    <x v="34"/>
    <x v="7"/>
    <x v="35"/>
    <x v="24"/>
    <x v="35"/>
  </r>
  <r>
    <x v="2"/>
    <x v="37"/>
    <x v="0"/>
    <x v="25"/>
    <x v="32"/>
    <x v="1"/>
    <x v="35"/>
    <x v="33"/>
    <x v="2"/>
    <x v="35"/>
    <x v="5"/>
    <x v="36"/>
    <x v="25"/>
    <x v="36"/>
  </r>
  <r>
    <x v="2"/>
    <x v="38"/>
    <x v="0"/>
    <x v="5"/>
    <x v="9"/>
    <x v="1"/>
    <x v="36"/>
    <x v="34"/>
    <x v="2"/>
    <x v="36"/>
    <x v="0"/>
    <x v="37"/>
    <x v="5"/>
    <x v="37"/>
  </r>
  <r>
    <x v="2"/>
    <x v="39"/>
    <x v="0"/>
    <x v="26"/>
    <x v="33"/>
    <x v="1"/>
    <x v="37"/>
    <x v="35"/>
    <x v="2"/>
    <x v="37"/>
    <x v="5"/>
    <x v="38"/>
    <x v="26"/>
    <x v="38"/>
  </r>
  <r>
    <x v="2"/>
    <x v="40"/>
    <x v="0"/>
    <x v="27"/>
    <x v="34"/>
    <x v="1"/>
    <x v="38"/>
    <x v="36"/>
    <x v="2"/>
    <x v="38"/>
    <x v="5"/>
    <x v="39"/>
    <x v="27"/>
    <x v="39"/>
  </r>
  <r>
    <x v="2"/>
    <x v="41"/>
    <x v="0"/>
    <x v="22"/>
    <x v="35"/>
    <x v="1"/>
    <x v="39"/>
    <x v="37"/>
    <x v="2"/>
    <x v="39"/>
    <x v="0"/>
    <x v="40"/>
    <x v="22"/>
    <x v="40"/>
  </r>
  <r>
    <x v="2"/>
    <x v="42"/>
    <x v="0"/>
    <x v="4"/>
    <x v="36"/>
    <x v="1"/>
    <x v="40"/>
    <x v="38"/>
    <x v="2"/>
    <x v="40"/>
    <x v="0"/>
    <x v="41"/>
    <x v="4"/>
    <x v="41"/>
  </r>
  <r>
    <x v="2"/>
    <x v="43"/>
    <x v="0"/>
    <x v="28"/>
    <x v="37"/>
    <x v="1"/>
    <x v="41"/>
    <x v="39"/>
    <x v="2"/>
    <x v="41"/>
    <x v="0"/>
    <x v="42"/>
    <x v="28"/>
    <x v="42"/>
  </r>
  <r>
    <x v="2"/>
    <x v="44"/>
    <x v="0"/>
    <x v="29"/>
    <x v="38"/>
    <x v="1"/>
    <x v="42"/>
    <x v="23"/>
    <x v="2"/>
    <x v="24"/>
    <x v="0"/>
    <x v="43"/>
    <x v="29"/>
    <x v="43"/>
  </r>
  <r>
    <x v="2"/>
    <x v="45"/>
    <x v="0"/>
    <x v="29"/>
    <x v="5"/>
    <x v="1"/>
    <x v="43"/>
    <x v="40"/>
    <x v="2"/>
    <x v="42"/>
    <x v="0"/>
    <x v="44"/>
    <x v="29"/>
    <x v="44"/>
  </r>
  <r>
    <x v="2"/>
    <x v="46"/>
    <x v="0"/>
    <x v="30"/>
    <x v="21"/>
    <x v="1"/>
    <x v="22"/>
    <x v="41"/>
    <x v="2"/>
    <x v="43"/>
    <x v="0"/>
    <x v="45"/>
    <x v="30"/>
    <x v="45"/>
  </r>
  <r>
    <x v="3"/>
    <x v="47"/>
    <x v="0"/>
    <x v="31"/>
    <x v="39"/>
    <x v="1"/>
    <x v="44"/>
    <x v="42"/>
    <x v="2"/>
    <x v="44"/>
    <x v="8"/>
    <x v="46"/>
    <x v="31"/>
    <x v="46"/>
  </r>
  <r>
    <x v="3"/>
    <x v="48"/>
    <x v="0"/>
    <x v="32"/>
    <x v="29"/>
    <x v="1"/>
    <x v="30"/>
    <x v="43"/>
    <x v="2"/>
    <x v="45"/>
    <x v="9"/>
    <x v="47"/>
    <x v="32"/>
    <x v="47"/>
  </r>
  <r>
    <x v="3"/>
    <x v="49"/>
    <x v="0"/>
    <x v="6"/>
    <x v="6"/>
    <x v="1"/>
    <x v="32"/>
    <x v="44"/>
    <x v="2"/>
    <x v="46"/>
    <x v="0"/>
    <x v="48"/>
    <x v="6"/>
    <x v="48"/>
  </r>
  <r>
    <x v="3"/>
    <x v="50"/>
    <x v="0"/>
    <x v="2"/>
    <x v="2"/>
    <x v="1"/>
    <x v="45"/>
    <x v="45"/>
    <x v="2"/>
    <x v="47"/>
    <x v="0"/>
    <x v="49"/>
    <x v="2"/>
    <x v="49"/>
  </r>
  <r>
    <x v="4"/>
    <x v="51"/>
    <x v="0"/>
    <x v="33"/>
    <x v="40"/>
    <x v="2"/>
    <x v="46"/>
    <x v="38"/>
    <x v="3"/>
    <x v="48"/>
    <x v="0"/>
    <x v="50"/>
    <x v="33"/>
    <x v="50"/>
  </r>
  <r>
    <x v="5"/>
    <x v="52"/>
    <x v="0"/>
    <x v="27"/>
    <x v="41"/>
    <x v="0"/>
    <x v="47"/>
    <x v="46"/>
    <x v="0"/>
    <x v="49"/>
    <x v="0"/>
    <x v="51"/>
    <x v="27"/>
    <x v="51"/>
  </r>
  <r>
    <x v="5"/>
    <x v="53"/>
    <x v="0"/>
    <x v="5"/>
    <x v="5"/>
    <x v="0"/>
    <x v="5"/>
    <x v="47"/>
    <x v="0"/>
    <x v="50"/>
    <x v="0"/>
    <x v="52"/>
    <x v="5"/>
    <x v="52"/>
  </r>
  <r>
    <x v="5"/>
    <x v="54"/>
    <x v="0"/>
    <x v="34"/>
    <x v="42"/>
    <x v="0"/>
    <x v="48"/>
    <x v="48"/>
    <x v="0"/>
    <x v="51"/>
    <x v="10"/>
    <x v="53"/>
    <x v="34"/>
    <x v="53"/>
  </r>
  <r>
    <x v="5"/>
    <x v="55"/>
    <x v="0"/>
    <x v="35"/>
    <x v="43"/>
    <x v="0"/>
    <x v="49"/>
    <x v="49"/>
    <x v="0"/>
    <x v="52"/>
    <x v="11"/>
    <x v="54"/>
    <x v="35"/>
    <x v="54"/>
  </r>
  <r>
    <x v="6"/>
    <x v="56"/>
    <x v="0"/>
    <x v="28"/>
    <x v="37"/>
    <x v="1"/>
    <x v="41"/>
    <x v="50"/>
    <x v="2"/>
    <x v="53"/>
    <x v="0"/>
    <x v="55"/>
    <x v="28"/>
    <x v="55"/>
  </r>
  <r>
    <x v="6"/>
    <x v="57"/>
    <x v="0"/>
    <x v="9"/>
    <x v="44"/>
    <x v="1"/>
    <x v="50"/>
    <x v="51"/>
    <x v="2"/>
    <x v="54"/>
    <x v="0"/>
    <x v="56"/>
    <x v="9"/>
    <x v="56"/>
  </r>
  <r>
    <x v="6"/>
    <x v="58"/>
    <x v="0"/>
    <x v="24"/>
    <x v="45"/>
    <x v="1"/>
    <x v="51"/>
    <x v="52"/>
    <x v="2"/>
    <x v="55"/>
    <x v="0"/>
    <x v="57"/>
    <x v="24"/>
    <x v="57"/>
  </r>
  <r>
    <x v="6"/>
    <x v="59"/>
    <x v="0"/>
    <x v="12"/>
    <x v="14"/>
    <x v="1"/>
    <x v="14"/>
    <x v="53"/>
    <x v="2"/>
    <x v="56"/>
    <x v="0"/>
    <x v="58"/>
    <x v="12"/>
    <x v="58"/>
  </r>
  <r>
    <x v="6"/>
    <x v="60"/>
    <x v="0"/>
    <x v="20"/>
    <x v="25"/>
    <x v="1"/>
    <x v="26"/>
    <x v="54"/>
    <x v="2"/>
    <x v="57"/>
    <x v="12"/>
    <x v="59"/>
    <x v="20"/>
    <x v="59"/>
  </r>
  <r>
    <x v="6"/>
    <x v="61"/>
    <x v="0"/>
    <x v="36"/>
    <x v="11"/>
    <x v="1"/>
    <x v="11"/>
    <x v="1"/>
    <x v="2"/>
    <x v="58"/>
    <x v="0"/>
    <x v="60"/>
    <x v="36"/>
    <x v="60"/>
  </r>
  <r>
    <x v="6"/>
    <x v="62"/>
    <x v="0"/>
    <x v="27"/>
    <x v="41"/>
    <x v="1"/>
    <x v="52"/>
    <x v="19"/>
    <x v="2"/>
    <x v="20"/>
    <x v="0"/>
    <x v="61"/>
    <x v="27"/>
    <x v="61"/>
  </r>
  <r>
    <x v="6"/>
    <x v="63"/>
    <x v="0"/>
    <x v="37"/>
    <x v="46"/>
    <x v="1"/>
    <x v="53"/>
    <x v="26"/>
    <x v="2"/>
    <x v="27"/>
    <x v="0"/>
    <x v="62"/>
    <x v="37"/>
    <x v="62"/>
  </r>
  <r>
    <x v="7"/>
    <x v="64"/>
    <x v="0"/>
    <x v="21"/>
    <x v="47"/>
    <x v="3"/>
    <x v="54"/>
    <x v="1"/>
    <x v="4"/>
    <x v="59"/>
    <x v="13"/>
    <x v="63"/>
    <x v="21"/>
    <x v="63"/>
  </r>
  <r>
    <x v="7"/>
    <x v="65"/>
    <x v="0"/>
    <x v="38"/>
    <x v="48"/>
    <x v="3"/>
    <x v="55"/>
    <x v="55"/>
    <x v="4"/>
    <x v="60"/>
    <x v="14"/>
    <x v="64"/>
    <x v="38"/>
    <x v="64"/>
  </r>
  <r>
    <x v="7"/>
    <x v="66"/>
    <x v="0"/>
    <x v="39"/>
    <x v="49"/>
    <x v="3"/>
    <x v="56"/>
    <x v="56"/>
    <x v="4"/>
    <x v="61"/>
    <x v="14"/>
    <x v="65"/>
    <x v="39"/>
    <x v="65"/>
  </r>
  <r>
    <x v="7"/>
    <x v="67"/>
    <x v="0"/>
    <x v="36"/>
    <x v="50"/>
    <x v="3"/>
    <x v="57"/>
    <x v="57"/>
    <x v="4"/>
    <x v="62"/>
    <x v="14"/>
    <x v="66"/>
    <x v="36"/>
    <x v="66"/>
  </r>
  <r>
    <x v="8"/>
    <x v="68"/>
    <x v="0"/>
    <x v="40"/>
    <x v="51"/>
    <x v="3"/>
    <x v="58"/>
    <x v="58"/>
    <x v="4"/>
    <x v="63"/>
    <x v="8"/>
    <x v="67"/>
    <x v="40"/>
    <x v="67"/>
  </r>
  <r>
    <x v="9"/>
    <x v="69"/>
    <x v="0"/>
    <x v="6"/>
    <x v="52"/>
    <x v="3"/>
    <x v="59"/>
    <x v="59"/>
    <x v="4"/>
    <x v="64"/>
    <x v="15"/>
    <x v="68"/>
    <x v="6"/>
    <x v="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D80:G91" firstHeaderRow="0" firstDataRow="1" firstDataCol="1"/>
  <pivotFields count="14">
    <pivotField axis="axisRow" compact="0" showAll="0">
      <items count="11">
        <item x="7"/>
        <item x="0"/>
        <item x="6"/>
        <item x="1"/>
        <item x="2"/>
        <item x="4"/>
        <item x="5"/>
        <item x="8"/>
        <item x="9"/>
        <item x="3"/>
        <item t="default"/>
      </items>
    </pivotField>
    <pivotField compact="0" showAll="0"/>
    <pivotField compact="0" showAll="0"/>
    <pivotField compact="0" showAll="0"/>
    <pivotField dataField="1" compact="0" showAll="0"/>
    <pivotField compact="0" numFmtId="179" showAll="0"/>
    <pivotField compact="0" showAll="0"/>
    <pivotField dataField="1" compact="0" showAll="0"/>
    <pivotField compact="0" numFmtId="179" showAll="0"/>
    <pivotField compact="0" showAll="0"/>
    <pivotField compact="0" showAll="0"/>
    <pivotField compact="0" showAll="0"/>
    <pivotField compact="0" showAll="0"/>
    <pivotField dataField="1" compact="0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求和项:日常工时" fld="4" baseField="0" baseItem="0"/>
    <dataField name="求和项:加班工时" fld="7" baseField="0" baseItem="0"/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39"/>
  <sheetViews>
    <sheetView tabSelected="1" topLeftCell="A70" workbookViewId="0">
      <selection activeCell="G78" sqref="G78"/>
    </sheetView>
  </sheetViews>
  <sheetFormatPr defaultColWidth="9" defaultRowHeight="14.25"/>
  <cols>
    <col min="1" max="1" width="5.375" style="148" customWidth="1"/>
    <col min="2" max="3" width="7.375" style="148"/>
    <col min="4" max="4" width="16.125" style="151"/>
    <col min="5" max="8" width="16.125" style="148"/>
    <col min="9" max="9" width="9.375" style="148" customWidth="1"/>
    <col min="10" max="10" width="10.25" style="148" customWidth="1"/>
    <col min="11" max="11" width="17.25" style="148"/>
    <col min="12" max="12" width="7.75" style="148" customWidth="1"/>
    <col min="13" max="13" width="10.375" style="148" customWidth="1"/>
    <col min="14" max="14" width="7.375" style="148"/>
    <col min="15" max="17" width="16.125" style="148"/>
    <col min="18" max="18" width="10.875" style="148" customWidth="1"/>
    <col min="19" max="24" width="10.875" style="148"/>
    <col min="25" max="25" width="5.125" style="148"/>
    <col min="26" max="16384" width="9" style="148"/>
  </cols>
  <sheetData>
    <row r="1" s="148" customFormat="1" ht="30" customHeight="1" spans="1:16">
      <c r="A1" s="152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47"/>
    </row>
    <row r="2" s="147" customFormat="1" ht="30" customHeight="1" spans="1:21">
      <c r="A2" s="153" t="s">
        <v>1</v>
      </c>
      <c r="B2" s="154" t="s">
        <v>2</v>
      </c>
      <c r="C2" s="154" t="s">
        <v>3</v>
      </c>
      <c r="D2" s="154" t="s">
        <v>4</v>
      </c>
      <c r="E2" s="155" t="s">
        <v>5</v>
      </c>
      <c r="F2" s="155" t="s">
        <v>6</v>
      </c>
      <c r="G2" s="156" t="s">
        <v>7</v>
      </c>
      <c r="H2" s="153" t="s">
        <v>8</v>
      </c>
      <c r="I2" s="153" t="s">
        <v>9</v>
      </c>
      <c r="J2" s="156" t="s">
        <v>10</v>
      </c>
      <c r="K2" s="153" t="s">
        <v>11</v>
      </c>
      <c r="L2" s="153" t="s">
        <v>12</v>
      </c>
      <c r="M2" s="158" t="s">
        <v>13</v>
      </c>
      <c r="N2" s="158" t="s">
        <v>14</v>
      </c>
      <c r="O2" s="158" t="s">
        <v>15</v>
      </c>
      <c r="P2" s="159" t="s">
        <v>16</v>
      </c>
      <c r="Q2" s="148"/>
      <c r="T2" s="160"/>
      <c r="U2" s="160"/>
    </row>
    <row r="3" s="147" customFormat="1" ht="30" customHeight="1" spans="1:21">
      <c r="A3" s="153">
        <v>1</v>
      </c>
      <c r="B3" s="154" t="s">
        <v>17</v>
      </c>
      <c r="C3" s="154" t="s">
        <v>18</v>
      </c>
      <c r="D3" s="154" t="s">
        <v>19</v>
      </c>
      <c r="E3" s="155">
        <v>31</v>
      </c>
      <c r="F3" s="155">
        <v>247.5</v>
      </c>
      <c r="G3" s="156">
        <v>19</v>
      </c>
      <c r="H3" s="153">
        <v>4702.5</v>
      </c>
      <c r="I3" s="153">
        <v>71.5</v>
      </c>
      <c r="J3" s="156">
        <v>19</v>
      </c>
      <c r="K3" s="153">
        <v>1358.5</v>
      </c>
      <c r="L3" s="153">
        <v>0</v>
      </c>
      <c r="M3" s="158">
        <v>6061</v>
      </c>
      <c r="N3" s="158">
        <v>155</v>
      </c>
      <c r="O3" s="158">
        <v>6216</v>
      </c>
      <c r="P3" s="159" t="s">
        <v>20</v>
      </c>
      <c r="Q3" s="148"/>
      <c r="T3" s="160"/>
      <c r="U3" s="160"/>
    </row>
    <row r="4" s="147" customFormat="1" ht="30" customHeight="1" spans="1:21">
      <c r="A4" s="153">
        <v>2</v>
      </c>
      <c r="B4" s="154" t="s">
        <v>17</v>
      </c>
      <c r="C4" s="154" t="s">
        <v>21</v>
      </c>
      <c r="D4" s="154" t="s">
        <v>19</v>
      </c>
      <c r="E4" s="155">
        <v>15.5</v>
      </c>
      <c r="F4" s="155">
        <v>123.5</v>
      </c>
      <c r="G4" s="156">
        <v>19</v>
      </c>
      <c r="H4" s="153">
        <v>2346.5</v>
      </c>
      <c r="I4" s="153">
        <v>37</v>
      </c>
      <c r="J4" s="156">
        <v>19</v>
      </c>
      <c r="K4" s="153">
        <v>703</v>
      </c>
      <c r="L4" s="153">
        <v>-609.9</v>
      </c>
      <c r="M4" s="158">
        <v>2439.6</v>
      </c>
      <c r="N4" s="158">
        <v>77.5</v>
      </c>
      <c r="O4" s="158">
        <v>2517.1</v>
      </c>
      <c r="P4" s="159">
        <v>0.8</v>
      </c>
      <c r="Q4" s="148"/>
      <c r="T4" s="160"/>
      <c r="U4" s="160"/>
    </row>
    <row r="5" s="147" customFormat="1" ht="30" customHeight="1" spans="1:21">
      <c r="A5" s="153">
        <v>3</v>
      </c>
      <c r="B5" s="154" t="s">
        <v>17</v>
      </c>
      <c r="C5" s="154" t="s">
        <v>22</v>
      </c>
      <c r="D5" s="154" t="s">
        <v>19</v>
      </c>
      <c r="E5" s="155">
        <v>25</v>
      </c>
      <c r="F5" s="155">
        <v>200</v>
      </c>
      <c r="G5" s="156">
        <v>19</v>
      </c>
      <c r="H5" s="153">
        <v>3800</v>
      </c>
      <c r="I5" s="153">
        <v>58.5</v>
      </c>
      <c r="J5" s="156">
        <v>19</v>
      </c>
      <c r="K5" s="153">
        <v>1111.5</v>
      </c>
      <c r="L5" s="153">
        <v>0</v>
      </c>
      <c r="M5" s="158">
        <v>4911.5</v>
      </c>
      <c r="N5" s="158">
        <v>125</v>
      </c>
      <c r="O5" s="158">
        <v>5036.5</v>
      </c>
      <c r="P5" s="159" t="s">
        <v>20</v>
      </c>
      <c r="Q5" s="148"/>
      <c r="T5" s="160"/>
      <c r="U5" s="160"/>
    </row>
    <row r="6" s="147" customFormat="1" ht="30" customHeight="1" spans="1:21">
      <c r="A6" s="153">
        <v>4</v>
      </c>
      <c r="B6" s="154" t="s">
        <v>17</v>
      </c>
      <c r="C6" s="154" t="s">
        <v>23</v>
      </c>
      <c r="D6" s="154" t="s">
        <v>19</v>
      </c>
      <c r="E6" s="155">
        <v>14.5</v>
      </c>
      <c r="F6" s="155">
        <v>115</v>
      </c>
      <c r="G6" s="156">
        <v>19</v>
      </c>
      <c r="H6" s="153">
        <v>2185</v>
      </c>
      <c r="I6" s="153">
        <v>38.5</v>
      </c>
      <c r="J6" s="156">
        <v>19</v>
      </c>
      <c r="K6" s="153">
        <v>731.5</v>
      </c>
      <c r="L6" s="153">
        <v>0</v>
      </c>
      <c r="M6" s="158">
        <v>2916.5</v>
      </c>
      <c r="N6" s="158">
        <v>72.5</v>
      </c>
      <c r="O6" s="158">
        <v>2989</v>
      </c>
      <c r="P6" s="159" t="s">
        <v>20</v>
      </c>
      <c r="Q6" s="148"/>
      <c r="T6" s="160"/>
      <c r="U6" s="160"/>
    </row>
    <row r="7" s="147" customFormat="1" ht="30" customHeight="1" spans="1:21">
      <c r="A7" s="153">
        <v>5</v>
      </c>
      <c r="B7" s="154" t="s">
        <v>17</v>
      </c>
      <c r="C7" s="154" t="s">
        <v>24</v>
      </c>
      <c r="D7" s="154" t="s">
        <v>19</v>
      </c>
      <c r="E7" s="155">
        <v>11</v>
      </c>
      <c r="F7" s="155">
        <v>88</v>
      </c>
      <c r="G7" s="156">
        <v>19</v>
      </c>
      <c r="H7" s="153">
        <v>1672</v>
      </c>
      <c r="I7" s="153">
        <v>30.5</v>
      </c>
      <c r="J7" s="156">
        <v>19</v>
      </c>
      <c r="K7" s="153">
        <v>579.5</v>
      </c>
      <c r="L7" s="153">
        <v>0</v>
      </c>
      <c r="M7" s="158">
        <v>2251.5</v>
      </c>
      <c r="N7" s="158">
        <v>55</v>
      </c>
      <c r="O7" s="158">
        <v>2306.5</v>
      </c>
      <c r="P7" s="159" t="s">
        <v>20</v>
      </c>
      <c r="Q7" s="148"/>
      <c r="T7" s="160"/>
      <c r="U7" s="160"/>
    </row>
    <row r="8" s="147" customFormat="1" ht="30" customHeight="1" spans="1:21">
      <c r="A8" s="153">
        <v>6</v>
      </c>
      <c r="B8" s="154" t="s">
        <v>17</v>
      </c>
      <c r="C8" s="154" t="s">
        <v>25</v>
      </c>
      <c r="D8" s="154" t="s">
        <v>19</v>
      </c>
      <c r="E8" s="155">
        <v>8</v>
      </c>
      <c r="F8" s="155">
        <v>64</v>
      </c>
      <c r="G8" s="156">
        <v>19</v>
      </c>
      <c r="H8" s="153">
        <v>1216</v>
      </c>
      <c r="I8" s="153">
        <v>20</v>
      </c>
      <c r="J8" s="156">
        <v>19</v>
      </c>
      <c r="K8" s="153">
        <v>380</v>
      </c>
      <c r="L8" s="153">
        <v>0</v>
      </c>
      <c r="M8" s="158">
        <v>1596</v>
      </c>
      <c r="N8" s="158">
        <v>40</v>
      </c>
      <c r="O8" s="158">
        <v>1636</v>
      </c>
      <c r="P8" s="159" t="s">
        <v>20</v>
      </c>
      <c r="Q8" s="148"/>
      <c r="T8" s="160"/>
      <c r="U8" s="160"/>
    </row>
    <row r="9" s="147" customFormat="1" ht="30" customHeight="1" spans="1:21">
      <c r="A9" s="153">
        <v>7</v>
      </c>
      <c r="B9" s="154" t="s">
        <v>17</v>
      </c>
      <c r="C9" s="154" t="s">
        <v>26</v>
      </c>
      <c r="D9" s="154" t="s">
        <v>19</v>
      </c>
      <c r="E9" s="155">
        <v>27</v>
      </c>
      <c r="F9" s="155">
        <v>216</v>
      </c>
      <c r="G9" s="156">
        <v>19</v>
      </c>
      <c r="H9" s="153">
        <v>4104</v>
      </c>
      <c r="I9" s="153">
        <v>74.5</v>
      </c>
      <c r="J9" s="156">
        <v>19</v>
      </c>
      <c r="K9" s="153">
        <v>1415.5</v>
      </c>
      <c r="L9" s="153">
        <v>0</v>
      </c>
      <c r="M9" s="158">
        <v>5519.5</v>
      </c>
      <c r="N9" s="158">
        <v>135</v>
      </c>
      <c r="O9" s="158">
        <v>5654.5</v>
      </c>
      <c r="P9" s="159" t="s">
        <v>20</v>
      </c>
      <c r="Q9" s="148"/>
      <c r="T9" s="160"/>
      <c r="U9" s="160"/>
    </row>
    <row r="10" s="147" customFormat="1" ht="30" customHeight="1" spans="1:21">
      <c r="A10" s="153">
        <v>8</v>
      </c>
      <c r="B10" s="154" t="s">
        <v>27</v>
      </c>
      <c r="C10" s="154" t="s">
        <v>28</v>
      </c>
      <c r="D10" s="154" t="s">
        <v>19</v>
      </c>
      <c r="E10" s="155">
        <v>23</v>
      </c>
      <c r="F10" s="155">
        <v>189.5</v>
      </c>
      <c r="G10" s="156">
        <v>19</v>
      </c>
      <c r="H10" s="153">
        <v>3600.5</v>
      </c>
      <c r="I10" s="153">
        <v>36.5</v>
      </c>
      <c r="J10" s="156">
        <v>20</v>
      </c>
      <c r="K10" s="153">
        <v>730</v>
      </c>
      <c r="L10" s="153">
        <v>0</v>
      </c>
      <c r="M10" s="158">
        <v>4330.5</v>
      </c>
      <c r="N10" s="158">
        <v>115</v>
      </c>
      <c r="O10" s="158">
        <v>4445.5</v>
      </c>
      <c r="P10" s="159" t="s">
        <v>20</v>
      </c>
      <c r="Q10" s="148"/>
      <c r="T10" s="160"/>
      <c r="U10" s="160"/>
    </row>
    <row r="11" s="147" customFormat="1" ht="30" customHeight="1" spans="1:21">
      <c r="A11" s="153">
        <v>9</v>
      </c>
      <c r="B11" s="154" t="s">
        <v>27</v>
      </c>
      <c r="C11" s="154" t="s">
        <v>29</v>
      </c>
      <c r="D11" s="154" t="s">
        <v>19</v>
      </c>
      <c r="E11" s="155">
        <v>25</v>
      </c>
      <c r="F11" s="155">
        <v>208.5</v>
      </c>
      <c r="G11" s="156">
        <v>19</v>
      </c>
      <c r="H11" s="153">
        <v>3961.5</v>
      </c>
      <c r="I11" s="153">
        <v>54.5</v>
      </c>
      <c r="J11" s="156">
        <v>20</v>
      </c>
      <c r="K11" s="153">
        <v>1090</v>
      </c>
      <c r="L11" s="153">
        <v>0</v>
      </c>
      <c r="M11" s="158">
        <v>5051.5</v>
      </c>
      <c r="N11" s="158">
        <v>125</v>
      </c>
      <c r="O11" s="158">
        <v>5176.5</v>
      </c>
      <c r="P11" s="159"/>
      <c r="Q11" s="148"/>
      <c r="T11" s="160"/>
      <c r="U11" s="160"/>
    </row>
    <row r="12" s="147" customFormat="1" ht="30" customHeight="1" spans="1:21">
      <c r="A12" s="153">
        <v>10</v>
      </c>
      <c r="B12" s="154" t="s">
        <v>27</v>
      </c>
      <c r="C12" s="154" t="s">
        <v>30</v>
      </c>
      <c r="D12" s="154" t="s">
        <v>19</v>
      </c>
      <c r="E12" s="155">
        <v>8</v>
      </c>
      <c r="F12" s="155">
        <v>71</v>
      </c>
      <c r="G12" s="156">
        <v>19</v>
      </c>
      <c r="H12" s="153">
        <v>1349</v>
      </c>
      <c r="I12" s="153">
        <v>16</v>
      </c>
      <c r="J12" s="156">
        <v>20</v>
      </c>
      <c r="K12" s="153">
        <v>320</v>
      </c>
      <c r="L12" s="153">
        <v>0</v>
      </c>
      <c r="M12" s="158">
        <v>1669</v>
      </c>
      <c r="N12" s="158">
        <v>40</v>
      </c>
      <c r="O12" s="158">
        <v>1709</v>
      </c>
      <c r="P12" s="159"/>
      <c r="Q12" s="148"/>
      <c r="T12" s="160"/>
      <c r="U12" s="160"/>
    </row>
    <row r="13" s="147" customFormat="1" ht="30" customHeight="1" spans="1:21">
      <c r="A13" s="153">
        <v>11</v>
      </c>
      <c r="B13" s="154" t="s">
        <v>27</v>
      </c>
      <c r="C13" s="154" t="s">
        <v>31</v>
      </c>
      <c r="D13" s="154" t="s">
        <v>19</v>
      </c>
      <c r="E13" s="155">
        <v>1</v>
      </c>
      <c r="F13" s="155">
        <v>8</v>
      </c>
      <c r="G13" s="156">
        <v>19</v>
      </c>
      <c r="H13" s="153">
        <v>152</v>
      </c>
      <c r="I13" s="153">
        <v>0</v>
      </c>
      <c r="J13" s="156">
        <v>20</v>
      </c>
      <c r="K13" s="153">
        <v>0</v>
      </c>
      <c r="L13" s="153">
        <v>0</v>
      </c>
      <c r="M13" s="158">
        <v>152</v>
      </c>
      <c r="N13" s="158">
        <v>5</v>
      </c>
      <c r="O13" s="158">
        <v>157</v>
      </c>
      <c r="P13" s="159"/>
      <c r="Q13" s="148"/>
      <c r="T13" s="160"/>
      <c r="U13" s="160"/>
    </row>
    <row r="14" s="147" customFormat="1" ht="30" customHeight="1" spans="1:21">
      <c r="A14" s="153">
        <v>12</v>
      </c>
      <c r="B14" s="154" t="s">
        <v>27</v>
      </c>
      <c r="C14" s="154" t="s">
        <v>32</v>
      </c>
      <c r="D14" s="154" t="s">
        <v>19</v>
      </c>
      <c r="E14" s="155">
        <v>1</v>
      </c>
      <c r="F14" s="155">
        <v>8</v>
      </c>
      <c r="G14" s="156">
        <v>19</v>
      </c>
      <c r="H14" s="153">
        <v>152</v>
      </c>
      <c r="I14" s="153">
        <v>0</v>
      </c>
      <c r="J14" s="156">
        <v>20</v>
      </c>
      <c r="K14" s="153">
        <v>0</v>
      </c>
      <c r="L14" s="153">
        <v>0</v>
      </c>
      <c r="M14" s="158">
        <v>152</v>
      </c>
      <c r="N14" s="158">
        <v>5</v>
      </c>
      <c r="O14" s="158">
        <v>157</v>
      </c>
      <c r="P14" s="159"/>
      <c r="Q14" s="148"/>
      <c r="T14" s="160"/>
      <c r="U14" s="160"/>
    </row>
    <row r="15" s="147" customFormat="1" ht="30" customHeight="1" spans="1:21">
      <c r="A15" s="153">
        <v>13</v>
      </c>
      <c r="B15" s="154" t="s">
        <v>33</v>
      </c>
      <c r="C15" s="154" t="s">
        <v>34</v>
      </c>
      <c r="D15" s="154" t="s">
        <v>19</v>
      </c>
      <c r="E15" s="155">
        <v>20</v>
      </c>
      <c r="F15" s="155">
        <v>163.5</v>
      </c>
      <c r="G15" s="156">
        <v>18</v>
      </c>
      <c r="H15" s="153">
        <v>2943</v>
      </c>
      <c r="I15" s="153">
        <v>82</v>
      </c>
      <c r="J15" s="156">
        <v>18</v>
      </c>
      <c r="K15" s="153">
        <v>1476</v>
      </c>
      <c r="L15" s="153">
        <v>0</v>
      </c>
      <c r="M15" s="158">
        <v>4419</v>
      </c>
      <c r="N15" s="158">
        <v>100</v>
      </c>
      <c r="O15" s="158">
        <v>4519</v>
      </c>
      <c r="P15" s="159" t="s">
        <v>20</v>
      </c>
      <c r="Q15" s="148"/>
      <c r="T15" s="160"/>
      <c r="U15" s="160"/>
    </row>
    <row r="16" s="147" customFormat="1" ht="30" customHeight="1" spans="1:21">
      <c r="A16" s="153">
        <v>14</v>
      </c>
      <c r="B16" s="154" t="s">
        <v>33</v>
      </c>
      <c r="C16" s="154" t="s">
        <v>35</v>
      </c>
      <c r="D16" s="154" t="s">
        <v>19</v>
      </c>
      <c r="E16" s="155">
        <v>5.5</v>
      </c>
      <c r="F16" s="155">
        <v>46</v>
      </c>
      <c r="G16" s="156">
        <v>18</v>
      </c>
      <c r="H16" s="153">
        <v>828</v>
      </c>
      <c r="I16" s="153">
        <v>20.5</v>
      </c>
      <c r="J16" s="156">
        <v>18</v>
      </c>
      <c r="K16" s="153">
        <v>369</v>
      </c>
      <c r="L16" s="153">
        <v>0</v>
      </c>
      <c r="M16" s="158">
        <v>1197</v>
      </c>
      <c r="N16" s="158">
        <v>27.5</v>
      </c>
      <c r="O16" s="158">
        <v>1224.5</v>
      </c>
      <c r="P16" s="159" t="s">
        <v>20</v>
      </c>
      <c r="Q16" s="148"/>
      <c r="T16" s="160"/>
      <c r="U16" s="160"/>
    </row>
    <row r="17" s="147" customFormat="1" ht="30" customHeight="1" spans="1:21">
      <c r="A17" s="153">
        <v>15</v>
      </c>
      <c r="B17" s="154" t="s">
        <v>33</v>
      </c>
      <c r="C17" s="154" t="s">
        <v>36</v>
      </c>
      <c r="D17" s="154" t="s">
        <v>19</v>
      </c>
      <c r="E17" s="155">
        <v>29</v>
      </c>
      <c r="F17" s="155">
        <v>232</v>
      </c>
      <c r="G17" s="156">
        <v>18</v>
      </c>
      <c r="H17" s="153">
        <v>4176</v>
      </c>
      <c r="I17" s="153">
        <v>130</v>
      </c>
      <c r="J17" s="156">
        <v>18</v>
      </c>
      <c r="K17" s="153">
        <v>2340</v>
      </c>
      <c r="L17" s="153">
        <v>0</v>
      </c>
      <c r="M17" s="158">
        <v>6516</v>
      </c>
      <c r="N17" s="158">
        <v>145</v>
      </c>
      <c r="O17" s="158">
        <v>6661</v>
      </c>
      <c r="P17" s="159" t="s">
        <v>20</v>
      </c>
      <c r="Q17" s="148"/>
      <c r="T17" s="160"/>
      <c r="U17" s="160"/>
    </row>
    <row r="18" s="147" customFormat="1" ht="30" customHeight="1" spans="1:21">
      <c r="A18" s="153">
        <v>16</v>
      </c>
      <c r="B18" s="154" t="s">
        <v>33</v>
      </c>
      <c r="C18" s="154" t="s">
        <v>37</v>
      </c>
      <c r="D18" s="154" t="s">
        <v>19</v>
      </c>
      <c r="E18" s="155">
        <v>5</v>
      </c>
      <c r="F18" s="155">
        <v>40</v>
      </c>
      <c r="G18" s="156">
        <v>18</v>
      </c>
      <c r="H18" s="153">
        <v>720</v>
      </c>
      <c r="I18" s="153">
        <v>10</v>
      </c>
      <c r="J18" s="156">
        <v>18</v>
      </c>
      <c r="K18" s="153">
        <v>180</v>
      </c>
      <c r="L18" s="153">
        <v>0</v>
      </c>
      <c r="M18" s="158">
        <v>900</v>
      </c>
      <c r="N18" s="158">
        <v>25</v>
      </c>
      <c r="O18" s="158">
        <v>925</v>
      </c>
      <c r="P18" s="159" t="s">
        <v>20</v>
      </c>
      <c r="Q18" s="148"/>
      <c r="T18" s="160"/>
      <c r="U18" s="160"/>
    </row>
    <row r="19" s="147" customFormat="1" ht="30" customHeight="1" spans="1:21">
      <c r="A19" s="153">
        <v>17</v>
      </c>
      <c r="B19" s="154" t="s">
        <v>33</v>
      </c>
      <c r="C19" s="154" t="s">
        <v>38</v>
      </c>
      <c r="D19" s="154" t="s">
        <v>19</v>
      </c>
      <c r="E19" s="155">
        <v>30</v>
      </c>
      <c r="F19" s="155">
        <v>240</v>
      </c>
      <c r="G19" s="156">
        <v>18</v>
      </c>
      <c r="H19" s="153">
        <v>4320</v>
      </c>
      <c r="I19" s="153">
        <v>153.5</v>
      </c>
      <c r="J19" s="156">
        <v>18</v>
      </c>
      <c r="K19" s="153">
        <v>2763</v>
      </c>
      <c r="L19" s="153">
        <v>-20</v>
      </c>
      <c r="M19" s="158">
        <v>7063</v>
      </c>
      <c r="N19" s="158">
        <v>150</v>
      </c>
      <c r="O19" s="158">
        <v>7213</v>
      </c>
      <c r="P19" s="159" t="s">
        <v>39</v>
      </c>
      <c r="Q19" s="148"/>
      <c r="T19" s="160"/>
      <c r="U19" s="160"/>
    </row>
    <row r="20" s="147" customFormat="1" ht="30" customHeight="1" spans="1:21">
      <c r="A20" s="153">
        <v>18</v>
      </c>
      <c r="B20" s="154" t="s">
        <v>33</v>
      </c>
      <c r="C20" s="154" t="s">
        <v>40</v>
      </c>
      <c r="D20" s="154" t="s">
        <v>19</v>
      </c>
      <c r="E20" s="155">
        <v>9</v>
      </c>
      <c r="F20" s="155">
        <v>75.5</v>
      </c>
      <c r="G20" s="156">
        <v>18</v>
      </c>
      <c r="H20" s="153">
        <v>1359</v>
      </c>
      <c r="I20" s="153">
        <v>27</v>
      </c>
      <c r="J20" s="156">
        <v>18</v>
      </c>
      <c r="K20" s="153">
        <v>486</v>
      </c>
      <c r="L20" s="153">
        <v>-369</v>
      </c>
      <c r="M20" s="158">
        <v>1476</v>
      </c>
      <c r="N20" s="158">
        <v>45</v>
      </c>
      <c r="O20" s="158">
        <v>1521</v>
      </c>
      <c r="P20" s="159">
        <v>0.8</v>
      </c>
      <c r="Q20" s="148"/>
      <c r="T20" s="160"/>
      <c r="U20" s="160"/>
    </row>
    <row r="21" s="147" customFormat="1" ht="30" customHeight="1" spans="1:21">
      <c r="A21" s="153">
        <v>19</v>
      </c>
      <c r="B21" s="154" t="s">
        <v>33</v>
      </c>
      <c r="C21" s="154" t="s">
        <v>41</v>
      </c>
      <c r="D21" s="154" t="s">
        <v>19</v>
      </c>
      <c r="E21" s="155">
        <v>12</v>
      </c>
      <c r="F21" s="155">
        <v>96</v>
      </c>
      <c r="G21" s="156">
        <v>18</v>
      </c>
      <c r="H21" s="153">
        <v>1728</v>
      </c>
      <c r="I21" s="153">
        <v>54.5</v>
      </c>
      <c r="J21" s="156">
        <v>18</v>
      </c>
      <c r="K21" s="153">
        <v>981</v>
      </c>
      <c r="L21" s="153">
        <v>0</v>
      </c>
      <c r="M21" s="158">
        <v>2709</v>
      </c>
      <c r="N21" s="158">
        <v>60</v>
      </c>
      <c r="O21" s="158">
        <v>2769</v>
      </c>
      <c r="P21" s="159" t="s">
        <v>20</v>
      </c>
      <c r="Q21" s="148"/>
      <c r="T21" s="160"/>
      <c r="U21" s="160"/>
    </row>
    <row r="22" s="147" customFormat="1" ht="30" customHeight="1" spans="1:21">
      <c r="A22" s="153">
        <v>20</v>
      </c>
      <c r="B22" s="154" t="s">
        <v>33</v>
      </c>
      <c r="C22" s="154" t="s">
        <v>42</v>
      </c>
      <c r="D22" s="154" t="s">
        <v>19</v>
      </c>
      <c r="E22" s="155">
        <v>3.5</v>
      </c>
      <c r="F22" s="155">
        <v>30</v>
      </c>
      <c r="G22" s="156">
        <v>18</v>
      </c>
      <c r="H22" s="153">
        <v>540</v>
      </c>
      <c r="I22" s="153">
        <v>5</v>
      </c>
      <c r="J22" s="156">
        <v>18</v>
      </c>
      <c r="K22" s="153">
        <v>90</v>
      </c>
      <c r="L22" s="153">
        <v>0</v>
      </c>
      <c r="M22" s="158">
        <v>630</v>
      </c>
      <c r="N22" s="158">
        <v>17.5</v>
      </c>
      <c r="O22" s="158">
        <v>647.5</v>
      </c>
      <c r="P22" s="159" t="s">
        <v>20</v>
      </c>
      <c r="Q22" s="148"/>
      <c r="T22" s="160"/>
      <c r="U22" s="160"/>
    </row>
    <row r="23" s="147" customFormat="1" ht="30" customHeight="1" spans="1:21">
      <c r="A23" s="153">
        <v>21</v>
      </c>
      <c r="B23" s="154" t="s">
        <v>33</v>
      </c>
      <c r="C23" s="154" t="s">
        <v>43</v>
      </c>
      <c r="D23" s="154" t="s">
        <v>19</v>
      </c>
      <c r="E23" s="155">
        <v>4.5</v>
      </c>
      <c r="F23" s="155">
        <v>37.5</v>
      </c>
      <c r="G23" s="156">
        <v>18</v>
      </c>
      <c r="H23" s="153">
        <v>675</v>
      </c>
      <c r="I23" s="153">
        <v>13.5</v>
      </c>
      <c r="J23" s="156">
        <v>18</v>
      </c>
      <c r="K23" s="153">
        <v>243</v>
      </c>
      <c r="L23" s="153">
        <v>0</v>
      </c>
      <c r="M23" s="158">
        <v>918</v>
      </c>
      <c r="N23" s="158">
        <v>22.5</v>
      </c>
      <c r="O23" s="158">
        <v>940.5</v>
      </c>
      <c r="P23" s="159" t="s">
        <v>20</v>
      </c>
      <c r="Q23" s="148"/>
      <c r="T23" s="160"/>
      <c r="U23" s="160"/>
    </row>
    <row r="24" s="147" customFormat="1" ht="30" customHeight="1" spans="1:21">
      <c r="A24" s="153">
        <v>22</v>
      </c>
      <c r="B24" s="154" t="s">
        <v>33</v>
      </c>
      <c r="C24" s="154" t="s">
        <v>44</v>
      </c>
      <c r="D24" s="154" t="s">
        <v>19</v>
      </c>
      <c r="E24" s="155">
        <v>1</v>
      </c>
      <c r="F24" s="155">
        <v>8</v>
      </c>
      <c r="G24" s="156">
        <v>18</v>
      </c>
      <c r="H24" s="153">
        <v>144</v>
      </c>
      <c r="I24" s="153">
        <v>5</v>
      </c>
      <c r="J24" s="156">
        <v>18</v>
      </c>
      <c r="K24" s="153">
        <v>90</v>
      </c>
      <c r="L24" s="153">
        <v>0</v>
      </c>
      <c r="M24" s="158">
        <v>234</v>
      </c>
      <c r="N24" s="158">
        <v>5</v>
      </c>
      <c r="O24" s="158">
        <v>239</v>
      </c>
      <c r="P24" s="159" t="s">
        <v>20</v>
      </c>
      <c r="Q24" s="148"/>
      <c r="T24" s="160"/>
      <c r="U24" s="160"/>
    </row>
    <row r="25" s="147" customFormat="1" ht="30" customHeight="1" spans="1:21">
      <c r="A25" s="153">
        <v>23</v>
      </c>
      <c r="B25" s="154" t="s">
        <v>33</v>
      </c>
      <c r="C25" s="154" t="s">
        <v>45</v>
      </c>
      <c r="D25" s="154" t="s">
        <v>19</v>
      </c>
      <c r="E25" s="155">
        <v>7</v>
      </c>
      <c r="F25" s="155">
        <v>56</v>
      </c>
      <c r="G25" s="156">
        <v>18</v>
      </c>
      <c r="H25" s="153">
        <v>1008</v>
      </c>
      <c r="I25" s="153">
        <v>26.5</v>
      </c>
      <c r="J25" s="156">
        <v>18</v>
      </c>
      <c r="K25" s="153">
        <v>477</v>
      </c>
      <c r="L25" s="153">
        <v>0</v>
      </c>
      <c r="M25" s="158">
        <v>1485</v>
      </c>
      <c r="N25" s="158">
        <v>35</v>
      </c>
      <c r="O25" s="158">
        <v>1520</v>
      </c>
      <c r="P25" s="159" t="s">
        <v>20</v>
      </c>
      <c r="Q25" s="148"/>
      <c r="T25" s="160"/>
      <c r="U25" s="160"/>
    </row>
    <row r="26" s="147" customFormat="1" ht="30" customHeight="1" spans="1:21">
      <c r="A26" s="153">
        <v>24</v>
      </c>
      <c r="B26" s="154" t="s">
        <v>33</v>
      </c>
      <c r="C26" s="154" t="s">
        <v>46</v>
      </c>
      <c r="D26" s="154" t="s">
        <v>19</v>
      </c>
      <c r="E26" s="155">
        <v>31</v>
      </c>
      <c r="F26" s="155">
        <v>248</v>
      </c>
      <c r="G26" s="156">
        <v>18</v>
      </c>
      <c r="H26" s="153">
        <v>4464</v>
      </c>
      <c r="I26" s="153">
        <v>136</v>
      </c>
      <c r="J26" s="156">
        <v>18</v>
      </c>
      <c r="K26" s="153">
        <v>2448</v>
      </c>
      <c r="L26" s="153">
        <v>0</v>
      </c>
      <c r="M26" s="158">
        <v>6912</v>
      </c>
      <c r="N26" s="158">
        <v>155</v>
      </c>
      <c r="O26" s="158">
        <v>7067</v>
      </c>
      <c r="P26" s="159" t="s">
        <v>20</v>
      </c>
      <c r="Q26" s="148"/>
      <c r="T26" s="160"/>
      <c r="U26" s="160"/>
    </row>
    <row r="27" s="147" customFormat="1" ht="30" customHeight="1" spans="1:21">
      <c r="A27" s="153">
        <v>25</v>
      </c>
      <c r="B27" s="154" t="s">
        <v>33</v>
      </c>
      <c r="C27" s="154" t="s">
        <v>47</v>
      </c>
      <c r="D27" s="154" t="s">
        <v>19</v>
      </c>
      <c r="E27" s="155">
        <v>27</v>
      </c>
      <c r="F27" s="155">
        <v>224</v>
      </c>
      <c r="G27" s="156">
        <v>18</v>
      </c>
      <c r="H27" s="153">
        <v>4032</v>
      </c>
      <c r="I27" s="153">
        <v>107</v>
      </c>
      <c r="J27" s="156">
        <v>18</v>
      </c>
      <c r="K27" s="153">
        <v>1926</v>
      </c>
      <c r="L27" s="153">
        <v>0</v>
      </c>
      <c r="M27" s="158">
        <v>5958</v>
      </c>
      <c r="N27" s="158">
        <v>135</v>
      </c>
      <c r="O27" s="158">
        <v>6093</v>
      </c>
      <c r="P27" s="159" t="s">
        <v>20</v>
      </c>
      <c r="Q27" s="148"/>
      <c r="T27" s="160"/>
      <c r="U27" s="160"/>
    </row>
    <row r="28" s="147" customFormat="1" ht="30" customHeight="1" spans="1:21">
      <c r="A28" s="153">
        <v>26</v>
      </c>
      <c r="B28" s="154" t="s">
        <v>33</v>
      </c>
      <c r="C28" s="154" t="s">
        <v>48</v>
      </c>
      <c r="D28" s="154" t="s">
        <v>19</v>
      </c>
      <c r="E28" s="155">
        <v>9.5</v>
      </c>
      <c r="F28" s="155">
        <v>80</v>
      </c>
      <c r="G28" s="156">
        <v>18</v>
      </c>
      <c r="H28" s="153">
        <v>1440</v>
      </c>
      <c r="I28" s="153">
        <v>28</v>
      </c>
      <c r="J28" s="156">
        <v>18</v>
      </c>
      <c r="K28" s="153">
        <v>504</v>
      </c>
      <c r="L28" s="153">
        <v>-423.08</v>
      </c>
      <c r="M28" s="158">
        <v>1520.92</v>
      </c>
      <c r="N28" s="158">
        <v>47.5</v>
      </c>
      <c r="O28" s="158">
        <v>1568.42</v>
      </c>
      <c r="P28" s="159">
        <v>0.8</v>
      </c>
      <c r="Q28" s="148"/>
      <c r="T28" s="160"/>
      <c r="U28" s="160"/>
    </row>
    <row r="29" s="147" customFormat="1" ht="30" customHeight="1" spans="1:21">
      <c r="A29" s="153">
        <v>27</v>
      </c>
      <c r="B29" s="154" t="s">
        <v>33</v>
      </c>
      <c r="C29" s="154" t="s">
        <v>49</v>
      </c>
      <c r="D29" s="154" t="s">
        <v>19</v>
      </c>
      <c r="E29" s="155">
        <v>9</v>
      </c>
      <c r="F29" s="155">
        <v>72</v>
      </c>
      <c r="G29" s="156">
        <v>18</v>
      </c>
      <c r="H29" s="153">
        <v>1296</v>
      </c>
      <c r="I29" s="153">
        <v>24</v>
      </c>
      <c r="J29" s="156">
        <v>18</v>
      </c>
      <c r="K29" s="153">
        <v>432</v>
      </c>
      <c r="L29" s="153">
        <v>0</v>
      </c>
      <c r="M29" s="158">
        <v>1728</v>
      </c>
      <c r="N29" s="158">
        <v>45</v>
      </c>
      <c r="O29" s="158">
        <v>1773</v>
      </c>
      <c r="P29" s="159" t="s">
        <v>20</v>
      </c>
      <c r="Q29" s="148"/>
      <c r="T29" s="160"/>
      <c r="U29" s="160"/>
    </row>
    <row r="30" s="147" customFormat="1" ht="30" customHeight="1" spans="1:21">
      <c r="A30" s="153">
        <v>28</v>
      </c>
      <c r="B30" s="154" t="s">
        <v>33</v>
      </c>
      <c r="C30" s="154" t="s">
        <v>50</v>
      </c>
      <c r="D30" s="154" t="s">
        <v>19</v>
      </c>
      <c r="E30" s="155">
        <v>19</v>
      </c>
      <c r="F30" s="155">
        <v>152</v>
      </c>
      <c r="G30" s="156">
        <v>18</v>
      </c>
      <c r="H30" s="153">
        <v>2736</v>
      </c>
      <c r="I30" s="153">
        <v>84</v>
      </c>
      <c r="J30" s="156">
        <v>18</v>
      </c>
      <c r="K30" s="153">
        <v>1512</v>
      </c>
      <c r="L30" s="153">
        <v>0</v>
      </c>
      <c r="M30" s="158">
        <v>4248</v>
      </c>
      <c r="N30" s="158">
        <v>95</v>
      </c>
      <c r="O30" s="158">
        <v>4343</v>
      </c>
      <c r="P30" s="159" t="s">
        <v>20</v>
      </c>
      <c r="Q30" s="148"/>
      <c r="T30" s="160"/>
      <c r="U30" s="160"/>
    </row>
    <row r="31" s="147" customFormat="1" ht="30" customHeight="1" spans="1:21">
      <c r="A31" s="153">
        <v>29</v>
      </c>
      <c r="B31" s="154" t="s">
        <v>33</v>
      </c>
      <c r="C31" s="154" t="s">
        <v>51</v>
      </c>
      <c r="D31" s="154" t="s">
        <v>19</v>
      </c>
      <c r="E31" s="155">
        <v>23</v>
      </c>
      <c r="F31" s="155">
        <v>195</v>
      </c>
      <c r="G31" s="156">
        <v>18</v>
      </c>
      <c r="H31" s="153">
        <v>3510</v>
      </c>
      <c r="I31" s="153">
        <v>86.5</v>
      </c>
      <c r="J31" s="156">
        <v>18</v>
      </c>
      <c r="K31" s="153">
        <v>1557</v>
      </c>
      <c r="L31" s="153">
        <v>0</v>
      </c>
      <c r="M31" s="158">
        <v>5067</v>
      </c>
      <c r="N31" s="158">
        <v>115</v>
      </c>
      <c r="O31" s="158">
        <v>5182</v>
      </c>
      <c r="P31" s="159" t="s">
        <v>20</v>
      </c>
      <c r="Q31" s="148"/>
      <c r="T31" s="160"/>
      <c r="U31" s="160"/>
    </row>
    <row r="32" s="147" customFormat="1" ht="30" customHeight="1" spans="1:21">
      <c r="A32" s="153">
        <v>30</v>
      </c>
      <c r="B32" s="154" t="s">
        <v>33</v>
      </c>
      <c r="C32" s="154" t="s">
        <v>52</v>
      </c>
      <c r="D32" s="154" t="s">
        <v>19</v>
      </c>
      <c r="E32" s="155">
        <v>15.5</v>
      </c>
      <c r="F32" s="155">
        <v>130.5</v>
      </c>
      <c r="G32" s="156">
        <v>18</v>
      </c>
      <c r="H32" s="153">
        <v>2349</v>
      </c>
      <c r="I32" s="153">
        <v>53</v>
      </c>
      <c r="J32" s="156">
        <v>18</v>
      </c>
      <c r="K32" s="153">
        <v>954</v>
      </c>
      <c r="L32" s="153">
        <v>-149</v>
      </c>
      <c r="M32" s="158">
        <v>3154</v>
      </c>
      <c r="N32" s="158">
        <v>77.5</v>
      </c>
      <c r="O32" s="158">
        <v>3231.5</v>
      </c>
      <c r="P32" s="159" t="s">
        <v>53</v>
      </c>
      <c r="Q32" s="148"/>
      <c r="T32" s="160"/>
      <c r="U32" s="160"/>
    </row>
    <row r="33" s="147" customFormat="1" ht="30" customHeight="1" spans="1:21">
      <c r="A33" s="153">
        <v>31</v>
      </c>
      <c r="B33" s="154" t="s">
        <v>33</v>
      </c>
      <c r="C33" s="154" t="s">
        <v>54</v>
      </c>
      <c r="D33" s="154" t="s">
        <v>19</v>
      </c>
      <c r="E33" s="155">
        <v>13.5</v>
      </c>
      <c r="F33" s="155">
        <v>111</v>
      </c>
      <c r="G33" s="156">
        <v>18</v>
      </c>
      <c r="H33" s="153">
        <v>1998</v>
      </c>
      <c r="I33" s="153">
        <v>36.5</v>
      </c>
      <c r="J33" s="156">
        <v>18</v>
      </c>
      <c r="K33" s="153">
        <v>657</v>
      </c>
      <c r="L33" s="153">
        <v>0</v>
      </c>
      <c r="M33" s="158">
        <v>2655</v>
      </c>
      <c r="N33" s="158">
        <v>67.5</v>
      </c>
      <c r="O33" s="158">
        <v>2722.5</v>
      </c>
      <c r="P33" s="159" t="s">
        <v>20</v>
      </c>
      <c r="Q33" s="148"/>
      <c r="T33" s="160"/>
      <c r="U33" s="160"/>
    </row>
    <row r="34" s="147" customFormat="1" ht="30" customHeight="1" spans="1:21">
      <c r="A34" s="153">
        <v>32</v>
      </c>
      <c r="B34" s="154" t="s">
        <v>33</v>
      </c>
      <c r="C34" s="154" t="s">
        <v>55</v>
      </c>
      <c r="D34" s="154" t="s">
        <v>19</v>
      </c>
      <c r="E34" s="155">
        <v>23.5</v>
      </c>
      <c r="F34" s="155">
        <v>192</v>
      </c>
      <c r="G34" s="156">
        <v>18</v>
      </c>
      <c r="H34" s="153">
        <v>3456</v>
      </c>
      <c r="I34" s="153">
        <v>101</v>
      </c>
      <c r="J34" s="156">
        <v>18</v>
      </c>
      <c r="K34" s="153">
        <v>1818</v>
      </c>
      <c r="L34" s="153">
        <v>-20</v>
      </c>
      <c r="M34" s="158">
        <v>5254</v>
      </c>
      <c r="N34" s="158">
        <v>117.5</v>
      </c>
      <c r="O34" s="158">
        <v>5371.5</v>
      </c>
      <c r="P34" s="159" t="s">
        <v>39</v>
      </c>
      <c r="Q34" s="148"/>
      <c r="T34" s="160"/>
      <c r="U34" s="160"/>
    </row>
    <row r="35" s="147" customFormat="1" ht="30" customHeight="1" spans="1:21">
      <c r="A35" s="153">
        <v>33</v>
      </c>
      <c r="B35" s="154" t="s">
        <v>33</v>
      </c>
      <c r="C35" s="154" t="s">
        <v>56</v>
      </c>
      <c r="D35" s="154" t="s">
        <v>19</v>
      </c>
      <c r="E35" s="155">
        <v>11</v>
      </c>
      <c r="F35" s="155">
        <v>88</v>
      </c>
      <c r="G35" s="156">
        <v>18</v>
      </c>
      <c r="H35" s="153">
        <v>1584</v>
      </c>
      <c r="I35" s="153">
        <v>47</v>
      </c>
      <c r="J35" s="156">
        <v>18</v>
      </c>
      <c r="K35" s="153">
        <v>846</v>
      </c>
      <c r="L35" s="153">
        <v>0</v>
      </c>
      <c r="M35" s="158">
        <v>2430</v>
      </c>
      <c r="N35" s="158">
        <v>55</v>
      </c>
      <c r="O35" s="158">
        <v>2485</v>
      </c>
      <c r="P35" s="159" t="s">
        <v>20</v>
      </c>
      <c r="Q35" s="148"/>
      <c r="T35" s="160"/>
      <c r="U35" s="160"/>
    </row>
    <row r="36" s="147" customFormat="1" ht="30" customHeight="1" spans="1:21">
      <c r="A36" s="153">
        <v>34</v>
      </c>
      <c r="B36" s="154" t="s">
        <v>33</v>
      </c>
      <c r="C36" s="154" t="s">
        <v>57</v>
      </c>
      <c r="D36" s="154" t="s">
        <v>19</v>
      </c>
      <c r="E36" s="155">
        <v>27</v>
      </c>
      <c r="F36" s="155">
        <v>216</v>
      </c>
      <c r="G36" s="156">
        <v>18</v>
      </c>
      <c r="H36" s="153">
        <v>3888</v>
      </c>
      <c r="I36" s="153">
        <v>104.5</v>
      </c>
      <c r="J36" s="156">
        <v>18</v>
      </c>
      <c r="K36" s="153">
        <v>1881</v>
      </c>
      <c r="L36" s="153">
        <v>-139.22</v>
      </c>
      <c r="M36" s="158">
        <v>5629.78</v>
      </c>
      <c r="N36" s="158">
        <v>135</v>
      </c>
      <c r="O36" s="158">
        <v>5764.78</v>
      </c>
      <c r="P36" s="159" t="s">
        <v>53</v>
      </c>
      <c r="Q36" s="148"/>
      <c r="T36" s="160"/>
      <c r="U36" s="160"/>
    </row>
    <row r="37" s="147" customFormat="1" ht="30" customHeight="1" spans="1:21">
      <c r="A37" s="153">
        <v>35</v>
      </c>
      <c r="B37" s="154" t="s">
        <v>33</v>
      </c>
      <c r="C37" s="154" t="s">
        <v>58</v>
      </c>
      <c r="D37" s="154" t="s">
        <v>19</v>
      </c>
      <c r="E37" s="155">
        <v>4</v>
      </c>
      <c r="F37" s="155">
        <v>32</v>
      </c>
      <c r="G37" s="156">
        <v>18</v>
      </c>
      <c r="H37" s="153">
        <v>576</v>
      </c>
      <c r="I37" s="153">
        <v>9</v>
      </c>
      <c r="J37" s="156">
        <v>18</v>
      </c>
      <c r="K37" s="153">
        <v>162</v>
      </c>
      <c r="L37" s="153">
        <v>0</v>
      </c>
      <c r="M37" s="158">
        <v>738</v>
      </c>
      <c r="N37" s="158">
        <v>20</v>
      </c>
      <c r="O37" s="158">
        <v>758</v>
      </c>
      <c r="P37" s="159" t="s">
        <v>20</v>
      </c>
      <c r="Q37" s="148"/>
      <c r="T37" s="160"/>
      <c r="U37" s="160"/>
    </row>
    <row r="38" s="147" customFormat="1" ht="30" customHeight="1" spans="1:21">
      <c r="A38" s="153">
        <v>36</v>
      </c>
      <c r="B38" s="154" t="s">
        <v>33</v>
      </c>
      <c r="C38" s="154" t="s">
        <v>59</v>
      </c>
      <c r="D38" s="154" t="s">
        <v>19</v>
      </c>
      <c r="E38" s="155">
        <v>23.5</v>
      </c>
      <c r="F38" s="155">
        <v>188</v>
      </c>
      <c r="G38" s="156">
        <v>18</v>
      </c>
      <c r="H38" s="153">
        <v>3384</v>
      </c>
      <c r="I38" s="153">
        <v>90.5</v>
      </c>
      <c r="J38" s="156">
        <v>18</v>
      </c>
      <c r="K38" s="153">
        <v>1629</v>
      </c>
      <c r="L38" s="153">
        <v>0</v>
      </c>
      <c r="M38" s="158">
        <v>5013</v>
      </c>
      <c r="N38" s="158">
        <v>117.5</v>
      </c>
      <c r="O38" s="158">
        <v>5130.5</v>
      </c>
      <c r="P38" s="159" t="s">
        <v>20</v>
      </c>
      <c r="Q38" s="148"/>
      <c r="T38" s="160"/>
      <c r="U38" s="160"/>
    </row>
    <row r="39" s="147" customFormat="1" ht="30" customHeight="1" spans="1:21">
      <c r="A39" s="153">
        <v>37</v>
      </c>
      <c r="B39" s="154" t="s">
        <v>33</v>
      </c>
      <c r="C39" s="154" t="s">
        <v>60</v>
      </c>
      <c r="D39" s="154" t="s">
        <v>19</v>
      </c>
      <c r="E39" s="155">
        <v>26.5</v>
      </c>
      <c r="F39" s="155">
        <v>216</v>
      </c>
      <c r="G39" s="156">
        <v>18</v>
      </c>
      <c r="H39" s="153">
        <v>3888</v>
      </c>
      <c r="I39" s="153">
        <v>108</v>
      </c>
      <c r="J39" s="156">
        <v>18</v>
      </c>
      <c r="K39" s="153">
        <v>1944</v>
      </c>
      <c r="L39" s="153">
        <v>-199.54</v>
      </c>
      <c r="M39" s="158">
        <v>5632.46</v>
      </c>
      <c r="N39" s="158">
        <v>132.5</v>
      </c>
      <c r="O39" s="158">
        <v>5764.96</v>
      </c>
      <c r="P39" s="159" t="s">
        <v>53</v>
      </c>
      <c r="Q39" s="148"/>
      <c r="T39" s="160"/>
      <c r="U39" s="160"/>
    </row>
    <row r="40" s="147" customFormat="1" ht="30" customHeight="1" spans="1:21">
      <c r="A40" s="153">
        <v>38</v>
      </c>
      <c r="B40" s="154" t="s">
        <v>33</v>
      </c>
      <c r="C40" s="154" t="s">
        <v>61</v>
      </c>
      <c r="D40" s="154" t="s">
        <v>19</v>
      </c>
      <c r="E40" s="155">
        <v>16.5</v>
      </c>
      <c r="F40" s="155">
        <v>135.5</v>
      </c>
      <c r="G40" s="156">
        <v>18</v>
      </c>
      <c r="H40" s="153">
        <v>2439</v>
      </c>
      <c r="I40" s="153">
        <v>63.5</v>
      </c>
      <c r="J40" s="156">
        <v>18</v>
      </c>
      <c r="K40" s="153">
        <v>1143</v>
      </c>
      <c r="L40" s="153">
        <v>-149</v>
      </c>
      <c r="M40" s="158">
        <v>3433</v>
      </c>
      <c r="N40" s="158">
        <v>82.5</v>
      </c>
      <c r="O40" s="158">
        <v>3515.5</v>
      </c>
      <c r="P40" s="159" t="s">
        <v>53</v>
      </c>
      <c r="Q40" s="148"/>
      <c r="T40" s="160"/>
      <c r="U40" s="160"/>
    </row>
    <row r="41" s="147" customFormat="1" ht="30" customHeight="1" spans="1:21">
      <c r="A41" s="153">
        <v>39</v>
      </c>
      <c r="B41" s="154" t="s">
        <v>33</v>
      </c>
      <c r="C41" s="154" t="s">
        <v>62</v>
      </c>
      <c r="D41" s="154" t="s">
        <v>19</v>
      </c>
      <c r="E41" s="155">
        <v>8</v>
      </c>
      <c r="F41" s="155">
        <v>71</v>
      </c>
      <c r="G41" s="156">
        <v>18</v>
      </c>
      <c r="H41" s="153">
        <v>1278</v>
      </c>
      <c r="I41" s="153">
        <v>24.5</v>
      </c>
      <c r="J41" s="156">
        <v>18</v>
      </c>
      <c r="K41" s="153">
        <v>441</v>
      </c>
      <c r="L41" s="153">
        <v>0</v>
      </c>
      <c r="M41" s="158">
        <v>1719</v>
      </c>
      <c r="N41" s="158">
        <v>40</v>
      </c>
      <c r="O41" s="158">
        <v>1759</v>
      </c>
      <c r="P41" s="159" t="s">
        <v>20</v>
      </c>
      <c r="Q41" s="148"/>
      <c r="T41" s="160"/>
      <c r="U41" s="160"/>
    </row>
    <row r="42" s="147" customFormat="1" ht="30" customHeight="1" spans="1:21">
      <c r="A42" s="153">
        <v>40</v>
      </c>
      <c r="B42" s="154" t="s">
        <v>33</v>
      </c>
      <c r="C42" s="154" t="s">
        <v>63</v>
      </c>
      <c r="D42" s="154" t="s">
        <v>19</v>
      </c>
      <c r="E42" s="155">
        <v>6</v>
      </c>
      <c r="F42" s="155">
        <v>48</v>
      </c>
      <c r="G42" s="156">
        <v>18</v>
      </c>
      <c r="H42" s="153">
        <v>864</v>
      </c>
      <c r="I42" s="153">
        <v>22.5</v>
      </c>
      <c r="J42" s="156">
        <v>18</v>
      </c>
      <c r="K42" s="153">
        <v>405</v>
      </c>
      <c r="L42" s="153">
        <v>-149</v>
      </c>
      <c r="M42" s="158">
        <v>1120</v>
      </c>
      <c r="N42" s="158">
        <v>30</v>
      </c>
      <c r="O42" s="158">
        <v>1150</v>
      </c>
      <c r="P42" s="159" t="s">
        <v>64</v>
      </c>
      <c r="Q42" s="148"/>
      <c r="T42" s="160"/>
      <c r="U42" s="160"/>
    </row>
    <row r="43" s="147" customFormat="1" ht="30" customHeight="1" spans="1:21">
      <c r="A43" s="153">
        <v>41</v>
      </c>
      <c r="B43" s="154" t="s">
        <v>33</v>
      </c>
      <c r="C43" s="154" t="s">
        <v>65</v>
      </c>
      <c r="D43" s="154" t="s">
        <v>19</v>
      </c>
      <c r="E43" s="155">
        <v>15</v>
      </c>
      <c r="F43" s="155">
        <v>122.5</v>
      </c>
      <c r="G43" s="156">
        <v>18</v>
      </c>
      <c r="H43" s="153">
        <v>2205</v>
      </c>
      <c r="I43" s="153">
        <v>46.5</v>
      </c>
      <c r="J43" s="156">
        <v>18</v>
      </c>
      <c r="K43" s="153">
        <v>837</v>
      </c>
      <c r="L43" s="153">
        <v>-149</v>
      </c>
      <c r="M43" s="158">
        <v>2893</v>
      </c>
      <c r="N43" s="158">
        <v>75</v>
      </c>
      <c r="O43" s="158">
        <v>2968</v>
      </c>
      <c r="P43" s="159" t="s">
        <v>53</v>
      </c>
      <c r="Q43" s="148"/>
      <c r="T43" s="160"/>
      <c r="U43" s="160"/>
    </row>
    <row r="44" s="147" customFormat="1" ht="30" customHeight="1" spans="1:21">
      <c r="A44" s="153">
        <v>42</v>
      </c>
      <c r="B44" s="154" t="s">
        <v>33</v>
      </c>
      <c r="C44" s="154" t="s">
        <v>66</v>
      </c>
      <c r="D44" s="154" t="s">
        <v>19</v>
      </c>
      <c r="E44" s="155">
        <v>23.5</v>
      </c>
      <c r="F44" s="155">
        <v>193</v>
      </c>
      <c r="G44" s="156">
        <v>18</v>
      </c>
      <c r="H44" s="153">
        <v>3474</v>
      </c>
      <c r="I44" s="153">
        <v>87</v>
      </c>
      <c r="J44" s="156">
        <v>18</v>
      </c>
      <c r="K44" s="153">
        <v>1566</v>
      </c>
      <c r="L44" s="153">
        <v>0</v>
      </c>
      <c r="M44" s="158">
        <v>5040</v>
      </c>
      <c r="N44" s="158">
        <v>117.5</v>
      </c>
      <c r="O44" s="158">
        <v>5157.5</v>
      </c>
      <c r="P44" s="159" t="s">
        <v>20</v>
      </c>
      <c r="Q44" s="148"/>
      <c r="T44" s="160"/>
      <c r="U44" s="160"/>
    </row>
    <row r="45" s="147" customFormat="1" ht="30" customHeight="1" spans="1:21">
      <c r="A45" s="153">
        <v>43</v>
      </c>
      <c r="B45" s="154" t="s">
        <v>33</v>
      </c>
      <c r="C45" s="154" t="s">
        <v>67</v>
      </c>
      <c r="D45" s="154" t="s">
        <v>19</v>
      </c>
      <c r="E45" s="155">
        <v>11</v>
      </c>
      <c r="F45" s="155">
        <v>88.5</v>
      </c>
      <c r="G45" s="156">
        <v>18</v>
      </c>
      <c r="H45" s="153">
        <v>1593</v>
      </c>
      <c r="I45" s="153">
        <v>51.5</v>
      </c>
      <c r="J45" s="156">
        <v>18</v>
      </c>
      <c r="K45" s="153">
        <v>927</v>
      </c>
      <c r="L45" s="153">
        <v>0</v>
      </c>
      <c r="M45" s="158">
        <v>2520</v>
      </c>
      <c r="N45" s="158">
        <v>55</v>
      </c>
      <c r="O45" s="158">
        <v>2575</v>
      </c>
      <c r="P45" s="159" t="s">
        <v>20</v>
      </c>
      <c r="Q45" s="148"/>
      <c r="T45" s="160"/>
      <c r="U45" s="160"/>
    </row>
    <row r="46" s="147" customFormat="1" ht="30" customHeight="1" spans="1:21">
      <c r="A46" s="153">
        <v>44</v>
      </c>
      <c r="B46" s="154" t="s">
        <v>33</v>
      </c>
      <c r="C46" s="154" t="s">
        <v>68</v>
      </c>
      <c r="D46" s="154" t="s">
        <v>19</v>
      </c>
      <c r="E46" s="155">
        <v>2</v>
      </c>
      <c r="F46" s="155">
        <v>16</v>
      </c>
      <c r="G46" s="156">
        <v>18</v>
      </c>
      <c r="H46" s="153">
        <v>288</v>
      </c>
      <c r="I46" s="153">
        <v>2</v>
      </c>
      <c r="J46" s="156">
        <v>18</v>
      </c>
      <c r="K46" s="153">
        <v>36</v>
      </c>
      <c r="L46" s="153">
        <v>0</v>
      </c>
      <c r="M46" s="158">
        <v>324</v>
      </c>
      <c r="N46" s="158">
        <v>10</v>
      </c>
      <c r="O46" s="158">
        <v>334</v>
      </c>
      <c r="P46" s="159" t="s">
        <v>20</v>
      </c>
      <c r="Q46" s="148"/>
      <c r="T46" s="160"/>
      <c r="U46" s="160"/>
    </row>
    <row r="47" s="147" customFormat="1" ht="30" customHeight="1" spans="1:21">
      <c r="A47" s="153">
        <v>45</v>
      </c>
      <c r="B47" s="154" t="s">
        <v>33</v>
      </c>
      <c r="C47" s="154" t="s">
        <v>69</v>
      </c>
      <c r="D47" s="154" t="s">
        <v>19</v>
      </c>
      <c r="E47" s="155">
        <v>7.5</v>
      </c>
      <c r="F47" s="155">
        <v>59</v>
      </c>
      <c r="G47" s="156">
        <v>18</v>
      </c>
      <c r="H47" s="153">
        <v>1062</v>
      </c>
      <c r="I47" s="153">
        <v>24</v>
      </c>
      <c r="J47" s="156">
        <v>18</v>
      </c>
      <c r="K47" s="153">
        <v>432</v>
      </c>
      <c r="L47" s="153">
        <v>0</v>
      </c>
      <c r="M47" s="158">
        <v>1494</v>
      </c>
      <c r="N47" s="158">
        <v>37.5</v>
      </c>
      <c r="O47" s="158">
        <v>1531.5</v>
      </c>
      <c r="P47" s="159" t="s">
        <v>20</v>
      </c>
      <c r="Q47" s="148"/>
      <c r="T47" s="160"/>
      <c r="U47" s="160"/>
    </row>
    <row r="48" s="147" customFormat="1" ht="30" customHeight="1" spans="1:21">
      <c r="A48" s="153">
        <v>46</v>
      </c>
      <c r="B48" s="154" t="s">
        <v>33</v>
      </c>
      <c r="C48" s="154" t="s">
        <v>70</v>
      </c>
      <c r="D48" s="154" t="s">
        <v>19</v>
      </c>
      <c r="E48" s="155">
        <v>7.5</v>
      </c>
      <c r="F48" s="155">
        <v>64</v>
      </c>
      <c r="G48" s="156">
        <v>18</v>
      </c>
      <c r="H48" s="153">
        <v>1152</v>
      </c>
      <c r="I48" s="153">
        <v>27.5</v>
      </c>
      <c r="J48" s="156">
        <v>18</v>
      </c>
      <c r="K48" s="153">
        <v>495</v>
      </c>
      <c r="L48" s="153">
        <v>0</v>
      </c>
      <c r="M48" s="158">
        <v>1647</v>
      </c>
      <c r="N48" s="158">
        <v>37.5</v>
      </c>
      <c r="O48" s="158">
        <v>1684.5</v>
      </c>
      <c r="P48" s="159" t="s">
        <v>20</v>
      </c>
      <c r="Q48" s="148"/>
      <c r="T48" s="160"/>
      <c r="U48" s="160"/>
    </row>
    <row r="49" s="147" customFormat="1" ht="30" customHeight="1" spans="1:21">
      <c r="A49" s="153">
        <v>47</v>
      </c>
      <c r="B49" s="154" t="s">
        <v>33</v>
      </c>
      <c r="C49" s="154" t="s">
        <v>71</v>
      </c>
      <c r="D49" s="154" t="s">
        <v>19</v>
      </c>
      <c r="E49" s="155">
        <v>30.5</v>
      </c>
      <c r="F49" s="155">
        <v>248</v>
      </c>
      <c r="G49" s="156">
        <v>18</v>
      </c>
      <c r="H49" s="153">
        <v>4464</v>
      </c>
      <c r="I49" s="153">
        <v>145</v>
      </c>
      <c r="J49" s="156">
        <v>18</v>
      </c>
      <c r="K49" s="153">
        <v>2610</v>
      </c>
      <c r="L49" s="153">
        <v>0</v>
      </c>
      <c r="M49" s="158">
        <v>7074</v>
      </c>
      <c r="N49" s="158">
        <v>152.5</v>
      </c>
      <c r="O49" s="158">
        <v>7226.5</v>
      </c>
      <c r="P49" s="159" t="s">
        <v>20</v>
      </c>
      <c r="Q49" s="148"/>
      <c r="T49" s="160"/>
      <c r="U49" s="160"/>
    </row>
    <row r="50" s="147" customFormat="1" ht="30" customHeight="1" spans="1:21">
      <c r="A50" s="153">
        <v>48</v>
      </c>
      <c r="B50" s="154" t="s">
        <v>72</v>
      </c>
      <c r="C50" s="154" t="s">
        <v>73</v>
      </c>
      <c r="D50" s="154" t="s">
        <v>19</v>
      </c>
      <c r="E50" s="155">
        <v>28</v>
      </c>
      <c r="F50" s="155">
        <v>222.5</v>
      </c>
      <c r="G50" s="156">
        <v>18</v>
      </c>
      <c r="H50" s="153">
        <v>4005</v>
      </c>
      <c r="I50" s="153">
        <v>97.5</v>
      </c>
      <c r="J50" s="156">
        <v>18</v>
      </c>
      <c r="K50" s="153">
        <v>1755</v>
      </c>
      <c r="L50" s="153">
        <v>-100</v>
      </c>
      <c r="M50" s="158">
        <v>5660</v>
      </c>
      <c r="N50" s="158">
        <v>140</v>
      </c>
      <c r="O50" s="158">
        <v>5800</v>
      </c>
      <c r="P50" s="159" t="s">
        <v>74</v>
      </c>
      <c r="Q50" s="148"/>
      <c r="T50" s="160"/>
      <c r="U50" s="160"/>
    </row>
    <row r="51" s="147" customFormat="1" ht="30" customHeight="1" spans="1:21">
      <c r="A51" s="153">
        <v>49</v>
      </c>
      <c r="B51" s="154" t="s">
        <v>72</v>
      </c>
      <c r="C51" t="s">
        <v>75</v>
      </c>
      <c r="D51" s="154" t="s">
        <v>19</v>
      </c>
      <c r="E51" s="155">
        <v>24</v>
      </c>
      <c r="F51" s="155">
        <v>192</v>
      </c>
      <c r="G51" s="156">
        <v>18</v>
      </c>
      <c r="H51" s="153">
        <v>3456</v>
      </c>
      <c r="I51" s="153">
        <v>64.5</v>
      </c>
      <c r="J51" s="156">
        <v>18</v>
      </c>
      <c r="K51" s="153">
        <v>1161</v>
      </c>
      <c r="L51" s="153">
        <v>-50</v>
      </c>
      <c r="M51" s="158">
        <v>4567</v>
      </c>
      <c r="N51" s="158">
        <v>120</v>
      </c>
      <c r="O51" s="158">
        <v>4687</v>
      </c>
      <c r="P51" s="159" t="s">
        <v>74</v>
      </c>
      <c r="Q51" s="148"/>
      <c r="T51" s="160"/>
      <c r="U51" s="160"/>
    </row>
    <row r="52" s="147" customFormat="1" ht="30" customHeight="1" spans="1:21">
      <c r="A52" s="153">
        <v>50</v>
      </c>
      <c r="B52" s="154" t="s">
        <v>72</v>
      </c>
      <c r="C52" s="154" t="s">
        <v>76</v>
      </c>
      <c r="D52" s="154" t="s">
        <v>19</v>
      </c>
      <c r="E52" s="155">
        <v>27</v>
      </c>
      <c r="F52" s="155">
        <v>216</v>
      </c>
      <c r="G52" s="156">
        <v>18</v>
      </c>
      <c r="H52" s="153">
        <v>3888</v>
      </c>
      <c r="I52" s="153">
        <v>100</v>
      </c>
      <c r="J52" s="156">
        <v>18</v>
      </c>
      <c r="K52" s="153">
        <v>1800</v>
      </c>
      <c r="L52" s="153">
        <v>0</v>
      </c>
      <c r="M52" s="158">
        <v>5688</v>
      </c>
      <c r="N52" s="158">
        <v>135</v>
      </c>
      <c r="O52" s="158">
        <v>5823</v>
      </c>
      <c r="P52" s="159" t="s">
        <v>20</v>
      </c>
      <c r="Q52" s="148"/>
      <c r="T52" s="160"/>
      <c r="U52" s="160"/>
    </row>
    <row r="53" s="147" customFormat="1" ht="30" customHeight="1" spans="1:21">
      <c r="A53" s="153">
        <v>51</v>
      </c>
      <c r="B53" s="154" t="s">
        <v>72</v>
      </c>
      <c r="C53" s="154" t="s">
        <v>77</v>
      </c>
      <c r="D53" s="154" t="s">
        <v>19</v>
      </c>
      <c r="E53" s="155">
        <v>25</v>
      </c>
      <c r="F53" s="155">
        <v>200</v>
      </c>
      <c r="G53" s="156">
        <v>18</v>
      </c>
      <c r="H53" s="153">
        <v>3600</v>
      </c>
      <c r="I53" s="153">
        <v>76</v>
      </c>
      <c r="J53" s="156">
        <v>18</v>
      </c>
      <c r="K53" s="153">
        <v>1368</v>
      </c>
      <c r="L53" s="153">
        <v>0</v>
      </c>
      <c r="M53" s="158">
        <v>4968</v>
      </c>
      <c r="N53" s="158">
        <v>125</v>
      </c>
      <c r="O53" s="158">
        <v>5093</v>
      </c>
      <c r="P53" s="159" t="s">
        <v>20</v>
      </c>
      <c r="Q53" s="148"/>
      <c r="T53" s="160"/>
      <c r="U53" s="160"/>
    </row>
    <row r="54" s="147" customFormat="1" ht="30" customHeight="1" spans="1:21">
      <c r="A54" s="153">
        <v>52</v>
      </c>
      <c r="B54" s="154" t="s">
        <v>78</v>
      </c>
      <c r="C54" s="154" t="s">
        <v>79</v>
      </c>
      <c r="D54" s="154" t="s">
        <v>19</v>
      </c>
      <c r="E54" s="155">
        <v>24.5</v>
      </c>
      <c r="F54" s="155">
        <v>196</v>
      </c>
      <c r="G54" s="156">
        <v>18.5</v>
      </c>
      <c r="H54" s="153">
        <v>3626</v>
      </c>
      <c r="I54" s="153">
        <v>51.5</v>
      </c>
      <c r="J54" s="156">
        <v>18.5</v>
      </c>
      <c r="K54" s="153">
        <v>952.75</v>
      </c>
      <c r="L54" s="153">
        <v>0</v>
      </c>
      <c r="M54" s="158">
        <v>4578.75</v>
      </c>
      <c r="N54" s="158">
        <v>122.5</v>
      </c>
      <c r="O54" s="158">
        <v>4701.25</v>
      </c>
      <c r="P54" s="159" t="s">
        <v>20</v>
      </c>
      <c r="Q54" s="148"/>
      <c r="T54" s="160"/>
      <c r="U54" s="160"/>
    </row>
    <row r="55" s="147" customFormat="1" ht="30" customHeight="1" spans="1:21">
      <c r="A55" s="153">
        <v>53</v>
      </c>
      <c r="B55" s="154" t="s">
        <v>80</v>
      </c>
      <c r="C55" s="154" t="s">
        <v>81</v>
      </c>
      <c r="D55" s="154" t="s">
        <v>19</v>
      </c>
      <c r="E55" s="155">
        <v>15</v>
      </c>
      <c r="F55" s="155">
        <v>120</v>
      </c>
      <c r="G55" s="156">
        <v>19</v>
      </c>
      <c r="H55" s="153">
        <v>2280</v>
      </c>
      <c r="I55" s="153">
        <v>41</v>
      </c>
      <c r="J55" s="156">
        <v>19</v>
      </c>
      <c r="K55" s="153">
        <v>779</v>
      </c>
      <c r="L55" s="153">
        <v>0</v>
      </c>
      <c r="M55" s="158">
        <v>3059</v>
      </c>
      <c r="N55" s="158">
        <v>75</v>
      </c>
      <c r="O55" s="158">
        <v>3134</v>
      </c>
      <c r="P55" s="159" t="s">
        <v>20</v>
      </c>
      <c r="Q55" s="148"/>
      <c r="T55" s="160"/>
      <c r="U55" s="160"/>
    </row>
    <row r="56" s="147" customFormat="1" ht="30" customHeight="1" spans="1:21">
      <c r="A56" s="153">
        <v>54</v>
      </c>
      <c r="B56" s="154" t="s">
        <v>80</v>
      </c>
      <c r="C56" s="154" t="s">
        <v>82</v>
      </c>
      <c r="D56" s="154" t="s">
        <v>19</v>
      </c>
      <c r="E56" s="155">
        <v>8</v>
      </c>
      <c r="F56" s="155">
        <v>64</v>
      </c>
      <c r="G56" s="156">
        <v>19</v>
      </c>
      <c r="H56" s="153">
        <v>1216</v>
      </c>
      <c r="I56" s="153">
        <v>18</v>
      </c>
      <c r="J56" s="156">
        <v>19</v>
      </c>
      <c r="K56" s="153">
        <v>342</v>
      </c>
      <c r="L56" s="153">
        <v>0</v>
      </c>
      <c r="M56" s="158">
        <v>1558</v>
      </c>
      <c r="N56" s="158">
        <v>40</v>
      </c>
      <c r="O56" s="158">
        <v>1598</v>
      </c>
      <c r="P56" s="159" t="s">
        <v>20</v>
      </c>
      <c r="Q56" s="148"/>
      <c r="T56" s="160"/>
      <c r="U56" s="160"/>
    </row>
    <row r="57" s="147" customFormat="1" ht="30" customHeight="1" spans="1:21">
      <c r="A57" s="153">
        <v>55</v>
      </c>
      <c r="B57" s="154" t="s">
        <v>80</v>
      </c>
      <c r="C57" s="154" t="s">
        <v>83</v>
      </c>
      <c r="D57" s="154" t="s">
        <v>19</v>
      </c>
      <c r="E57" s="155">
        <v>27.5</v>
      </c>
      <c r="F57" s="155">
        <v>229</v>
      </c>
      <c r="G57" s="156">
        <v>19</v>
      </c>
      <c r="H57" s="153">
        <v>4351</v>
      </c>
      <c r="I57" s="153">
        <v>65.5</v>
      </c>
      <c r="J57" s="156">
        <v>19</v>
      </c>
      <c r="K57" s="153">
        <v>1244.5</v>
      </c>
      <c r="L57" s="153">
        <v>280</v>
      </c>
      <c r="M57" s="158">
        <v>5875.5</v>
      </c>
      <c r="N57" s="158">
        <v>137.5</v>
      </c>
      <c r="O57" s="158">
        <v>6013</v>
      </c>
      <c r="P57" s="159" t="s">
        <v>84</v>
      </c>
      <c r="Q57" s="148"/>
      <c r="T57" s="160"/>
      <c r="U57" s="160"/>
    </row>
    <row r="58" s="147" customFormat="1" ht="30" customHeight="1" spans="1:21">
      <c r="A58" s="153">
        <v>56</v>
      </c>
      <c r="B58" s="154" t="s">
        <v>80</v>
      </c>
      <c r="C58" s="154" t="s">
        <v>85</v>
      </c>
      <c r="D58" s="154" t="s">
        <v>19</v>
      </c>
      <c r="E58" s="155">
        <v>26</v>
      </c>
      <c r="F58" s="155">
        <v>214</v>
      </c>
      <c r="G58" s="156">
        <v>19</v>
      </c>
      <c r="H58" s="153">
        <v>4066</v>
      </c>
      <c r="I58" s="153">
        <v>68</v>
      </c>
      <c r="J58" s="156">
        <v>19</v>
      </c>
      <c r="K58" s="153">
        <v>1292</v>
      </c>
      <c r="L58" s="153">
        <v>340</v>
      </c>
      <c r="M58" s="158">
        <v>5698</v>
      </c>
      <c r="N58" s="158">
        <v>130</v>
      </c>
      <c r="O58" s="158">
        <v>5828</v>
      </c>
      <c r="P58" s="159" t="s">
        <v>84</v>
      </c>
      <c r="Q58" s="148"/>
      <c r="T58" s="160"/>
      <c r="U58" s="160"/>
    </row>
    <row r="59" s="147" customFormat="1" ht="30" customHeight="1" spans="1:21">
      <c r="A59" s="153">
        <v>57</v>
      </c>
      <c r="B59" s="154" t="s">
        <v>86</v>
      </c>
      <c r="C59" s="154" t="s">
        <v>87</v>
      </c>
      <c r="D59" s="154" t="s">
        <v>19</v>
      </c>
      <c r="E59" s="155">
        <v>2</v>
      </c>
      <c r="F59" s="155">
        <v>16</v>
      </c>
      <c r="G59" s="156">
        <v>18</v>
      </c>
      <c r="H59" s="153">
        <v>288</v>
      </c>
      <c r="I59" s="153">
        <v>8.5</v>
      </c>
      <c r="J59" s="156">
        <v>18</v>
      </c>
      <c r="K59" s="153">
        <v>153</v>
      </c>
      <c r="L59" s="153">
        <v>0</v>
      </c>
      <c r="M59" s="158">
        <v>441</v>
      </c>
      <c r="N59" s="158">
        <v>10</v>
      </c>
      <c r="O59" s="158">
        <v>451</v>
      </c>
      <c r="P59" s="159" t="s">
        <v>20</v>
      </c>
      <c r="Q59" s="148"/>
      <c r="T59" s="160"/>
      <c r="U59" s="160"/>
    </row>
    <row r="60" s="147" customFormat="1" ht="30" customHeight="1" spans="1:21">
      <c r="A60" s="153">
        <v>58</v>
      </c>
      <c r="B60" s="154" t="s">
        <v>86</v>
      </c>
      <c r="C60" s="154" t="s">
        <v>88</v>
      </c>
      <c r="D60" s="154" t="s">
        <v>19</v>
      </c>
      <c r="E60" s="155">
        <v>20</v>
      </c>
      <c r="F60" s="155">
        <v>166</v>
      </c>
      <c r="G60" s="156">
        <v>18</v>
      </c>
      <c r="H60" s="153">
        <v>2988</v>
      </c>
      <c r="I60" s="153">
        <v>47.5</v>
      </c>
      <c r="J60" s="156">
        <v>18</v>
      </c>
      <c r="K60" s="153">
        <v>855</v>
      </c>
      <c r="L60" s="153">
        <v>0</v>
      </c>
      <c r="M60" s="158">
        <v>3843</v>
      </c>
      <c r="N60" s="158">
        <v>100</v>
      </c>
      <c r="O60" s="158">
        <v>3943</v>
      </c>
      <c r="P60" s="159" t="s">
        <v>20</v>
      </c>
      <c r="Q60" s="148"/>
      <c r="T60" s="160"/>
      <c r="U60" s="160"/>
    </row>
    <row r="61" s="147" customFormat="1" ht="30" customHeight="1" spans="1:21">
      <c r="A61" s="153">
        <v>59</v>
      </c>
      <c r="B61" s="154" t="s">
        <v>86</v>
      </c>
      <c r="C61" s="154" t="s">
        <v>89</v>
      </c>
      <c r="D61" s="154" t="s">
        <v>19</v>
      </c>
      <c r="E61" s="155">
        <v>26.5</v>
      </c>
      <c r="F61" s="155">
        <v>211.5</v>
      </c>
      <c r="G61" s="156">
        <v>18</v>
      </c>
      <c r="H61" s="153">
        <v>3807</v>
      </c>
      <c r="I61" s="153">
        <v>55</v>
      </c>
      <c r="J61" s="156">
        <v>18</v>
      </c>
      <c r="K61" s="153">
        <v>990</v>
      </c>
      <c r="L61" s="153">
        <v>0</v>
      </c>
      <c r="M61" s="158">
        <v>4797</v>
      </c>
      <c r="N61" s="158">
        <v>132.5</v>
      </c>
      <c r="O61" s="158">
        <v>4929.5</v>
      </c>
      <c r="P61" s="159" t="s">
        <v>20</v>
      </c>
      <c r="Q61" s="148"/>
      <c r="T61" s="160"/>
      <c r="U61" s="160"/>
    </row>
    <row r="62" s="147" customFormat="1" ht="30" customHeight="1" spans="1:21">
      <c r="A62" s="153">
        <v>60</v>
      </c>
      <c r="B62" s="154" t="s">
        <v>86</v>
      </c>
      <c r="C62" s="157" t="s">
        <v>90</v>
      </c>
      <c r="D62" s="154" t="s">
        <v>19</v>
      </c>
      <c r="E62" s="155">
        <v>5</v>
      </c>
      <c r="F62" s="155">
        <v>40</v>
      </c>
      <c r="G62" s="156">
        <v>18</v>
      </c>
      <c r="H62" s="153">
        <v>720</v>
      </c>
      <c r="I62" s="153">
        <v>10.5</v>
      </c>
      <c r="J62" s="156">
        <v>18</v>
      </c>
      <c r="K62" s="153">
        <v>189</v>
      </c>
      <c r="L62" s="153">
        <v>0</v>
      </c>
      <c r="M62" s="158">
        <v>909</v>
      </c>
      <c r="N62" s="158">
        <v>25</v>
      </c>
      <c r="O62" s="158">
        <v>934</v>
      </c>
      <c r="P62" s="159" t="s">
        <v>20</v>
      </c>
      <c r="Q62" s="148"/>
      <c r="T62" s="160"/>
      <c r="U62" s="160"/>
    </row>
    <row r="63" s="147" customFormat="1" ht="30" customHeight="1" spans="1:21">
      <c r="A63" s="153">
        <v>61</v>
      </c>
      <c r="B63" s="154" t="s">
        <v>86</v>
      </c>
      <c r="C63" s="157" t="s">
        <v>91</v>
      </c>
      <c r="D63" s="154" t="s">
        <v>19</v>
      </c>
      <c r="E63" s="155">
        <v>19</v>
      </c>
      <c r="F63" s="155">
        <v>152</v>
      </c>
      <c r="G63" s="156">
        <v>18</v>
      </c>
      <c r="H63" s="153">
        <v>2736</v>
      </c>
      <c r="I63" s="153">
        <v>37.5</v>
      </c>
      <c r="J63" s="156">
        <v>18</v>
      </c>
      <c r="K63" s="153">
        <v>675</v>
      </c>
      <c r="L63" s="153">
        <v>-288</v>
      </c>
      <c r="M63" s="158">
        <v>3123</v>
      </c>
      <c r="N63" s="158">
        <v>95</v>
      </c>
      <c r="O63" s="158">
        <v>3218</v>
      </c>
      <c r="P63" s="159" t="s">
        <v>92</v>
      </c>
      <c r="Q63" s="148"/>
      <c r="T63" s="160"/>
      <c r="U63" s="160"/>
    </row>
    <row r="64" s="147" customFormat="1" ht="30" customHeight="1" spans="1:21">
      <c r="A64" s="153">
        <v>62</v>
      </c>
      <c r="B64" s="154" t="s">
        <v>86</v>
      </c>
      <c r="C64" s="157" t="s">
        <v>93</v>
      </c>
      <c r="D64" s="154" t="s">
        <v>19</v>
      </c>
      <c r="E64" s="155">
        <v>19.5</v>
      </c>
      <c r="F64" s="155">
        <v>163.5</v>
      </c>
      <c r="G64" s="156">
        <v>18</v>
      </c>
      <c r="H64" s="153">
        <v>2943</v>
      </c>
      <c r="I64" s="153">
        <v>37</v>
      </c>
      <c r="J64" s="156">
        <v>18</v>
      </c>
      <c r="K64" s="153">
        <v>666</v>
      </c>
      <c r="L64" s="153">
        <v>0</v>
      </c>
      <c r="M64" s="158">
        <v>3609</v>
      </c>
      <c r="N64" s="158">
        <v>97.5</v>
      </c>
      <c r="O64" s="158">
        <v>3706.5</v>
      </c>
      <c r="P64" s="159" t="s">
        <v>20</v>
      </c>
      <c r="Q64" s="148"/>
      <c r="T64" s="160"/>
      <c r="U64" s="160"/>
    </row>
    <row r="65" s="147" customFormat="1" ht="30" customHeight="1" spans="1:21">
      <c r="A65" s="153">
        <v>63</v>
      </c>
      <c r="B65" s="154" t="s">
        <v>86</v>
      </c>
      <c r="C65" s="157" t="s">
        <v>94</v>
      </c>
      <c r="D65" s="154" t="s">
        <v>19</v>
      </c>
      <c r="E65" s="155">
        <v>15</v>
      </c>
      <c r="F65" s="155">
        <v>120</v>
      </c>
      <c r="G65" s="156">
        <v>18</v>
      </c>
      <c r="H65" s="153">
        <v>2160</v>
      </c>
      <c r="I65" s="153">
        <v>26.5</v>
      </c>
      <c r="J65" s="156">
        <v>18</v>
      </c>
      <c r="K65" s="153">
        <v>477</v>
      </c>
      <c r="L65" s="153">
        <v>0</v>
      </c>
      <c r="M65" s="158">
        <v>2637</v>
      </c>
      <c r="N65" s="158">
        <v>75</v>
      </c>
      <c r="O65" s="158">
        <v>2712</v>
      </c>
      <c r="P65" s="159" t="s">
        <v>20</v>
      </c>
      <c r="Q65" s="148"/>
      <c r="T65" s="160"/>
      <c r="U65" s="160"/>
    </row>
    <row r="66" s="147" customFormat="1" ht="30" customHeight="1" spans="1:21">
      <c r="A66" s="153">
        <v>64</v>
      </c>
      <c r="B66" s="154" t="s">
        <v>86</v>
      </c>
      <c r="C66" s="157" t="s">
        <v>95</v>
      </c>
      <c r="D66" s="154" t="s">
        <v>19</v>
      </c>
      <c r="E66" s="155">
        <v>18</v>
      </c>
      <c r="F66" s="155">
        <v>151.5</v>
      </c>
      <c r="G66" s="156">
        <v>18</v>
      </c>
      <c r="H66" s="153">
        <v>2727</v>
      </c>
      <c r="I66" s="153">
        <v>53</v>
      </c>
      <c r="J66" s="156">
        <v>18</v>
      </c>
      <c r="K66" s="153">
        <v>954</v>
      </c>
      <c r="L66" s="153">
        <v>0</v>
      </c>
      <c r="M66" s="158">
        <v>3681</v>
      </c>
      <c r="N66" s="158">
        <v>90</v>
      </c>
      <c r="O66" s="158">
        <v>3771</v>
      </c>
      <c r="P66" s="159" t="s">
        <v>20</v>
      </c>
      <c r="Q66" s="148"/>
      <c r="T66" s="160"/>
      <c r="U66" s="160"/>
    </row>
    <row r="67" s="147" customFormat="1" ht="30" customHeight="1" spans="1:21">
      <c r="A67" s="153">
        <v>65</v>
      </c>
      <c r="B67" s="154" t="s">
        <v>96</v>
      </c>
      <c r="C67" s="154" t="s">
        <v>97</v>
      </c>
      <c r="D67" s="154" t="s">
        <v>19</v>
      </c>
      <c r="E67" s="155">
        <v>13.5</v>
      </c>
      <c r="F67" s="155">
        <v>108</v>
      </c>
      <c r="G67" s="156">
        <v>19.5</v>
      </c>
      <c r="H67" s="153">
        <v>2106</v>
      </c>
      <c r="I67" s="153">
        <v>37</v>
      </c>
      <c r="J67" s="156">
        <v>20.5</v>
      </c>
      <c r="K67" s="153">
        <v>758.5</v>
      </c>
      <c r="L67" s="153">
        <v>-572.9</v>
      </c>
      <c r="M67" s="158">
        <v>2291.6</v>
      </c>
      <c r="N67" s="158">
        <v>67.5</v>
      </c>
      <c r="O67" s="158">
        <v>2359.1</v>
      </c>
      <c r="P67" s="159">
        <v>0.8</v>
      </c>
      <c r="Q67" s="148"/>
      <c r="T67" s="160"/>
      <c r="U67" s="160"/>
    </row>
    <row r="68" s="147" customFormat="1" ht="30" customHeight="1" spans="1:21">
      <c r="A68" s="153">
        <v>66</v>
      </c>
      <c r="B68" s="154" t="s">
        <v>96</v>
      </c>
      <c r="C68" s="154" t="s">
        <v>98</v>
      </c>
      <c r="D68" s="154" t="s">
        <v>19</v>
      </c>
      <c r="E68" s="155">
        <v>8.5</v>
      </c>
      <c r="F68" s="155">
        <v>66.5</v>
      </c>
      <c r="G68" s="156">
        <v>19.5</v>
      </c>
      <c r="H68" s="153">
        <v>1296.75</v>
      </c>
      <c r="I68" s="153">
        <v>17.5</v>
      </c>
      <c r="J68" s="156">
        <v>20.5</v>
      </c>
      <c r="K68" s="153">
        <v>358.75</v>
      </c>
      <c r="L68" s="153">
        <v>-85</v>
      </c>
      <c r="M68" s="158">
        <v>1570.5</v>
      </c>
      <c r="N68" s="158">
        <v>42.5</v>
      </c>
      <c r="O68" s="158">
        <v>1613</v>
      </c>
      <c r="P68" s="159" t="s">
        <v>99</v>
      </c>
      <c r="Q68" s="148"/>
      <c r="T68" s="160"/>
      <c r="U68" s="160"/>
    </row>
    <row r="69" s="147" customFormat="1" ht="30" customHeight="1" spans="1:21">
      <c r="A69" s="153">
        <v>67</v>
      </c>
      <c r="B69" s="154" t="s">
        <v>96</v>
      </c>
      <c r="C69" s="154" t="s">
        <v>100</v>
      </c>
      <c r="D69" s="154" t="s">
        <v>19</v>
      </c>
      <c r="E69" s="155">
        <v>21.5</v>
      </c>
      <c r="F69" s="155">
        <v>170</v>
      </c>
      <c r="G69" s="156">
        <v>19.5</v>
      </c>
      <c r="H69" s="153">
        <v>3315</v>
      </c>
      <c r="I69" s="153">
        <v>51</v>
      </c>
      <c r="J69" s="156">
        <v>20.5</v>
      </c>
      <c r="K69" s="153">
        <v>1045.5</v>
      </c>
      <c r="L69" s="153">
        <v>-85</v>
      </c>
      <c r="M69" s="158">
        <v>4275.5</v>
      </c>
      <c r="N69" s="158">
        <v>107.5</v>
      </c>
      <c r="O69" s="158">
        <v>4383</v>
      </c>
      <c r="P69" s="159" t="s">
        <v>99</v>
      </c>
      <c r="Q69" s="148"/>
      <c r="T69" s="160"/>
      <c r="U69" s="160"/>
    </row>
    <row r="70" s="147" customFormat="1" ht="30" customHeight="1" spans="1:21">
      <c r="A70" s="153">
        <v>68</v>
      </c>
      <c r="B70" s="154" t="s">
        <v>96</v>
      </c>
      <c r="C70" s="154" t="s">
        <v>101</v>
      </c>
      <c r="D70" s="154" t="s">
        <v>19</v>
      </c>
      <c r="E70" s="155">
        <v>19.5</v>
      </c>
      <c r="F70" s="155">
        <v>155.5</v>
      </c>
      <c r="G70" s="156">
        <v>19.5</v>
      </c>
      <c r="H70" s="153">
        <v>3032.25</v>
      </c>
      <c r="I70" s="153">
        <v>49</v>
      </c>
      <c r="J70" s="156">
        <v>20.5</v>
      </c>
      <c r="K70" s="153">
        <v>1004.5</v>
      </c>
      <c r="L70" s="153">
        <v>-85</v>
      </c>
      <c r="M70" s="158">
        <v>3951.75</v>
      </c>
      <c r="N70" s="158">
        <v>97.5</v>
      </c>
      <c r="O70" s="158">
        <v>4049.25</v>
      </c>
      <c r="P70" s="159" t="s">
        <v>99</v>
      </c>
      <c r="Q70" s="148"/>
      <c r="T70" s="160"/>
      <c r="U70" s="160"/>
    </row>
    <row r="71" s="147" customFormat="1" ht="30" customHeight="1" spans="1:21">
      <c r="A71" s="153">
        <v>69</v>
      </c>
      <c r="B71" s="154" t="s">
        <v>102</v>
      </c>
      <c r="C71" s="161" t="s">
        <v>103</v>
      </c>
      <c r="D71" s="154" t="s">
        <v>19</v>
      </c>
      <c r="E71" s="155">
        <v>22.5</v>
      </c>
      <c r="F71" s="155">
        <v>177</v>
      </c>
      <c r="G71" s="156">
        <v>19.5</v>
      </c>
      <c r="H71" s="153">
        <v>3451.5</v>
      </c>
      <c r="I71" s="153">
        <v>67.5</v>
      </c>
      <c r="J71" s="156">
        <v>20.5</v>
      </c>
      <c r="K71" s="153">
        <v>1383.75</v>
      </c>
      <c r="L71" s="153">
        <v>-100</v>
      </c>
      <c r="M71" s="158">
        <v>4735.25</v>
      </c>
      <c r="N71" s="158">
        <v>112.5</v>
      </c>
      <c r="O71" s="158">
        <v>4847.75</v>
      </c>
      <c r="P71" s="159" t="s">
        <v>99</v>
      </c>
      <c r="Q71" s="148"/>
      <c r="T71" s="160"/>
      <c r="U71" s="160"/>
    </row>
    <row r="72" s="147" customFormat="1" ht="30" customHeight="1" spans="1:21">
      <c r="A72" s="153">
        <v>70</v>
      </c>
      <c r="B72" s="154" t="s">
        <v>104</v>
      </c>
      <c r="C72" s="154" t="s">
        <v>105</v>
      </c>
      <c r="D72" s="154" t="s">
        <v>19</v>
      </c>
      <c r="E72" s="155">
        <v>27</v>
      </c>
      <c r="F72" s="155">
        <v>217.5</v>
      </c>
      <c r="G72" s="156">
        <v>19.5</v>
      </c>
      <c r="H72" s="153">
        <v>4241.25</v>
      </c>
      <c r="I72" s="153">
        <v>74</v>
      </c>
      <c r="J72" s="156">
        <v>20.5</v>
      </c>
      <c r="K72" s="153">
        <v>1517</v>
      </c>
      <c r="L72" s="153">
        <v>-88</v>
      </c>
      <c r="M72" s="158">
        <v>5670.25</v>
      </c>
      <c r="N72" s="158">
        <v>135</v>
      </c>
      <c r="O72" s="158">
        <v>5805.25</v>
      </c>
      <c r="P72" s="159"/>
      <c r="Q72" s="148"/>
      <c r="T72" s="160"/>
      <c r="U72" s="160"/>
    </row>
    <row r="73" s="147" customFormat="1" ht="30" customHeight="1" spans="1:21">
      <c r="A73" s="162" t="s">
        <v>106</v>
      </c>
      <c r="B73" s="163"/>
      <c r="C73" s="164"/>
      <c r="D73" s="154"/>
      <c r="E73" s="155">
        <v>1100</v>
      </c>
      <c r="F73" s="155">
        <v>8927.5</v>
      </c>
      <c r="G73" s="155">
        <v>1246.5</v>
      </c>
      <c r="H73" s="155">
        <v>171401.75</v>
      </c>
      <c r="I73" s="155">
        <v>3627.5</v>
      </c>
      <c r="J73" s="155">
        <v>1296.5</v>
      </c>
      <c r="K73" s="155">
        <v>66797.75</v>
      </c>
      <c r="L73" s="155">
        <v>-3210.64</v>
      </c>
      <c r="M73" s="155">
        <v>234988.86</v>
      </c>
      <c r="N73" s="155">
        <v>5747.5</v>
      </c>
      <c r="O73" s="155">
        <v>240736.36</v>
      </c>
      <c r="P73" s="159"/>
      <c r="Q73" s="148"/>
      <c r="T73" s="160"/>
      <c r="U73" s="160"/>
    </row>
    <row r="74" s="148" customFormat="1" ht="25" customHeight="1" spans="1:16">
      <c r="A74" s="155" t="s">
        <v>107</v>
      </c>
      <c r="B74" s="155"/>
      <c r="C74" s="155">
        <v>255180.54</v>
      </c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</row>
    <row r="75" s="149" customFormat="1" ht="21" customHeight="1" spans="1:25">
      <c r="A75" s="165"/>
      <c r="B75" s="165"/>
      <c r="C75" s="166"/>
      <c r="D75" s="151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60"/>
      <c r="U75" s="160"/>
      <c r="V75" s="148"/>
      <c r="W75" s="148"/>
      <c r="X75" s="148"/>
      <c r="Y75" s="148"/>
    </row>
    <row r="76" s="149" customFormat="1" ht="21" customHeight="1" spans="1:25">
      <c r="A76" s="165"/>
      <c r="B76" s="165"/>
      <c r="C76" s="166"/>
      <c r="D76" s="151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</row>
    <row r="77" s="149" customFormat="1" spans="3:16">
      <c r="C77" s="166"/>
      <c r="D77" s="151"/>
      <c r="P77" s="148"/>
    </row>
    <row r="78" s="150" customFormat="1" ht="18" customHeight="1" spans="1:15">
      <c r="A78" s="167"/>
      <c r="B78" s="168" t="s">
        <v>108</v>
      </c>
      <c r="C78" s="166"/>
      <c r="D78" s="168"/>
      <c r="E78" s="168"/>
      <c r="F78" s="168"/>
      <c r="G78" s="168"/>
      <c r="H78" s="168" t="s">
        <v>109</v>
      </c>
      <c r="I78" s="167"/>
      <c r="J78" s="167"/>
      <c r="K78" s="167"/>
      <c r="L78" s="167"/>
      <c r="M78" s="167"/>
      <c r="N78" s="167"/>
      <c r="O78" s="167"/>
    </row>
    <row r="79" s="148" customFormat="1" ht="25" customHeight="1" spans="3:25">
      <c r="C79" s="166"/>
      <c r="D79" s="151"/>
      <c r="Q79" s="149"/>
      <c r="R79" s="149"/>
      <c r="S79" s="149"/>
      <c r="T79" s="149"/>
      <c r="U79" s="149"/>
      <c r="V79" s="149"/>
      <c r="W79" s="149"/>
      <c r="X79" s="149"/>
      <c r="Y79" s="149"/>
    </row>
    <row r="80" s="148" customFormat="1" spans="3:7">
      <c r="C80"/>
      <c r="D80" t="s">
        <v>2</v>
      </c>
      <c r="E80" t="s">
        <v>110</v>
      </c>
      <c r="F80" t="s">
        <v>111</v>
      </c>
      <c r="G80" s="148" t="s">
        <v>112</v>
      </c>
    </row>
    <row r="81" s="148" customFormat="1" spans="3:7">
      <c r="C81"/>
      <c r="D81" t="s">
        <v>96</v>
      </c>
      <c r="E81">
        <v>500</v>
      </c>
      <c r="F81">
        <v>154.5</v>
      </c>
      <c r="G81" s="148">
        <v>12404.35</v>
      </c>
    </row>
    <row r="82" s="148" customFormat="1" spans="3:7">
      <c r="C82"/>
      <c r="D82" t="s">
        <v>17</v>
      </c>
      <c r="E82">
        <v>1054</v>
      </c>
      <c r="F82">
        <v>330.5</v>
      </c>
      <c r="G82" s="148">
        <v>26355.6</v>
      </c>
    </row>
    <row r="83" s="148" customFormat="1" spans="3:7">
      <c r="C83"/>
      <c r="D83" t="s">
        <v>86</v>
      </c>
      <c r="E83">
        <v>1020.5</v>
      </c>
      <c r="F83">
        <v>275.5</v>
      </c>
      <c r="G83" s="148">
        <v>23665</v>
      </c>
    </row>
    <row r="84" s="148" customFormat="1" spans="3:7">
      <c r="C84"/>
      <c r="D84" t="s">
        <v>27</v>
      </c>
      <c r="E84">
        <v>485</v>
      </c>
      <c r="F84">
        <v>107</v>
      </c>
      <c r="G84" s="148">
        <v>11645</v>
      </c>
    </row>
    <row r="85" s="148" customFormat="1" spans="3:7">
      <c r="C85"/>
      <c r="D85" t="s">
        <v>33</v>
      </c>
      <c r="E85">
        <v>4214.5</v>
      </c>
      <c r="F85">
        <v>2036.5</v>
      </c>
      <c r="G85" s="148">
        <v>113336.16</v>
      </c>
    </row>
    <row r="86" s="148" customFormat="1" spans="3:7">
      <c r="C86"/>
      <c r="D86" t="s">
        <v>78</v>
      </c>
      <c r="E86">
        <v>196</v>
      </c>
      <c r="F86">
        <v>51.5</v>
      </c>
      <c r="G86" s="148">
        <v>4701.25</v>
      </c>
    </row>
    <row r="87" s="148" customFormat="1" spans="3:7">
      <c r="C87"/>
      <c r="D87" t="s">
        <v>80</v>
      </c>
      <c r="E87">
        <v>627</v>
      </c>
      <c r="F87">
        <v>192.5</v>
      </c>
      <c r="G87" s="148">
        <v>16573</v>
      </c>
    </row>
    <row r="88" s="148" customFormat="1" spans="3:7">
      <c r="C88"/>
      <c r="D88" t="s">
        <v>102</v>
      </c>
      <c r="E88">
        <v>177</v>
      </c>
      <c r="F88">
        <v>67.5</v>
      </c>
      <c r="G88" s="148">
        <v>4847.75</v>
      </c>
    </row>
    <row r="89" s="148" customFormat="1" spans="3:7">
      <c r="C89"/>
      <c r="D89" t="s">
        <v>104</v>
      </c>
      <c r="E89">
        <v>217.5</v>
      </c>
      <c r="F89">
        <v>74</v>
      </c>
      <c r="G89" s="148">
        <v>5805.25</v>
      </c>
    </row>
    <row r="90" s="148" customFormat="1" spans="3:7">
      <c r="C90"/>
      <c r="D90" t="s">
        <v>72</v>
      </c>
      <c r="E90">
        <v>830.5</v>
      </c>
      <c r="F90">
        <v>338</v>
      </c>
      <c r="G90" s="148">
        <v>21403</v>
      </c>
    </row>
    <row r="91" s="148" customFormat="1" spans="3:7">
      <c r="C91"/>
      <c r="D91" t="s">
        <v>113</v>
      </c>
      <c r="E91">
        <v>9322</v>
      </c>
      <c r="F91">
        <v>3627.5</v>
      </c>
      <c r="G91" s="148">
        <v>240736.36</v>
      </c>
    </row>
    <row r="92" s="148" customFormat="1" spans="3:5">
      <c r="C92"/>
      <c r="D92"/>
      <c r="E92"/>
    </row>
    <row r="93" s="148" customFormat="1" spans="3:5">
      <c r="C93"/>
      <c r="D93"/>
      <c r="E93"/>
    </row>
    <row r="94" s="148" customFormat="1" spans="3:5">
      <c r="C94"/>
      <c r="D94"/>
      <c r="E94"/>
    </row>
    <row r="95" s="148" customFormat="1" spans="3:5">
      <c r="C95"/>
      <c r="D95"/>
      <c r="E95"/>
    </row>
    <row r="96" s="148" customFormat="1" spans="3:5">
      <c r="C96"/>
      <c r="D96"/>
      <c r="E96"/>
    </row>
    <row r="97" s="148" customFormat="1" spans="3:5">
      <c r="C97"/>
      <c r="D97"/>
      <c r="E97"/>
    </row>
    <row r="98" s="148" customFormat="1" spans="4:4">
      <c r="D98" s="151"/>
    </row>
    <row r="99" s="148" customFormat="1" spans="4:4">
      <c r="D99" s="151"/>
    </row>
    <row r="100" s="148" customFormat="1" spans="4:4">
      <c r="D100" s="151"/>
    </row>
    <row r="101" s="148" customFormat="1" spans="4:4">
      <c r="D101" s="151"/>
    </row>
    <row r="102" s="148" customFormat="1" spans="4:4">
      <c r="D102" s="151"/>
    </row>
    <row r="103" s="148" customFormat="1" spans="4:4">
      <c r="D103" s="151"/>
    </row>
    <row r="104" s="148" customFormat="1" spans="4:4">
      <c r="D104" s="151"/>
    </row>
    <row r="105" s="148" customFormat="1" spans="4:4">
      <c r="D105" s="151"/>
    </row>
    <row r="106" s="148" customFormat="1" spans="4:4">
      <c r="D106" s="151"/>
    </row>
    <row r="107" s="148" customFormat="1" spans="4:4">
      <c r="D107" s="151"/>
    </row>
    <row r="108" s="148" customFormat="1" spans="4:4">
      <c r="D108" s="151"/>
    </row>
    <row r="109" s="148" customFormat="1" spans="4:4">
      <c r="D109" s="151"/>
    </row>
    <row r="110" s="148" customFormat="1" spans="4:4">
      <c r="D110" s="151"/>
    </row>
    <row r="111" s="148" customFormat="1" spans="4:4">
      <c r="D111" s="151"/>
    </row>
    <row r="112" s="148" customFormat="1" spans="4:4">
      <c r="D112" s="151"/>
    </row>
    <row r="113" s="148" customFormat="1" spans="4:4">
      <c r="D113" s="151"/>
    </row>
    <row r="114" s="148" customFormat="1" spans="4:4">
      <c r="D114" s="151"/>
    </row>
    <row r="115" s="148" customFormat="1" spans="4:4">
      <c r="D115" s="151"/>
    </row>
    <row r="116" s="148" customFormat="1" spans="4:4">
      <c r="D116" s="151"/>
    </row>
    <row r="117" s="148" customFormat="1" spans="4:4">
      <c r="D117" s="151"/>
    </row>
    <row r="118" s="148" customFormat="1" spans="4:4">
      <c r="D118" s="151"/>
    </row>
    <row r="119" s="148" customFormat="1" spans="4:4">
      <c r="D119" s="151"/>
    </row>
    <row r="120" s="148" customFormat="1" spans="4:4">
      <c r="D120" s="151"/>
    </row>
    <row r="121" s="148" customFormat="1" spans="4:4">
      <c r="D121" s="151"/>
    </row>
    <row r="122" s="148" customFormat="1" spans="4:4">
      <c r="D122" s="151"/>
    </row>
    <row r="123" s="148" customFormat="1" spans="4:4">
      <c r="D123" s="151"/>
    </row>
    <row r="124" s="148" customFormat="1" spans="4:4">
      <c r="D124" s="151"/>
    </row>
    <row r="125" s="148" customFormat="1" spans="4:4">
      <c r="D125" s="151"/>
    </row>
    <row r="126" s="148" customFormat="1" spans="4:4">
      <c r="D126" s="151"/>
    </row>
    <row r="127" s="148" customFormat="1" spans="4:4">
      <c r="D127" s="151"/>
    </row>
    <row r="128" s="148" customFormat="1" spans="4:4">
      <c r="D128" s="151"/>
    </row>
    <row r="129" s="148" customFormat="1" spans="4:4">
      <c r="D129" s="151"/>
    </row>
    <row r="130" s="148" customFormat="1" spans="4:4">
      <c r="D130" s="151"/>
    </row>
    <row r="131" s="148" customFormat="1" spans="4:4">
      <c r="D131" s="151"/>
    </row>
    <row r="132" s="148" customFormat="1" spans="4:4">
      <c r="D132" s="151"/>
    </row>
    <row r="133" s="148" customFormat="1" spans="4:4">
      <c r="D133" s="151"/>
    </row>
    <row r="134" s="148" customFormat="1" spans="4:4">
      <c r="D134" s="151"/>
    </row>
    <row r="135" s="148" customFormat="1" spans="4:4">
      <c r="D135" s="151"/>
    </row>
    <row r="136" s="148" customFormat="1" spans="4:4">
      <c r="D136" s="151"/>
    </row>
    <row r="137" s="148" customFormat="1" spans="4:4">
      <c r="D137" s="151"/>
    </row>
    <row r="138" s="148" customFormat="1" spans="4:4">
      <c r="D138" s="151"/>
    </row>
    <row r="139" s="148" customFormat="1" spans="4:4">
      <c r="D139" s="151"/>
    </row>
  </sheetData>
  <mergeCells count="4">
    <mergeCell ref="A1:P1"/>
    <mergeCell ref="A73:C73"/>
    <mergeCell ref="A74:B74"/>
    <mergeCell ref="C74:P74"/>
  </mergeCells>
  <conditionalFormatting sqref="B1">
    <cfRule type="duplicateValues" dxfId="0" priority="806"/>
  </conditionalFormatting>
  <conditionalFormatting sqref="C1"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  <cfRule type="duplicateValues" dxfId="0" priority="810"/>
    <cfRule type="duplicateValues" dxfId="0" priority="809"/>
    <cfRule type="duplicateValues" dxfId="0" priority="808"/>
    <cfRule type="duplicateValues" dxfId="0" priority="807"/>
    <cfRule type="duplicateValues" dxfId="0" priority="805"/>
    <cfRule type="duplicateValues" dxfId="0" priority="804"/>
    <cfRule type="duplicateValues" dxfId="0" priority="803"/>
  </conditionalFormatting>
  <conditionalFormatting sqref="B2">
    <cfRule type="duplicateValues" dxfId="0" priority="1146"/>
    <cfRule type="duplicateValues" dxfId="0" priority="1145"/>
    <cfRule type="duplicateValues" dxfId="0" priority="1144"/>
    <cfRule type="duplicateValues" dxfId="0" priority="1143"/>
    <cfRule type="duplicateValues" dxfId="0" priority="1142"/>
    <cfRule type="duplicateValues" dxfId="0" priority="1139"/>
  </conditionalFormatting>
  <conditionalFormatting sqref="C2">
    <cfRule type="duplicateValues" dxfId="0" priority="1150"/>
    <cfRule type="duplicateValues" dxfId="0" priority="1148"/>
    <cfRule type="duplicateValues" dxfId="0" priority="1141"/>
    <cfRule type="duplicateValues" dxfId="0" priority="1138"/>
  </conditionalFormatting>
  <conditionalFormatting sqref="B3">
    <cfRule type="duplicateValues" dxfId="0" priority="1136"/>
    <cfRule type="duplicateValues" dxfId="0" priority="1135"/>
    <cfRule type="duplicateValues" dxfId="0" priority="1134"/>
    <cfRule type="duplicateValues" dxfId="0" priority="1133"/>
    <cfRule type="duplicateValues" dxfId="0" priority="1132"/>
    <cfRule type="duplicateValues" dxfId="0" priority="1131"/>
  </conditionalFormatting>
  <conditionalFormatting sqref="C3">
    <cfRule type="duplicateValues" dxfId="0" priority="1149"/>
    <cfRule type="duplicateValues" dxfId="0" priority="1147"/>
    <cfRule type="duplicateValues" dxfId="0" priority="1140"/>
    <cfRule type="duplicateValues" dxfId="0" priority="1137"/>
  </conditionalFormatting>
  <conditionalFormatting sqref="B4">
    <cfRule type="duplicateValues" dxfId="0" priority="490"/>
    <cfRule type="duplicateValues" dxfId="0" priority="489"/>
    <cfRule type="duplicateValues" dxfId="0" priority="488"/>
    <cfRule type="duplicateValues" dxfId="0" priority="487"/>
    <cfRule type="duplicateValues" dxfId="0" priority="486"/>
    <cfRule type="duplicateValues" dxfId="0" priority="485"/>
  </conditionalFormatting>
  <conditionalFormatting sqref="C4">
    <cfRule type="duplicateValues" dxfId="0" priority="494"/>
    <cfRule type="duplicateValues" dxfId="0" priority="493"/>
    <cfRule type="duplicateValues" dxfId="0" priority="492"/>
    <cfRule type="duplicateValues" dxfId="0" priority="491"/>
    <cfRule type="duplicateValues" dxfId="0" priority="484"/>
    <cfRule type="duplicateValues" dxfId="0" priority="483"/>
    <cfRule type="duplicateValues" dxfId="0" priority="482"/>
    <cfRule type="duplicateValues" dxfId="0" priority="481"/>
    <cfRule type="duplicateValues" dxfId="0" priority="480"/>
    <cfRule type="duplicateValues" dxfId="0" priority="479"/>
    <cfRule type="duplicateValues" dxfId="0" priority="478"/>
  </conditionalFormatting>
  <conditionalFormatting sqref="B5">
    <cfRule type="duplicateValues" dxfId="0" priority="460"/>
    <cfRule type="duplicateValues" dxfId="0" priority="456"/>
    <cfRule type="duplicateValues" dxfId="0" priority="452"/>
    <cfRule type="duplicateValues" dxfId="0" priority="448"/>
    <cfRule type="duplicateValues" dxfId="0" priority="444"/>
    <cfRule type="duplicateValues" dxfId="0" priority="440"/>
  </conditionalFormatting>
  <conditionalFormatting sqref="C5">
    <cfRule type="duplicateValues" dxfId="0" priority="476"/>
    <cfRule type="duplicateValues" dxfId="0" priority="472"/>
    <cfRule type="duplicateValues" dxfId="0" priority="468"/>
    <cfRule type="duplicateValues" dxfId="0" priority="464"/>
    <cfRule type="duplicateValues" dxfId="0" priority="436"/>
    <cfRule type="duplicateValues" dxfId="0" priority="432"/>
    <cfRule type="duplicateValues" dxfId="0" priority="428"/>
    <cfRule type="duplicateValues" dxfId="0" priority="424"/>
    <cfRule type="duplicateValues" dxfId="0" priority="420"/>
    <cfRule type="duplicateValues" dxfId="0" priority="416"/>
    <cfRule type="duplicateValues" dxfId="0" priority="412"/>
    <cfRule type="duplicateValues" dxfId="0" priority="408"/>
  </conditionalFormatting>
  <conditionalFormatting sqref="B6">
    <cfRule type="duplicateValues" dxfId="0" priority="459"/>
    <cfRule type="duplicateValues" dxfId="0" priority="455"/>
    <cfRule type="duplicateValues" dxfId="0" priority="451"/>
    <cfRule type="duplicateValues" dxfId="0" priority="447"/>
    <cfRule type="duplicateValues" dxfId="0" priority="443"/>
    <cfRule type="duplicateValues" dxfId="0" priority="439"/>
  </conditionalFormatting>
  <conditionalFormatting sqref="C6">
    <cfRule type="duplicateValues" dxfId="0" priority="475"/>
    <cfRule type="duplicateValues" dxfId="0" priority="471"/>
    <cfRule type="duplicateValues" dxfId="0" priority="467"/>
    <cfRule type="duplicateValues" dxfId="0" priority="463"/>
    <cfRule type="duplicateValues" dxfId="0" priority="435"/>
    <cfRule type="duplicateValues" dxfId="0" priority="431"/>
    <cfRule type="duplicateValues" dxfId="0" priority="427"/>
    <cfRule type="duplicateValues" dxfId="0" priority="423"/>
    <cfRule type="duplicateValues" dxfId="0" priority="419"/>
    <cfRule type="duplicateValues" dxfId="0" priority="415"/>
    <cfRule type="duplicateValues" dxfId="0" priority="411"/>
    <cfRule type="duplicateValues" dxfId="0" priority="407"/>
  </conditionalFormatting>
  <conditionalFormatting sqref="B7">
    <cfRule type="duplicateValues" dxfId="0" priority="458"/>
    <cfRule type="duplicateValues" dxfId="0" priority="454"/>
    <cfRule type="duplicateValues" dxfId="0" priority="450"/>
    <cfRule type="duplicateValues" dxfId="0" priority="446"/>
    <cfRule type="duplicateValues" dxfId="0" priority="442"/>
    <cfRule type="duplicateValues" dxfId="0" priority="438"/>
  </conditionalFormatting>
  <conditionalFormatting sqref="C7">
    <cfRule type="duplicateValues" dxfId="0" priority="474"/>
    <cfRule type="duplicateValues" dxfId="0" priority="470"/>
    <cfRule type="duplicateValues" dxfId="0" priority="466"/>
    <cfRule type="duplicateValues" dxfId="0" priority="462"/>
    <cfRule type="duplicateValues" dxfId="0" priority="434"/>
    <cfRule type="duplicateValues" dxfId="0" priority="430"/>
    <cfRule type="duplicateValues" dxfId="0" priority="426"/>
    <cfRule type="duplicateValues" dxfId="0" priority="422"/>
    <cfRule type="duplicateValues" dxfId="0" priority="418"/>
    <cfRule type="duplicateValues" dxfId="0" priority="414"/>
    <cfRule type="duplicateValues" dxfId="0" priority="410"/>
    <cfRule type="duplicateValues" dxfId="0" priority="406"/>
  </conditionalFormatting>
  <conditionalFormatting sqref="B8">
    <cfRule type="duplicateValues" dxfId="0" priority="457"/>
    <cfRule type="duplicateValues" dxfId="0" priority="453"/>
    <cfRule type="duplicateValues" dxfId="0" priority="449"/>
    <cfRule type="duplicateValues" dxfId="0" priority="445"/>
    <cfRule type="duplicateValues" dxfId="0" priority="441"/>
    <cfRule type="duplicateValues" dxfId="0" priority="437"/>
  </conditionalFormatting>
  <conditionalFormatting sqref="C8">
    <cfRule type="duplicateValues" dxfId="0" priority="473"/>
    <cfRule type="duplicateValues" dxfId="0" priority="469"/>
    <cfRule type="duplicateValues" dxfId="0" priority="465"/>
    <cfRule type="duplicateValues" dxfId="0" priority="461"/>
    <cfRule type="duplicateValues" dxfId="0" priority="433"/>
    <cfRule type="duplicateValues" dxfId="0" priority="429"/>
    <cfRule type="duplicateValues" dxfId="0" priority="425"/>
    <cfRule type="duplicateValues" dxfId="0" priority="421"/>
    <cfRule type="duplicateValues" dxfId="0" priority="417"/>
    <cfRule type="duplicateValues" dxfId="0" priority="413"/>
    <cfRule type="duplicateValues" dxfId="0" priority="409"/>
    <cfRule type="duplicateValues" dxfId="0" priority="405"/>
  </conditionalFormatting>
  <conditionalFormatting sqref="B9">
    <cfRule type="duplicateValues" dxfId="0" priority="798"/>
    <cfRule type="duplicateValues" dxfId="0" priority="797"/>
    <cfRule type="duplicateValues" dxfId="0" priority="796"/>
    <cfRule type="duplicateValues" dxfId="0" priority="795"/>
    <cfRule type="duplicateValues" dxfId="0" priority="794"/>
    <cfRule type="duplicateValues" dxfId="0" priority="793"/>
  </conditionalFormatting>
  <conditionalFormatting sqref="C9">
    <cfRule type="duplicateValues" dxfId="0" priority="802"/>
    <cfRule type="duplicateValues" dxfId="0" priority="801"/>
    <cfRule type="duplicateValues" dxfId="0" priority="800"/>
    <cfRule type="duplicateValues" dxfId="0" priority="799"/>
    <cfRule type="duplicateValues" dxfId="0" priority="792"/>
    <cfRule type="duplicateValues" dxfId="0" priority="791"/>
    <cfRule type="duplicateValues" dxfId="0" priority="790"/>
    <cfRule type="duplicateValues" dxfId="0" priority="789"/>
    <cfRule type="duplicateValues" dxfId="0" priority="788"/>
  </conditionalFormatting>
  <conditionalFormatting sqref="B10">
    <cfRule type="duplicateValues" dxfId="0" priority="1158"/>
    <cfRule type="duplicateValues" dxfId="0" priority="1157"/>
    <cfRule type="duplicateValues" dxfId="0" priority="1156"/>
    <cfRule type="duplicateValues" dxfId="0" priority="1155"/>
    <cfRule type="duplicateValues" dxfId="0" priority="1154"/>
    <cfRule type="duplicateValues" dxfId="0" priority="1152"/>
  </conditionalFormatting>
  <conditionalFormatting sqref="C10">
    <cfRule type="duplicateValues" dxfId="0" priority="1160"/>
    <cfRule type="duplicateValues" dxfId="0" priority="1159"/>
    <cfRule type="duplicateValues" dxfId="0" priority="1153"/>
    <cfRule type="duplicateValues" dxfId="0" priority="1151"/>
  </conditionalFormatting>
  <conditionalFormatting sqref="B11">
    <cfRule type="duplicateValues" dxfId="0" priority="1100"/>
    <cfRule type="duplicateValues" dxfId="0" priority="1099"/>
    <cfRule type="duplicateValues" dxfId="0" priority="1098"/>
    <cfRule type="duplicateValues" dxfId="0" priority="1097"/>
    <cfRule type="duplicateValues" dxfId="0" priority="1096"/>
    <cfRule type="duplicateValues" dxfId="0" priority="1094"/>
  </conditionalFormatting>
  <conditionalFormatting sqref="C11">
    <cfRule type="duplicateValues" dxfId="0" priority="1102"/>
    <cfRule type="duplicateValues" dxfId="0" priority="1101"/>
    <cfRule type="duplicateValues" dxfId="0" priority="1095"/>
    <cfRule type="duplicateValues" dxfId="0" priority="1093"/>
    <cfRule type="duplicateValues" dxfId="0" priority="1092"/>
    <cfRule type="duplicateValues" dxfId="0" priority="1091"/>
  </conditionalFormatting>
  <conditionalFormatting sqref="B12">
    <cfRule type="duplicateValues" dxfId="0" priority="398"/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0"/>
  </conditionalFormatting>
  <conditionalFormatting sqref="C12">
    <cfRule type="duplicateValues" dxfId="0" priority="404"/>
    <cfRule type="duplicateValues" dxfId="0" priority="401"/>
    <cfRule type="duplicateValues" dxfId="0" priority="383"/>
    <cfRule type="duplicateValues" dxfId="0" priority="377"/>
    <cfRule type="duplicateValues" dxfId="0" priority="374"/>
    <cfRule type="duplicateValues" dxfId="0" priority="371"/>
    <cfRule type="duplicateValues" dxfId="0" priority="368"/>
    <cfRule type="duplicateValues" dxfId="0" priority="365"/>
    <cfRule type="duplicateValues" dxfId="0" priority="362"/>
    <cfRule type="duplicateValues" dxfId="0" priority="359"/>
    <cfRule type="duplicateValues" dxfId="0" priority="356"/>
    <cfRule type="duplicateValues" dxfId="0" priority="353"/>
  </conditionalFormatting>
  <conditionalFormatting sqref="B13">
    <cfRule type="duplicateValues" dxfId="0" priority="397"/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79"/>
  </conditionalFormatting>
  <conditionalFormatting sqref="C13">
    <cfRule type="duplicateValues" dxfId="0" priority="403"/>
    <cfRule type="duplicateValues" dxfId="0" priority="400"/>
    <cfRule type="duplicateValues" dxfId="0" priority="382"/>
    <cfRule type="duplicateValues" dxfId="0" priority="376"/>
    <cfRule type="duplicateValues" dxfId="0" priority="373"/>
    <cfRule type="duplicateValues" dxfId="0" priority="370"/>
    <cfRule type="duplicateValues" dxfId="0" priority="367"/>
    <cfRule type="duplicateValues" dxfId="0" priority="364"/>
    <cfRule type="duplicateValues" dxfId="0" priority="361"/>
    <cfRule type="duplicateValues" dxfId="0" priority="358"/>
    <cfRule type="duplicateValues" dxfId="0" priority="355"/>
    <cfRule type="duplicateValues" dxfId="0" priority="352"/>
  </conditionalFormatting>
  <conditionalFormatting sqref="B14">
    <cfRule type="duplicateValues" dxfId="0" priority="396"/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78"/>
  </conditionalFormatting>
  <conditionalFormatting sqref="C14">
    <cfRule type="duplicateValues" dxfId="0" priority="402"/>
    <cfRule type="duplicateValues" dxfId="0" priority="399"/>
    <cfRule type="duplicateValues" dxfId="0" priority="381"/>
    <cfRule type="duplicateValues" dxfId="0" priority="375"/>
    <cfRule type="duplicateValues" dxfId="0" priority="372"/>
    <cfRule type="duplicateValues" dxfId="0" priority="369"/>
    <cfRule type="duplicateValues" dxfId="0" priority="366"/>
    <cfRule type="duplicateValues" dxfId="0" priority="363"/>
    <cfRule type="duplicateValues" dxfId="0" priority="360"/>
    <cfRule type="duplicateValues" dxfId="0" priority="357"/>
    <cfRule type="duplicateValues" dxfId="0" priority="354"/>
    <cfRule type="duplicateValues" dxfId="0" priority="351"/>
  </conditionalFormatting>
  <conditionalFormatting sqref="B15">
    <cfRule type="duplicateValues" dxfId="0" priority="1069"/>
    <cfRule type="duplicateValues" dxfId="0" priority="1060"/>
    <cfRule type="duplicateValues" dxfId="0" priority="1051"/>
    <cfRule type="duplicateValues" dxfId="0" priority="1042"/>
    <cfRule type="duplicateValues" dxfId="0" priority="1033"/>
    <cfRule type="duplicateValues" dxfId="0" priority="1015"/>
  </conditionalFormatting>
  <conditionalFormatting sqref="C15">
    <cfRule type="duplicateValues" dxfId="0" priority="1087"/>
    <cfRule type="duplicateValues" dxfId="0" priority="1078"/>
    <cfRule type="duplicateValues" dxfId="0" priority="1024"/>
    <cfRule type="duplicateValues" dxfId="0" priority="1006"/>
    <cfRule type="duplicateValues" dxfId="0" priority="997"/>
    <cfRule type="duplicateValues" dxfId="0" priority="988"/>
  </conditionalFormatting>
  <conditionalFormatting sqref="B16">
    <cfRule type="duplicateValues" dxfId="0" priority="1068"/>
    <cfRule type="duplicateValues" dxfId="0" priority="1059"/>
    <cfRule type="duplicateValues" dxfId="0" priority="1050"/>
    <cfRule type="duplicateValues" dxfId="0" priority="1041"/>
    <cfRule type="duplicateValues" dxfId="0" priority="1032"/>
    <cfRule type="duplicateValues" dxfId="0" priority="1014"/>
  </conditionalFormatting>
  <conditionalFormatting sqref="C16">
    <cfRule type="duplicateValues" dxfId="0" priority="1086"/>
    <cfRule type="duplicateValues" dxfId="0" priority="1077"/>
    <cfRule type="duplicateValues" dxfId="0" priority="1023"/>
    <cfRule type="duplicateValues" dxfId="0" priority="1005"/>
    <cfRule type="duplicateValues" dxfId="0" priority="996"/>
    <cfRule type="duplicateValues" dxfId="0" priority="987"/>
  </conditionalFormatting>
  <conditionalFormatting sqref="B17">
    <cfRule type="duplicateValues" dxfId="0" priority="935"/>
    <cfRule type="duplicateValues" dxfId="0" priority="930"/>
    <cfRule type="duplicateValues" dxfId="0" priority="925"/>
    <cfRule type="duplicateValues" dxfId="0" priority="920"/>
    <cfRule type="duplicateValues" dxfId="0" priority="915"/>
    <cfRule type="duplicateValues" dxfId="0" priority="905"/>
  </conditionalFormatting>
  <conditionalFormatting sqref="C17">
    <cfRule type="duplicateValues" dxfId="0" priority="945"/>
    <cfRule type="duplicateValues" dxfId="0" priority="940"/>
    <cfRule type="duplicateValues" dxfId="0" priority="910"/>
    <cfRule type="duplicateValues" dxfId="0" priority="900"/>
    <cfRule type="duplicateValues" dxfId="0" priority="895"/>
    <cfRule type="duplicateValues" dxfId="0" priority="890"/>
    <cfRule type="duplicateValues" dxfId="0" priority="885"/>
  </conditionalFormatting>
  <conditionalFormatting sqref="B18">
    <cfRule type="duplicateValues" dxfId="0" priority="934"/>
    <cfRule type="duplicateValues" dxfId="0" priority="929"/>
    <cfRule type="duplicateValues" dxfId="0" priority="924"/>
    <cfRule type="duplicateValues" dxfId="0" priority="919"/>
    <cfRule type="duplicateValues" dxfId="0" priority="914"/>
    <cfRule type="duplicateValues" dxfId="0" priority="904"/>
  </conditionalFormatting>
  <conditionalFormatting sqref="C18">
    <cfRule type="duplicateValues" dxfId="0" priority="944"/>
    <cfRule type="duplicateValues" dxfId="0" priority="939"/>
    <cfRule type="duplicateValues" dxfId="0" priority="909"/>
    <cfRule type="duplicateValues" dxfId="0" priority="899"/>
    <cfRule type="duplicateValues" dxfId="0" priority="894"/>
    <cfRule type="duplicateValues" dxfId="0" priority="889"/>
    <cfRule type="duplicateValues" dxfId="0" priority="884"/>
  </conditionalFormatting>
  <conditionalFormatting sqref="B19">
    <cfRule type="duplicateValues" dxfId="0" priority="933"/>
    <cfRule type="duplicateValues" dxfId="0" priority="928"/>
    <cfRule type="duplicateValues" dxfId="0" priority="923"/>
    <cfRule type="duplicateValues" dxfId="0" priority="918"/>
    <cfRule type="duplicateValues" dxfId="0" priority="913"/>
    <cfRule type="duplicateValues" dxfId="0" priority="903"/>
  </conditionalFormatting>
  <conditionalFormatting sqref="C19">
    <cfRule type="duplicateValues" dxfId="0" priority="943"/>
    <cfRule type="duplicateValues" dxfId="0" priority="938"/>
    <cfRule type="duplicateValues" dxfId="0" priority="908"/>
    <cfRule type="duplicateValues" dxfId="0" priority="898"/>
    <cfRule type="duplicateValues" dxfId="0" priority="893"/>
    <cfRule type="duplicateValues" dxfId="0" priority="888"/>
    <cfRule type="duplicateValues" dxfId="0" priority="883"/>
  </conditionalFormatting>
  <conditionalFormatting sqref="B20">
    <cfRule type="duplicateValues" dxfId="0" priority="932"/>
    <cfRule type="duplicateValues" dxfId="0" priority="927"/>
    <cfRule type="duplicateValues" dxfId="0" priority="922"/>
    <cfRule type="duplicateValues" dxfId="0" priority="917"/>
    <cfRule type="duplicateValues" dxfId="0" priority="912"/>
    <cfRule type="duplicateValues" dxfId="0" priority="902"/>
  </conditionalFormatting>
  <conditionalFormatting sqref="C20">
    <cfRule type="duplicateValues" dxfId="0" priority="942"/>
    <cfRule type="duplicateValues" dxfId="0" priority="937"/>
    <cfRule type="duplicateValues" dxfId="0" priority="907"/>
    <cfRule type="duplicateValues" dxfId="0" priority="897"/>
    <cfRule type="duplicateValues" dxfId="0" priority="892"/>
    <cfRule type="duplicateValues" dxfId="0" priority="887"/>
    <cfRule type="duplicateValues" dxfId="0" priority="882"/>
  </conditionalFormatting>
  <conditionalFormatting sqref="B21">
    <cfRule type="duplicateValues" dxfId="0" priority="931"/>
    <cfRule type="duplicateValues" dxfId="0" priority="926"/>
    <cfRule type="duplicateValues" dxfId="0" priority="921"/>
    <cfRule type="duplicateValues" dxfId="0" priority="916"/>
    <cfRule type="duplicateValues" dxfId="0" priority="911"/>
    <cfRule type="duplicateValues" dxfId="0" priority="901"/>
  </conditionalFormatting>
  <conditionalFormatting sqref="C21">
    <cfRule type="duplicateValues" dxfId="0" priority="941"/>
    <cfRule type="duplicateValues" dxfId="0" priority="936"/>
    <cfRule type="duplicateValues" dxfId="0" priority="906"/>
    <cfRule type="duplicateValues" dxfId="0" priority="896"/>
    <cfRule type="duplicateValues" dxfId="0" priority="891"/>
    <cfRule type="duplicateValues" dxfId="0" priority="886"/>
    <cfRule type="duplicateValues" dxfId="0" priority="881"/>
  </conditionalFormatting>
  <conditionalFormatting sqref="B22">
    <cfRule type="duplicateValues" dxfId="0" priority="876"/>
    <cfRule type="duplicateValues" dxfId="0" priority="874"/>
    <cfRule type="duplicateValues" dxfId="0" priority="872"/>
    <cfRule type="duplicateValues" dxfId="0" priority="870"/>
    <cfRule type="duplicateValues" dxfId="0" priority="868"/>
    <cfRule type="duplicateValues" dxfId="0" priority="864"/>
  </conditionalFormatting>
  <conditionalFormatting sqref="C22">
    <cfRule type="duplicateValues" dxfId="0" priority="880"/>
    <cfRule type="duplicateValues" dxfId="0" priority="878"/>
    <cfRule type="duplicateValues" dxfId="0" priority="866"/>
    <cfRule type="duplicateValues" dxfId="0" priority="862"/>
    <cfRule type="duplicateValues" dxfId="0" priority="860"/>
    <cfRule type="duplicateValues" dxfId="0" priority="858"/>
    <cfRule type="duplicateValues" dxfId="0" priority="856"/>
  </conditionalFormatting>
  <conditionalFormatting sqref="B23">
    <cfRule type="duplicateValues" dxfId="0" priority="875"/>
    <cfRule type="duplicateValues" dxfId="0" priority="873"/>
    <cfRule type="duplicateValues" dxfId="0" priority="871"/>
    <cfRule type="duplicateValues" dxfId="0" priority="869"/>
    <cfRule type="duplicateValues" dxfId="0" priority="867"/>
    <cfRule type="duplicateValues" dxfId="0" priority="863"/>
  </conditionalFormatting>
  <conditionalFormatting sqref="C23">
    <cfRule type="duplicateValues" dxfId="0" priority="879"/>
    <cfRule type="duplicateValues" dxfId="0" priority="877"/>
    <cfRule type="duplicateValues" dxfId="0" priority="865"/>
    <cfRule type="duplicateValues" dxfId="0" priority="861"/>
    <cfRule type="duplicateValues" dxfId="0" priority="859"/>
    <cfRule type="duplicateValues" dxfId="0" priority="857"/>
    <cfRule type="duplicateValues" dxfId="0" priority="855"/>
  </conditionalFormatting>
  <conditionalFormatting sqref="B24">
    <cfRule type="duplicateValues" dxfId="0" priority="700"/>
    <cfRule type="duplicateValues" dxfId="0" priority="691"/>
    <cfRule type="duplicateValues" dxfId="0" priority="682"/>
    <cfRule type="duplicateValues" dxfId="0" priority="673"/>
    <cfRule type="duplicateValues" dxfId="0" priority="664"/>
    <cfRule type="duplicateValues" dxfId="0" priority="646"/>
  </conditionalFormatting>
  <conditionalFormatting sqref="C24">
    <cfRule type="duplicateValues" dxfId="0" priority="718"/>
    <cfRule type="duplicateValues" dxfId="0" priority="709"/>
    <cfRule type="duplicateValues" dxfId="0" priority="655"/>
    <cfRule type="duplicateValues" dxfId="0" priority="637"/>
    <cfRule type="duplicateValues" dxfId="0" priority="628"/>
    <cfRule type="duplicateValues" dxfId="0" priority="619"/>
    <cfRule type="duplicateValues" dxfId="0" priority="610"/>
    <cfRule type="duplicateValues" dxfId="0" priority="601"/>
    <cfRule type="duplicateValues" dxfId="0" priority="592"/>
  </conditionalFormatting>
  <conditionalFormatting sqref="B25">
    <cfRule type="duplicateValues" dxfId="0" priority="699"/>
    <cfRule type="duplicateValues" dxfId="0" priority="690"/>
    <cfRule type="duplicateValues" dxfId="0" priority="681"/>
    <cfRule type="duplicateValues" dxfId="0" priority="672"/>
    <cfRule type="duplicateValues" dxfId="0" priority="663"/>
    <cfRule type="duplicateValues" dxfId="0" priority="645"/>
  </conditionalFormatting>
  <conditionalFormatting sqref="C25">
    <cfRule type="duplicateValues" dxfId="0" priority="717"/>
    <cfRule type="duplicateValues" dxfId="0" priority="708"/>
    <cfRule type="duplicateValues" dxfId="0" priority="654"/>
    <cfRule type="duplicateValues" dxfId="0" priority="636"/>
    <cfRule type="duplicateValues" dxfId="0" priority="627"/>
    <cfRule type="duplicateValues" dxfId="0" priority="618"/>
    <cfRule type="duplicateValues" dxfId="0" priority="609"/>
    <cfRule type="duplicateValues" dxfId="0" priority="600"/>
    <cfRule type="duplicateValues" dxfId="0" priority="591"/>
  </conditionalFormatting>
  <conditionalFormatting sqref="B26">
    <cfRule type="duplicateValues" dxfId="0" priority="698"/>
    <cfRule type="duplicateValues" dxfId="0" priority="689"/>
    <cfRule type="duplicateValues" dxfId="0" priority="680"/>
    <cfRule type="duplicateValues" dxfId="0" priority="671"/>
    <cfRule type="duplicateValues" dxfId="0" priority="662"/>
    <cfRule type="duplicateValues" dxfId="0" priority="644"/>
  </conditionalFormatting>
  <conditionalFormatting sqref="C26">
    <cfRule type="duplicateValues" dxfId="0" priority="716"/>
    <cfRule type="duplicateValues" dxfId="0" priority="707"/>
    <cfRule type="duplicateValues" dxfId="0" priority="653"/>
    <cfRule type="duplicateValues" dxfId="0" priority="635"/>
    <cfRule type="duplicateValues" dxfId="0" priority="626"/>
    <cfRule type="duplicateValues" dxfId="0" priority="617"/>
    <cfRule type="duplicateValues" dxfId="0" priority="608"/>
    <cfRule type="duplicateValues" dxfId="0" priority="599"/>
    <cfRule type="duplicateValues" dxfId="0" priority="590"/>
  </conditionalFormatting>
  <conditionalFormatting sqref="B27">
    <cfRule type="duplicateValues" dxfId="0" priority="697"/>
    <cfRule type="duplicateValues" dxfId="0" priority="688"/>
    <cfRule type="duplicateValues" dxfId="0" priority="679"/>
    <cfRule type="duplicateValues" dxfId="0" priority="670"/>
    <cfRule type="duplicateValues" dxfId="0" priority="661"/>
    <cfRule type="duplicateValues" dxfId="0" priority="643"/>
  </conditionalFormatting>
  <conditionalFormatting sqref="C27">
    <cfRule type="duplicateValues" dxfId="0" priority="715"/>
    <cfRule type="duplicateValues" dxfId="0" priority="706"/>
    <cfRule type="duplicateValues" dxfId="0" priority="652"/>
    <cfRule type="duplicateValues" dxfId="0" priority="634"/>
    <cfRule type="duplicateValues" dxfId="0" priority="625"/>
    <cfRule type="duplicateValues" dxfId="0" priority="616"/>
    <cfRule type="duplicateValues" dxfId="0" priority="607"/>
    <cfRule type="duplicateValues" dxfId="0" priority="598"/>
    <cfRule type="duplicateValues" dxfId="0" priority="589"/>
  </conditionalFormatting>
  <conditionalFormatting sqref="B28">
    <cfRule type="duplicateValues" dxfId="0" priority="696"/>
    <cfRule type="duplicateValues" dxfId="0" priority="687"/>
    <cfRule type="duplicateValues" dxfId="0" priority="678"/>
    <cfRule type="duplicateValues" dxfId="0" priority="669"/>
    <cfRule type="duplicateValues" dxfId="0" priority="660"/>
    <cfRule type="duplicateValues" dxfId="0" priority="642"/>
  </conditionalFormatting>
  <conditionalFormatting sqref="C28">
    <cfRule type="duplicateValues" dxfId="0" priority="714"/>
    <cfRule type="duplicateValues" dxfId="0" priority="705"/>
    <cfRule type="duplicateValues" dxfId="0" priority="651"/>
    <cfRule type="duplicateValues" dxfId="0" priority="633"/>
    <cfRule type="duplicateValues" dxfId="0" priority="624"/>
    <cfRule type="duplicateValues" dxfId="0" priority="615"/>
    <cfRule type="duplicateValues" dxfId="0" priority="606"/>
    <cfRule type="duplicateValues" dxfId="0" priority="597"/>
    <cfRule type="duplicateValues" dxfId="0" priority="588"/>
  </conditionalFormatting>
  <conditionalFormatting sqref="B29">
    <cfRule type="duplicateValues" dxfId="0" priority="695"/>
    <cfRule type="duplicateValues" dxfId="0" priority="686"/>
    <cfRule type="duplicateValues" dxfId="0" priority="677"/>
    <cfRule type="duplicateValues" dxfId="0" priority="668"/>
    <cfRule type="duplicateValues" dxfId="0" priority="659"/>
    <cfRule type="duplicateValues" dxfId="0" priority="641"/>
  </conditionalFormatting>
  <conditionalFormatting sqref="C29">
    <cfRule type="duplicateValues" dxfId="0" priority="713"/>
    <cfRule type="duplicateValues" dxfId="0" priority="704"/>
    <cfRule type="duplicateValues" dxfId="0" priority="650"/>
    <cfRule type="duplicateValues" dxfId="0" priority="632"/>
    <cfRule type="duplicateValues" dxfId="0" priority="623"/>
    <cfRule type="duplicateValues" dxfId="0" priority="614"/>
    <cfRule type="duplicateValues" dxfId="0" priority="605"/>
    <cfRule type="duplicateValues" dxfId="0" priority="596"/>
    <cfRule type="duplicateValues" dxfId="0" priority="587"/>
  </conditionalFormatting>
  <conditionalFormatting sqref="B30">
    <cfRule type="duplicateValues" dxfId="0" priority="320"/>
    <cfRule type="duplicateValues" dxfId="0" priority="305"/>
    <cfRule type="duplicateValues" dxfId="0" priority="290"/>
    <cfRule type="duplicateValues" dxfId="0" priority="275"/>
    <cfRule type="duplicateValues" dxfId="0" priority="260"/>
    <cfRule type="duplicateValues" dxfId="0" priority="230"/>
  </conditionalFormatting>
  <conditionalFormatting sqref="C30">
    <cfRule type="duplicateValues" dxfId="0" priority="350"/>
    <cfRule type="duplicateValues" dxfId="0" priority="335"/>
    <cfRule type="duplicateValues" dxfId="0" priority="245"/>
    <cfRule type="duplicateValues" dxfId="0" priority="215"/>
    <cfRule type="duplicateValues" dxfId="0" priority="200"/>
    <cfRule type="duplicateValues" dxfId="0" priority="185"/>
    <cfRule type="duplicateValues" dxfId="0" priority="170"/>
    <cfRule type="duplicateValues" dxfId="0" priority="155"/>
    <cfRule type="duplicateValues" dxfId="0" priority="140"/>
    <cfRule type="duplicateValues" dxfId="0" priority="125"/>
    <cfRule type="duplicateValues" dxfId="0" priority="110"/>
    <cfRule type="duplicateValues" dxfId="0" priority="95"/>
  </conditionalFormatting>
  <conditionalFormatting sqref="B31">
    <cfRule type="duplicateValues" dxfId="0" priority="319"/>
    <cfRule type="duplicateValues" dxfId="0" priority="304"/>
    <cfRule type="duplicateValues" dxfId="0" priority="289"/>
    <cfRule type="duplicateValues" dxfId="0" priority="274"/>
    <cfRule type="duplicateValues" dxfId="0" priority="259"/>
    <cfRule type="duplicateValues" dxfId="0" priority="229"/>
  </conditionalFormatting>
  <conditionalFormatting sqref="C31">
    <cfRule type="duplicateValues" dxfId="0" priority="349"/>
    <cfRule type="duplicateValues" dxfId="0" priority="334"/>
    <cfRule type="duplicateValues" dxfId="0" priority="244"/>
    <cfRule type="duplicateValues" dxfId="0" priority="214"/>
    <cfRule type="duplicateValues" dxfId="0" priority="199"/>
    <cfRule type="duplicateValues" dxfId="0" priority="184"/>
    <cfRule type="duplicateValues" dxfId="0" priority="169"/>
    <cfRule type="duplicateValues" dxfId="0" priority="154"/>
    <cfRule type="duplicateValues" dxfId="0" priority="139"/>
    <cfRule type="duplicateValues" dxfId="0" priority="124"/>
    <cfRule type="duplicateValues" dxfId="0" priority="109"/>
    <cfRule type="duplicateValues" dxfId="0" priority="94"/>
  </conditionalFormatting>
  <conditionalFormatting sqref="B32">
    <cfRule type="duplicateValues" dxfId="0" priority="318"/>
    <cfRule type="duplicateValues" dxfId="0" priority="303"/>
    <cfRule type="duplicateValues" dxfId="0" priority="288"/>
    <cfRule type="duplicateValues" dxfId="0" priority="273"/>
    <cfRule type="duplicateValues" dxfId="0" priority="258"/>
    <cfRule type="duplicateValues" dxfId="0" priority="228"/>
  </conditionalFormatting>
  <conditionalFormatting sqref="C32">
    <cfRule type="duplicateValues" dxfId="0" priority="348"/>
    <cfRule type="duplicateValues" dxfId="0" priority="333"/>
    <cfRule type="duplicateValues" dxfId="0" priority="243"/>
    <cfRule type="duplicateValues" dxfId="0" priority="213"/>
    <cfRule type="duplicateValues" dxfId="0" priority="198"/>
    <cfRule type="duplicateValues" dxfId="0" priority="183"/>
    <cfRule type="duplicateValues" dxfId="0" priority="168"/>
    <cfRule type="duplicateValues" dxfId="0" priority="153"/>
    <cfRule type="duplicateValues" dxfId="0" priority="138"/>
    <cfRule type="duplicateValues" dxfId="0" priority="123"/>
    <cfRule type="duplicateValues" dxfId="0" priority="108"/>
    <cfRule type="duplicateValues" dxfId="0" priority="93"/>
  </conditionalFormatting>
  <conditionalFormatting sqref="B33">
    <cfRule type="duplicateValues" dxfId="0" priority="317"/>
    <cfRule type="duplicateValues" dxfId="0" priority="302"/>
    <cfRule type="duplicateValues" dxfId="0" priority="287"/>
    <cfRule type="duplicateValues" dxfId="0" priority="272"/>
    <cfRule type="duplicateValues" dxfId="0" priority="257"/>
    <cfRule type="duplicateValues" dxfId="0" priority="227"/>
  </conditionalFormatting>
  <conditionalFormatting sqref="C33">
    <cfRule type="duplicateValues" dxfId="0" priority="347"/>
    <cfRule type="duplicateValues" dxfId="0" priority="332"/>
    <cfRule type="duplicateValues" dxfId="0" priority="242"/>
    <cfRule type="duplicateValues" dxfId="0" priority="212"/>
    <cfRule type="duplicateValues" dxfId="0" priority="197"/>
    <cfRule type="duplicateValues" dxfId="0" priority="182"/>
    <cfRule type="duplicateValues" dxfId="0" priority="167"/>
    <cfRule type="duplicateValues" dxfId="0" priority="152"/>
    <cfRule type="duplicateValues" dxfId="0" priority="137"/>
    <cfRule type="duplicateValues" dxfId="0" priority="122"/>
    <cfRule type="duplicateValues" dxfId="0" priority="107"/>
    <cfRule type="duplicateValues" dxfId="0" priority="92"/>
  </conditionalFormatting>
  <conditionalFormatting sqref="B34">
    <cfRule type="duplicateValues" dxfId="0" priority="316"/>
    <cfRule type="duplicateValues" dxfId="0" priority="301"/>
    <cfRule type="duplicateValues" dxfId="0" priority="286"/>
    <cfRule type="duplicateValues" dxfId="0" priority="271"/>
    <cfRule type="duplicateValues" dxfId="0" priority="256"/>
    <cfRule type="duplicateValues" dxfId="0" priority="226"/>
  </conditionalFormatting>
  <conditionalFormatting sqref="C34">
    <cfRule type="duplicateValues" dxfId="0" priority="346"/>
    <cfRule type="duplicateValues" dxfId="0" priority="331"/>
    <cfRule type="duplicateValues" dxfId="0" priority="241"/>
    <cfRule type="duplicateValues" dxfId="0" priority="211"/>
    <cfRule type="duplicateValues" dxfId="0" priority="196"/>
    <cfRule type="duplicateValues" dxfId="0" priority="181"/>
    <cfRule type="duplicateValues" dxfId="0" priority="166"/>
    <cfRule type="duplicateValues" dxfId="0" priority="151"/>
    <cfRule type="duplicateValues" dxfId="0" priority="136"/>
    <cfRule type="duplicateValues" dxfId="0" priority="121"/>
    <cfRule type="duplicateValues" dxfId="0" priority="106"/>
    <cfRule type="duplicateValues" dxfId="0" priority="91"/>
  </conditionalFormatting>
  <conditionalFormatting sqref="B35">
    <cfRule type="duplicateValues" dxfId="0" priority="315"/>
    <cfRule type="duplicateValues" dxfId="0" priority="300"/>
    <cfRule type="duplicateValues" dxfId="0" priority="285"/>
    <cfRule type="duplicateValues" dxfId="0" priority="270"/>
    <cfRule type="duplicateValues" dxfId="0" priority="255"/>
    <cfRule type="duplicateValues" dxfId="0" priority="225"/>
  </conditionalFormatting>
  <conditionalFormatting sqref="C35">
    <cfRule type="duplicateValues" dxfId="0" priority="345"/>
    <cfRule type="duplicateValues" dxfId="0" priority="330"/>
    <cfRule type="duplicateValues" dxfId="0" priority="240"/>
    <cfRule type="duplicateValues" dxfId="0" priority="210"/>
    <cfRule type="duplicateValues" dxfId="0" priority="195"/>
    <cfRule type="duplicateValues" dxfId="0" priority="180"/>
    <cfRule type="duplicateValues" dxfId="0" priority="165"/>
    <cfRule type="duplicateValues" dxfId="0" priority="150"/>
    <cfRule type="duplicateValues" dxfId="0" priority="135"/>
    <cfRule type="duplicateValues" dxfId="0" priority="120"/>
    <cfRule type="duplicateValues" dxfId="0" priority="105"/>
    <cfRule type="duplicateValues" dxfId="0" priority="90"/>
  </conditionalFormatting>
  <conditionalFormatting sqref="B36">
    <cfRule type="duplicateValues" dxfId="0" priority="314"/>
    <cfRule type="duplicateValues" dxfId="0" priority="299"/>
    <cfRule type="duplicateValues" dxfId="0" priority="284"/>
    <cfRule type="duplicateValues" dxfId="0" priority="269"/>
    <cfRule type="duplicateValues" dxfId="0" priority="254"/>
    <cfRule type="duplicateValues" dxfId="0" priority="224"/>
  </conditionalFormatting>
  <conditionalFormatting sqref="C36">
    <cfRule type="duplicateValues" dxfId="0" priority="344"/>
    <cfRule type="duplicateValues" dxfId="0" priority="329"/>
    <cfRule type="duplicateValues" dxfId="0" priority="239"/>
    <cfRule type="duplicateValues" dxfId="0" priority="209"/>
    <cfRule type="duplicateValues" dxfId="0" priority="194"/>
    <cfRule type="duplicateValues" dxfId="0" priority="179"/>
    <cfRule type="duplicateValues" dxfId="0" priority="164"/>
    <cfRule type="duplicateValues" dxfId="0" priority="149"/>
    <cfRule type="duplicateValues" dxfId="0" priority="134"/>
    <cfRule type="duplicateValues" dxfId="0" priority="119"/>
    <cfRule type="duplicateValues" dxfId="0" priority="104"/>
    <cfRule type="duplicateValues" dxfId="0" priority="89"/>
  </conditionalFormatting>
  <conditionalFormatting sqref="B37">
    <cfRule type="duplicateValues" dxfId="0" priority="313"/>
    <cfRule type="duplicateValues" dxfId="0" priority="298"/>
    <cfRule type="duplicateValues" dxfId="0" priority="283"/>
    <cfRule type="duplicateValues" dxfId="0" priority="268"/>
    <cfRule type="duplicateValues" dxfId="0" priority="253"/>
    <cfRule type="duplicateValues" dxfId="0" priority="223"/>
  </conditionalFormatting>
  <conditionalFormatting sqref="C37">
    <cfRule type="duplicateValues" dxfId="0" priority="343"/>
    <cfRule type="duplicateValues" dxfId="0" priority="328"/>
    <cfRule type="duplicateValues" dxfId="0" priority="238"/>
    <cfRule type="duplicateValues" dxfId="0" priority="208"/>
    <cfRule type="duplicateValues" dxfId="0" priority="193"/>
    <cfRule type="duplicateValues" dxfId="0" priority="178"/>
    <cfRule type="duplicateValues" dxfId="0" priority="163"/>
    <cfRule type="duplicateValues" dxfId="0" priority="148"/>
    <cfRule type="duplicateValues" dxfId="0" priority="133"/>
    <cfRule type="duplicateValues" dxfId="0" priority="118"/>
    <cfRule type="duplicateValues" dxfId="0" priority="103"/>
    <cfRule type="duplicateValues" dxfId="0" priority="88"/>
  </conditionalFormatting>
  <conditionalFormatting sqref="B38">
    <cfRule type="duplicateValues" dxfId="0" priority="312"/>
    <cfRule type="duplicateValues" dxfId="0" priority="297"/>
    <cfRule type="duplicateValues" dxfId="0" priority="282"/>
    <cfRule type="duplicateValues" dxfId="0" priority="267"/>
    <cfRule type="duplicateValues" dxfId="0" priority="252"/>
    <cfRule type="duplicateValues" dxfId="0" priority="222"/>
  </conditionalFormatting>
  <conditionalFormatting sqref="C38">
    <cfRule type="duplicateValues" dxfId="0" priority="342"/>
    <cfRule type="duplicateValues" dxfId="0" priority="327"/>
    <cfRule type="duplicateValues" dxfId="0" priority="237"/>
    <cfRule type="duplicateValues" dxfId="0" priority="207"/>
    <cfRule type="duplicateValues" dxfId="0" priority="192"/>
    <cfRule type="duplicateValues" dxfId="0" priority="177"/>
    <cfRule type="duplicateValues" dxfId="0" priority="162"/>
    <cfRule type="duplicateValues" dxfId="0" priority="147"/>
    <cfRule type="duplicateValues" dxfId="0" priority="132"/>
    <cfRule type="duplicateValues" dxfId="0" priority="117"/>
    <cfRule type="duplicateValues" dxfId="0" priority="102"/>
    <cfRule type="duplicateValues" dxfId="0" priority="87"/>
  </conditionalFormatting>
  <conditionalFormatting sqref="B39">
    <cfRule type="duplicateValues" dxfId="0" priority="311"/>
    <cfRule type="duplicateValues" dxfId="0" priority="296"/>
    <cfRule type="duplicateValues" dxfId="0" priority="281"/>
    <cfRule type="duplicateValues" dxfId="0" priority="266"/>
    <cfRule type="duplicateValues" dxfId="0" priority="251"/>
    <cfRule type="duplicateValues" dxfId="0" priority="221"/>
  </conditionalFormatting>
  <conditionalFormatting sqref="C39">
    <cfRule type="duplicateValues" dxfId="0" priority="341"/>
    <cfRule type="duplicateValues" dxfId="0" priority="326"/>
    <cfRule type="duplicateValues" dxfId="0" priority="236"/>
    <cfRule type="duplicateValues" dxfId="0" priority="206"/>
    <cfRule type="duplicateValues" dxfId="0" priority="191"/>
    <cfRule type="duplicateValues" dxfId="0" priority="176"/>
    <cfRule type="duplicateValues" dxfId="0" priority="161"/>
    <cfRule type="duplicateValues" dxfId="0" priority="146"/>
    <cfRule type="duplicateValues" dxfId="0" priority="131"/>
    <cfRule type="duplicateValues" dxfId="0" priority="116"/>
    <cfRule type="duplicateValues" dxfId="0" priority="101"/>
    <cfRule type="duplicateValues" dxfId="0" priority="86"/>
  </conditionalFormatting>
  <conditionalFormatting sqref="B40">
    <cfRule type="duplicateValues" dxfId="0" priority="310"/>
    <cfRule type="duplicateValues" dxfId="0" priority="295"/>
    <cfRule type="duplicateValues" dxfId="0" priority="280"/>
    <cfRule type="duplicateValues" dxfId="0" priority="265"/>
    <cfRule type="duplicateValues" dxfId="0" priority="250"/>
    <cfRule type="duplicateValues" dxfId="0" priority="220"/>
  </conditionalFormatting>
  <conditionalFormatting sqref="C40">
    <cfRule type="duplicateValues" dxfId="0" priority="340"/>
    <cfRule type="duplicateValues" dxfId="0" priority="325"/>
    <cfRule type="duplicateValues" dxfId="0" priority="235"/>
    <cfRule type="duplicateValues" dxfId="0" priority="205"/>
    <cfRule type="duplicateValues" dxfId="0" priority="190"/>
    <cfRule type="duplicateValues" dxfId="0" priority="175"/>
    <cfRule type="duplicateValues" dxfId="0" priority="160"/>
    <cfRule type="duplicateValues" dxfId="0" priority="145"/>
    <cfRule type="duplicateValues" dxfId="0" priority="130"/>
    <cfRule type="duplicateValues" dxfId="0" priority="115"/>
    <cfRule type="duplicateValues" dxfId="0" priority="100"/>
    <cfRule type="duplicateValues" dxfId="0" priority="85"/>
  </conditionalFormatting>
  <conditionalFormatting sqref="B41">
    <cfRule type="duplicateValues" dxfId="0" priority="309"/>
    <cfRule type="duplicateValues" dxfId="0" priority="294"/>
    <cfRule type="duplicateValues" dxfId="0" priority="279"/>
    <cfRule type="duplicateValues" dxfId="0" priority="264"/>
    <cfRule type="duplicateValues" dxfId="0" priority="249"/>
    <cfRule type="duplicateValues" dxfId="0" priority="219"/>
  </conditionalFormatting>
  <conditionalFormatting sqref="C41">
    <cfRule type="duplicateValues" dxfId="0" priority="339"/>
    <cfRule type="duplicateValues" dxfId="0" priority="324"/>
    <cfRule type="duplicateValues" dxfId="0" priority="234"/>
    <cfRule type="duplicateValues" dxfId="0" priority="204"/>
    <cfRule type="duplicateValues" dxfId="0" priority="189"/>
    <cfRule type="duplicateValues" dxfId="0" priority="174"/>
    <cfRule type="duplicateValues" dxfId="0" priority="159"/>
    <cfRule type="duplicateValues" dxfId="0" priority="144"/>
    <cfRule type="duplicateValues" dxfId="0" priority="129"/>
    <cfRule type="duplicateValues" dxfId="0" priority="114"/>
    <cfRule type="duplicateValues" dxfId="0" priority="99"/>
    <cfRule type="duplicateValues" dxfId="0" priority="84"/>
  </conditionalFormatting>
  <conditionalFormatting sqref="B42">
    <cfRule type="duplicateValues" dxfId="0" priority="308"/>
    <cfRule type="duplicateValues" dxfId="0" priority="293"/>
    <cfRule type="duplicateValues" dxfId="0" priority="278"/>
    <cfRule type="duplicateValues" dxfId="0" priority="263"/>
    <cfRule type="duplicateValues" dxfId="0" priority="248"/>
    <cfRule type="duplicateValues" dxfId="0" priority="218"/>
  </conditionalFormatting>
  <conditionalFormatting sqref="C42">
    <cfRule type="duplicateValues" dxfId="0" priority="338"/>
    <cfRule type="duplicateValues" dxfId="0" priority="323"/>
    <cfRule type="duplicateValues" dxfId="0" priority="233"/>
    <cfRule type="duplicateValues" dxfId="0" priority="203"/>
    <cfRule type="duplicateValues" dxfId="0" priority="188"/>
    <cfRule type="duplicateValues" dxfId="0" priority="173"/>
    <cfRule type="duplicateValues" dxfId="0" priority="158"/>
    <cfRule type="duplicateValues" dxfId="0" priority="143"/>
    <cfRule type="duplicateValues" dxfId="0" priority="128"/>
    <cfRule type="duplicateValues" dxfId="0" priority="113"/>
    <cfRule type="duplicateValues" dxfId="0" priority="98"/>
    <cfRule type="duplicateValues" dxfId="0" priority="83"/>
  </conditionalFormatting>
  <conditionalFormatting sqref="B43">
    <cfRule type="duplicateValues" dxfId="0" priority="307"/>
    <cfRule type="duplicateValues" dxfId="0" priority="292"/>
    <cfRule type="duplicateValues" dxfId="0" priority="277"/>
    <cfRule type="duplicateValues" dxfId="0" priority="262"/>
    <cfRule type="duplicateValues" dxfId="0" priority="247"/>
    <cfRule type="duplicateValues" dxfId="0" priority="217"/>
  </conditionalFormatting>
  <conditionalFormatting sqref="C43">
    <cfRule type="duplicateValues" dxfId="0" priority="337"/>
    <cfRule type="duplicateValues" dxfId="0" priority="322"/>
    <cfRule type="duplicateValues" dxfId="0" priority="232"/>
    <cfRule type="duplicateValues" dxfId="0" priority="202"/>
    <cfRule type="duplicateValues" dxfId="0" priority="187"/>
    <cfRule type="duplicateValues" dxfId="0" priority="172"/>
    <cfRule type="duplicateValues" dxfId="0" priority="157"/>
    <cfRule type="duplicateValues" dxfId="0" priority="142"/>
    <cfRule type="duplicateValues" dxfId="0" priority="127"/>
    <cfRule type="duplicateValues" dxfId="0" priority="112"/>
    <cfRule type="duplicateValues" dxfId="0" priority="97"/>
    <cfRule type="duplicateValues" dxfId="0" priority="82"/>
  </conditionalFormatting>
  <conditionalFormatting sqref="B44">
    <cfRule type="duplicateValues" dxfId="0" priority="306"/>
    <cfRule type="duplicateValues" dxfId="0" priority="291"/>
    <cfRule type="duplicateValues" dxfId="0" priority="276"/>
    <cfRule type="duplicateValues" dxfId="0" priority="261"/>
    <cfRule type="duplicateValues" dxfId="0" priority="246"/>
    <cfRule type="duplicateValues" dxfId="0" priority="216"/>
  </conditionalFormatting>
  <conditionalFormatting sqref="C44">
    <cfRule type="duplicateValues" dxfId="0" priority="336"/>
    <cfRule type="duplicateValues" dxfId="0" priority="321"/>
    <cfRule type="duplicateValues" dxfId="0" priority="231"/>
    <cfRule type="duplicateValues" dxfId="0" priority="201"/>
    <cfRule type="duplicateValues" dxfId="0" priority="186"/>
    <cfRule type="duplicateValues" dxfId="0" priority="171"/>
    <cfRule type="duplicateValues" dxfId="0" priority="156"/>
    <cfRule type="duplicateValues" dxfId="0" priority="141"/>
    <cfRule type="duplicateValues" dxfId="0" priority="126"/>
    <cfRule type="duplicateValues" dxfId="0" priority="111"/>
    <cfRule type="duplicateValues" dxfId="0" priority="96"/>
    <cfRule type="duplicateValues" dxfId="0" priority="81"/>
  </conditionalFormatting>
  <conditionalFormatting sqref="B45">
    <cfRule type="duplicateValues" dxfId="0" priority="515"/>
    <cfRule type="duplicateValues" dxfId="0" priority="514"/>
    <cfRule type="duplicateValues" dxfId="0" priority="513"/>
    <cfRule type="duplicateValues" dxfId="0" priority="512"/>
    <cfRule type="duplicateValues" dxfId="0" priority="511"/>
    <cfRule type="duplicateValues" dxfId="0" priority="509"/>
  </conditionalFormatting>
  <conditionalFormatting sqref="C45">
    <cfRule type="duplicateValues" dxfId="0" priority="517"/>
    <cfRule type="duplicateValues" dxfId="0" priority="516"/>
    <cfRule type="duplicateValues" dxfId="0" priority="510"/>
    <cfRule type="duplicateValues" dxfId="0" priority="508"/>
    <cfRule type="duplicateValues" dxfId="0" priority="507"/>
    <cfRule type="duplicateValues" dxfId="0" priority="506"/>
    <cfRule type="duplicateValues" dxfId="0" priority="505"/>
    <cfRule type="duplicateValues" dxfId="0" priority="504"/>
    <cfRule type="duplicateValues" dxfId="0" priority="503"/>
    <cfRule type="duplicateValues" dxfId="0" priority="502"/>
    <cfRule type="duplicateValues" dxfId="0" priority="501"/>
  </conditionalFormatting>
  <conditionalFormatting sqref="B46">
    <cfRule type="duplicateValues" dxfId="0" priority="694"/>
    <cfRule type="duplicateValues" dxfId="0" priority="685"/>
    <cfRule type="duplicateValues" dxfId="0" priority="676"/>
    <cfRule type="duplicateValues" dxfId="0" priority="667"/>
    <cfRule type="duplicateValues" dxfId="0" priority="658"/>
    <cfRule type="duplicateValues" dxfId="0" priority="640"/>
  </conditionalFormatting>
  <conditionalFormatting sqref="C46">
    <cfRule type="duplicateValues" dxfId="0" priority="712"/>
    <cfRule type="duplicateValues" dxfId="0" priority="703"/>
    <cfRule type="duplicateValues" dxfId="0" priority="649"/>
    <cfRule type="duplicateValues" dxfId="0" priority="631"/>
    <cfRule type="duplicateValues" dxfId="0" priority="622"/>
    <cfRule type="duplicateValues" dxfId="0" priority="613"/>
    <cfRule type="duplicateValues" dxfId="0" priority="604"/>
    <cfRule type="duplicateValues" dxfId="0" priority="595"/>
    <cfRule type="duplicateValues" dxfId="0" priority="586"/>
  </conditionalFormatting>
  <conditionalFormatting sqref="B47">
    <cfRule type="duplicateValues" dxfId="0" priority="693"/>
    <cfRule type="duplicateValues" dxfId="0" priority="684"/>
    <cfRule type="duplicateValues" dxfId="0" priority="675"/>
    <cfRule type="duplicateValues" dxfId="0" priority="666"/>
    <cfRule type="duplicateValues" dxfId="0" priority="657"/>
    <cfRule type="duplicateValues" dxfId="0" priority="639"/>
  </conditionalFormatting>
  <conditionalFormatting sqref="C47">
    <cfRule type="duplicateValues" dxfId="0" priority="711"/>
    <cfRule type="duplicateValues" dxfId="0" priority="702"/>
    <cfRule type="duplicateValues" dxfId="0" priority="648"/>
    <cfRule type="duplicateValues" dxfId="0" priority="630"/>
    <cfRule type="duplicateValues" dxfId="0" priority="621"/>
    <cfRule type="duplicateValues" dxfId="0" priority="612"/>
    <cfRule type="duplicateValues" dxfId="0" priority="603"/>
    <cfRule type="duplicateValues" dxfId="0" priority="594"/>
    <cfRule type="duplicateValues" dxfId="0" priority="585"/>
  </conditionalFormatting>
  <conditionalFormatting sqref="B48">
    <cfRule type="duplicateValues" dxfId="0" priority="638"/>
    <cfRule type="duplicateValues" dxfId="0" priority="656"/>
    <cfRule type="duplicateValues" dxfId="0" priority="665"/>
    <cfRule type="duplicateValues" dxfId="0" priority="674"/>
    <cfRule type="duplicateValues" dxfId="0" priority="683"/>
    <cfRule type="duplicateValues" dxfId="0" priority="692"/>
  </conditionalFormatting>
  <conditionalFormatting sqref="C48">
    <cfRule type="duplicateValues" dxfId="0" priority="584"/>
    <cfRule type="duplicateValues" dxfId="0" priority="593"/>
    <cfRule type="duplicateValues" dxfId="0" priority="602"/>
    <cfRule type="duplicateValues" dxfId="0" priority="611"/>
    <cfRule type="duplicateValues" dxfId="0" priority="620"/>
    <cfRule type="duplicateValues" dxfId="0" priority="629"/>
    <cfRule type="duplicateValues" dxfId="0" priority="647"/>
    <cfRule type="duplicateValues" dxfId="0" priority="701"/>
    <cfRule type="duplicateValues" dxfId="0" priority="710"/>
  </conditionalFormatting>
  <conditionalFormatting sqref="B49">
    <cfRule type="duplicateValues" dxfId="0" priority="1013"/>
    <cfRule type="duplicateValues" dxfId="0" priority="1031"/>
    <cfRule type="duplicateValues" dxfId="0" priority="1040"/>
    <cfRule type="duplicateValues" dxfId="0" priority="1049"/>
    <cfRule type="duplicateValues" dxfId="0" priority="1058"/>
    <cfRule type="duplicateValues" dxfId="0" priority="1067"/>
  </conditionalFormatting>
  <conditionalFormatting sqref="C49">
    <cfRule type="duplicateValues" dxfId="0" priority="986"/>
    <cfRule type="duplicateValues" dxfId="0" priority="995"/>
    <cfRule type="duplicateValues" dxfId="0" priority="1004"/>
    <cfRule type="duplicateValues" dxfId="0" priority="1022"/>
    <cfRule type="duplicateValues" dxfId="0" priority="1076"/>
    <cfRule type="duplicateValues" dxfId="0" priority="1085"/>
  </conditionalFormatting>
  <conditionalFormatting sqref="B50">
    <cfRule type="duplicateValues" dxfId="0" priority="566"/>
    <cfRule type="duplicateValues" dxfId="0" priority="570"/>
    <cfRule type="duplicateValues" dxfId="0" priority="572"/>
    <cfRule type="duplicateValues" dxfId="0" priority="574"/>
    <cfRule type="duplicateValues" dxfId="0" priority="576"/>
    <cfRule type="duplicateValues" dxfId="0" priority="578"/>
  </conditionalFormatting>
  <conditionalFormatting sqref="C50">
    <cfRule type="duplicateValues" dxfId="0" priority="552"/>
    <cfRule type="duplicateValues" dxfId="0" priority="554"/>
    <cfRule type="duplicateValues" dxfId="0" priority="556"/>
    <cfRule type="duplicateValues" dxfId="0" priority="558"/>
    <cfRule type="duplicateValues" dxfId="0" priority="560"/>
    <cfRule type="duplicateValues" dxfId="0" priority="562"/>
    <cfRule type="duplicateValues" dxfId="0" priority="564"/>
    <cfRule type="duplicateValues" dxfId="0" priority="568"/>
    <cfRule type="duplicateValues" dxfId="0" priority="580"/>
    <cfRule type="duplicateValues" dxfId="0" priority="582"/>
  </conditionalFormatting>
  <conditionalFormatting sqref="B51">
    <cfRule type="duplicateValues" dxfId="0" priority="495"/>
    <cfRule type="duplicateValues" dxfId="0" priority="496"/>
    <cfRule type="duplicateValues" dxfId="0" priority="497"/>
    <cfRule type="duplicateValues" dxfId="0" priority="498"/>
    <cfRule type="duplicateValues" dxfId="0" priority="499"/>
    <cfRule type="duplicateValues" dxfId="0" priority="500"/>
  </conditionalFormatting>
  <conditionalFormatting sqref="B52">
    <cfRule type="duplicateValues" dxfId="0" priority="542"/>
    <cfRule type="duplicateValues" dxfId="0" priority="544"/>
    <cfRule type="duplicateValues" dxfId="0" priority="545"/>
    <cfRule type="duplicateValues" dxfId="0" priority="546"/>
    <cfRule type="duplicateValues" dxfId="0" priority="547"/>
    <cfRule type="duplicateValues" dxfId="0" priority="548"/>
  </conditionalFormatting>
  <conditionalFormatting sqref="C52"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3"/>
    <cfRule type="duplicateValues" dxfId="0" priority="549"/>
    <cfRule type="duplicateValues" dxfId="0" priority="550"/>
  </conditionalFormatting>
  <conditionalFormatting sqref="B53">
    <cfRule type="duplicateValues" dxfId="0" priority="565"/>
    <cfRule type="duplicateValues" dxfId="0" priority="569"/>
    <cfRule type="duplicateValues" dxfId="0" priority="571"/>
    <cfRule type="duplicateValues" dxfId="0" priority="573"/>
    <cfRule type="duplicateValues" dxfId="0" priority="575"/>
    <cfRule type="duplicateValues" dxfId="0" priority="577"/>
  </conditionalFormatting>
  <conditionalFormatting sqref="C53">
    <cfRule type="duplicateValues" dxfId="0" priority="551"/>
    <cfRule type="duplicateValues" dxfId="0" priority="553"/>
    <cfRule type="duplicateValues" dxfId="0" priority="555"/>
    <cfRule type="duplicateValues" dxfId="0" priority="557"/>
    <cfRule type="duplicateValues" dxfId="0" priority="559"/>
    <cfRule type="duplicateValues" dxfId="0" priority="561"/>
    <cfRule type="duplicateValues" dxfId="0" priority="563"/>
    <cfRule type="duplicateValues" dxfId="0" priority="567"/>
    <cfRule type="duplicateValues" dxfId="0" priority="579"/>
    <cfRule type="duplicateValues" dxfId="0" priority="581"/>
  </conditionalFormatting>
  <conditionalFormatting sqref="B54">
    <cfRule type="duplicateValues" dxfId="0" priority="1012"/>
    <cfRule type="duplicateValues" dxfId="0" priority="1030"/>
    <cfRule type="duplicateValues" dxfId="0" priority="1039"/>
    <cfRule type="duplicateValues" dxfId="0" priority="1048"/>
    <cfRule type="duplicateValues" dxfId="0" priority="1057"/>
    <cfRule type="duplicateValues" dxfId="0" priority="1066"/>
  </conditionalFormatting>
  <conditionalFormatting sqref="C54">
    <cfRule type="duplicateValues" dxfId="0" priority="985"/>
    <cfRule type="duplicateValues" dxfId="0" priority="994"/>
    <cfRule type="duplicateValues" dxfId="0" priority="1003"/>
    <cfRule type="duplicateValues" dxfId="0" priority="1021"/>
    <cfRule type="duplicateValues" dxfId="0" priority="1075"/>
    <cfRule type="duplicateValues" dxfId="0" priority="1084"/>
  </conditionalFormatting>
  <conditionalFormatting sqref="B55">
    <cfRule type="duplicateValues" dxfId="0" priority="55"/>
    <cfRule type="duplicateValues" dxfId="0" priority="61"/>
    <cfRule type="duplicateValues" dxfId="0" priority="64"/>
    <cfRule type="duplicateValues" dxfId="0" priority="67"/>
    <cfRule type="duplicateValues" dxfId="0" priority="70"/>
    <cfRule type="duplicateValues" dxfId="0" priority="73"/>
  </conditionalFormatting>
  <conditionalFormatting sqref="C55">
    <cfRule type="duplicateValues" dxfId="0" priority="25"/>
    <cfRule type="duplicateValues" dxfId="0" priority="28"/>
    <cfRule type="duplicateValues" dxfId="0" priority="31"/>
    <cfRule type="duplicateValues" dxfId="0" priority="34"/>
    <cfRule type="duplicateValues" dxfId="0" priority="37"/>
    <cfRule type="duplicateValues" dxfId="0" priority="40"/>
    <cfRule type="duplicateValues" dxfId="0" priority="43"/>
    <cfRule type="duplicateValues" dxfId="0" priority="46"/>
    <cfRule type="duplicateValues" dxfId="0" priority="49"/>
    <cfRule type="duplicateValues" dxfId="0" priority="52"/>
    <cfRule type="duplicateValues" dxfId="0" priority="58"/>
    <cfRule type="duplicateValues" dxfId="0" priority="76"/>
    <cfRule type="duplicateValues" dxfId="0" priority="79"/>
  </conditionalFormatting>
  <conditionalFormatting sqref="B56">
    <cfRule type="duplicateValues" dxfId="0" priority="54"/>
    <cfRule type="duplicateValues" dxfId="0" priority="60"/>
    <cfRule type="duplicateValues" dxfId="0" priority="63"/>
    <cfRule type="duplicateValues" dxfId="0" priority="66"/>
    <cfRule type="duplicateValues" dxfId="0" priority="69"/>
    <cfRule type="duplicateValues" dxfId="0" priority="72"/>
  </conditionalFormatting>
  <conditionalFormatting sqref="C56">
    <cfRule type="duplicateValues" dxfId="0" priority="24"/>
    <cfRule type="duplicateValues" dxfId="0" priority="27"/>
    <cfRule type="duplicateValues" dxfId="0" priority="30"/>
    <cfRule type="duplicateValues" dxfId="0" priority="33"/>
    <cfRule type="duplicateValues" dxfId="0" priority="36"/>
    <cfRule type="duplicateValues" dxfId="0" priority="39"/>
    <cfRule type="duplicateValues" dxfId="0" priority="42"/>
    <cfRule type="duplicateValues" dxfId="0" priority="45"/>
    <cfRule type="duplicateValues" dxfId="0" priority="48"/>
    <cfRule type="duplicateValues" dxfId="0" priority="51"/>
    <cfRule type="duplicateValues" dxfId="0" priority="57"/>
    <cfRule type="duplicateValues" dxfId="0" priority="75"/>
    <cfRule type="duplicateValues" dxfId="0" priority="78"/>
  </conditionalFormatting>
  <conditionalFormatting sqref="B57">
    <cfRule type="duplicateValues" dxfId="0" priority="53"/>
    <cfRule type="duplicateValues" dxfId="0" priority="59"/>
    <cfRule type="duplicateValues" dxfId="0" priority="62"/>
    <cfRule type="duplicateValues" dxfId="0" priority="65"/>
    <cfRule type="duplicateValues" dxfId="0" priority="68"/>
    <cfRule type="duplicateValues" dxfId="0" priority="71"/>
  </conditionalFormatting>
  <conditionalFormatting sqref="C57">
    <cfRule type="duplicateValues" dxfId="0" priority="23"/>
    <cfRule type="duplicateValues" dxfId="0" priority="26"/>
    <cfRule type="duplicateValues" dxfId="0" priority="29"/>
    <cfRule type="duplicateValues" dxfId="0" priority="32"/>
    <cfRule type="duplicateValues" dxfId="0" priority="35"/>
    <cfRule type="duplicateValues" dxfId="0" priority="38"/>
    <cfRule type="duplicateValues" dxfId="0" priority="41"/>
    <cfRule type="duplicateValues" dxfId="0" priority="44"/>
    <cfRule type="duplicateValues" dxfId="0" priority="47"/>
    <cfRule type="duplicateValues" dxfId="0" priority="50"/>
    <cfRule type="duplicateValues" dxfId="0" priority="56"/>
    <cfRule type="duplicateValues" dxfId="0" priority="74"/>
    <cfRule type="duplicateValues" dxfId="0" priority="77"/>
  </conditionalFormatting>
  <conditionalFormatting sqref="B58">
    <cfRule type="duplicateValues" dxfId="0" priority="1011"/>
    <cfRule type="duplicateValues" dxfId="0" priority="1029"/>
    <cfRule type="duplicateValues" dxfId="0" priority="1038"/>
    <cfRule type="duplicateValues" dxfId="0" priority="1047"/>
    <cfRule type="duplicateValues" dxfId="0" priority="1056"/>
    <cfRule type="duplicateValues" dxfId="0" priority="1065"/>
  </conditionalFormatting>
  <conditionalFormatting sqref="C58">
    <cfRule type="duplicateValues" dxfId="0" priority="984"/>
    <cfRule type="duplicateValues" dxfId="0" priority="993"/>
    <cfRule type="duplicateValues" dxfId="0" priority="1002"/>
    <cfRule type="duplicateValues" dxfId="0" priority="1020"/>
    <cfRule type="duplicateValues" dxfId="0" priority="1074"/>
    <cfRule type="duplicateValues" dxfId="0" priority="1083"/>
  </conditionalFormatting>
  <conditionalFormatting sqref="B59">
    <cfRule type="duplicateValues" dxfId="0" priority="1010"/>
    <cfRule type="duplicateValues" dxfId="0" priority="1028"/>
    <cfRule type="duplicateValues" dxfId="0" priority="1037"/>
    <cfRule type="duplicateValues" dxfId="0" priority="1046"/>
    <cfRule type="duplicateValues" dxfId="0" priority="1055"/>
    <cfRule type="duplicateValues" dxfId="0" priority="1064"/>
  </conditionalFormatting>
  <conditionalFormatting sqref="C59">
    <cfRule type="duplicateValues" dxfId="0" priority="983"/>
    <cfRule type="duplicateValues" dxfId="0" priority="992"/>
    <cfRule type="duplicateValues" dxfId="0" priority="1001"/>
    <cfRule type="duplicateValues" dxfId="0" priority="1019"/>
    <cfRule type="duplicateValues" dxfId="0" priority="1073"/>
    <cfRule type="duplicateValues" dxfId="0" priority="1082"/>
  </conditionalFormatting>
  <conditionalFormatting sqref="B60">
    <cfRule type="duplicateValues" dxfId="0" priority="1009"/>
    <cfRule type="duplicateValues" dxfId="0" priority="1027"/>
    <cfRule type="duplicateValues" dxfId="0" priority="1036"/>
    <cfRule type="duplicateValues" dxfId="0" priority="1045"/>
    <cfRule type="duplicateValues" dxfId="0" priority="1054"/>
    <cfRule type="duplicateValues" dxfId="0" priority="1063"/>
  </conditionalFormatting>
  <conditionalFormatting sqref="C60">
    <cfRule type="duplicateValues" dxfId="0" priority="982"/>
    <cfRule type="duplicateValues" dxfId="0" priority="991"/>
    <cfRule type="duplicateValues" dxfId="0" priority="1000"/>
    <cfRule type="duplicateValues" dxfId="0" priority="1018"/>
    <cfRule type="duplicateValues" dxfId="0" priority="1072"/>
    <cfRule type="duplicateValues" dxfId="0" priority="1081"/>
  </conditionalFormatting>
  <conditionalFormatting sqref="B61">
    <cfRule type="duplicateValues" dxfId="0" priority="1008"/>
    <cfRule type="duplicateValues" dxfId="0" priority="1026"/>
    <cfRule type="duplicateValues" dxfId="0" priority="1035"/>
    <cfRule type="duplicateValues" dxfId="0" priority="1044"/>
    <cfRule type="duplicateValues" dxfId="0" priority="1053"/>
    <cfRule type="duplicateValues" dxfId="0" priority="1062"/>
  </conditionalFormatting>
  <conditionalFormatting sqref="C61">
    <cfRule type="duplicateValues" dxfId="0" priority="981"/>
    <cfRule type="duplicateValues" dxfId="0" priority="990"/>
    <cfRule type="duplicateValues" dxfId="0" priority="999"/>
    <cfRule type="duplicateValues" dxfId="0" priority="1017"/>
    <cfRule type="duplicateValues" dxfId="0" priority="1071"/>
    <cfRule type="duplicateValues" dxfId="0" priority="1080"/>
  </conditionalFormatting>
  <conditionalFormatting sqref="B62">
    <cfRule type="duplicateValues" dxfId="0" priority="961"/>
    <cfRule type="duplicateValues" dxfId="0" priority="962"/>
    <cfRule type="duplicateValues" dxfId="0" priority="963"/>
    <cfRule type="duplicateValues" dxfId="0" priority="964"/>
    <cfRule type="duplicateValues" dxfId="0" priority="965"/>
    <cfRule type="duplicateValues" dxfId="0" priority="966"/>
  </conditionalFormatting>
  <conditionalFormatting sqref="C62">
    <cfRule type="duplicateValues" dxfId="0" priority="946"/>
    <cfRule type="duplicateValues" dxfId="0" priority="947"/>
    <cfRule type="duplicateValues" dxfId="0" priority="948"/>
    <cfRule type="duplicateValues" dxfId="0" priority="949"/>
    <cfRule type="duplicateValues" dxfId="0" priority="950"/>
    <cfRule type="duplicateValues" dxfId="0" priority="951"/>
    <cfRule type="duplicateValues" dxfId="0" priority="952"/>
    <cfRule type="duplicateValues" dxfId="0" priority="953"/>
    <cfRule type="duplicateValues" dxfId="0" priority="954"/>
    <cfRule type="duplicateValues" dxfId="0" priority="955"/>
    <cfRule type="duplicateValues" dxfId="0" priority="956"/>
    <cfRule type="duplicateValues" dxfId="0" priority="957"/>
    <cfRule type="duplicateValues" dxfId="0" priority="958"/>
    <cfRule type="duplicateValues" dxfId="0" priority="959"/>
    <cfRule type="duplicateValues" dxfId="0" priority="960"/>
  </conditionalFormatting>
  <conditionalFormatting sqref="B63">
    <cfRule type="duplicateValues" dxfId="0" priority="772"/>
    <cfRule type="duplicateValues" dxfId="0" priority="775"/>
    <cfRule type="duplicateValues" dxfId="0" priority="778"/>
    <cfRule type="duplicateValues" dxfId="0" priority="781"/>
    <cfRule type="duplicateValues" dxfId="0" priority="784"/>
    <cfRule type="duplicateValues" dxfId="0" priority="787"/>
  </conditionalFormatting>
  <conditionalFormatting sqref="C63">
    <cfRule type="duplicateValues" dxfId="0" priority="721"/>
    <cfRule type="duplicateValues" dxfId="0" priority="724"/>
    <cfRule type="duplicateValues" dxfId="0" priority="727"/>
    <cfRule type="duplicateValues" dxfId="0" priority="730"/>
    <cfRule type="duplicateValues" dxfId="0" priority="733"/>
    <cfRule type="duplicateValues" dxfId="0" priority="736"/>
    <cfRule type="duplicateValues" dxfId="0" priority="739"/>
    <cfRule type="duplicateValues" dxfId="0" priority="742"/>
    <cfRule type="duplicateValues" dxfId="0" priority="745"/>
    <cfRule type="duplicateValues" dxfId="0" priority="748"/>
    <cfRule type="duplicateValues" dxfId="0" priority="751"/>
    <cfRule type="duplicateValues" dxfId="0" priority="754"/>
    <cfRule type="duplicateValues" dxfId="0" priority="757"/>
    <cfRule type="duplicateValues" dxfId="0" priority="760"/>
    <cfRule type="duplicateValues" dxfId="0" priority="763"/>
    <cfRule type="duplicateValues" dxfId="0" priority="766"/>
    <cfRule type="duplicateValues" dxfId="0" priority="769"/>
  </conditionalFormatting>
  <conditionalFormatting sqref="B64">
    <cfRule type="duplicateValues" dxfId="0" priority="771"/>
    <cfRule type="duplicateValues" dxfId="0" priority="774"/>
    <cfRule type="duplicateValues" dxfId="0" priority="777"/>
    <cfRule type="duplicateValues" dxfId="0" priority="780"/>
    <cfRule type="duplicateValues" dxfId="0" priority="783"/>
    <cfRule type="duplicateValues" dxfId="0" priority="786"/>
  </conditionalFormatting>
  <conditionalFormatting sqref="C64">
    <cfRule type="duplicateValues" dxfId="0" priority="720"/>
    <cfRule type="duplicateValues" dxfId="0" priority="723"/>
    <cfRule type="duplicateValues" dxfId="0" priority="726"/>
    <cfRule type="duplicateValues" dxfId="0" priority="729"/>
    <cfRule type="duplicateValues" dxfId="0" priority="732"/>
    <cfRule type="duplicateValues" dxfId="0" priority="735"/>
    <cfRule type="duplicateValues" dxfId="0" priority="738"/>
    <cfRule type="duplicateValues" dxfId="0" priority="741"/>
    <cfRule type="duplicateValues" dxfId="0" priority="744"/>
    <cfRule type="duplicateValues" dxfId="0" priority="747"/>
    <cfRule type="duplicateValues" dxfId="0" priority="750"/>
    <cfRule type="duplicateValues" dxfId="0" priority="753"/>
    <cfRule type="duplicateValues" dxfId="0" priority="756"/>
    <cfRule type="duplicateValues" dxfId="0" priority="759"/>
    <cfRule type="duplicateValues" dxfId="0" priority="762"/>
    <cfRule type="duplicateValues" dxfId="0" priority="765"/>
    <cfRule type="duplicateValues" dxfId="0" priority="768"/>
  </conditionalFormatting>
  <conditionalFormatting sqref="B65">
    <cfRule type="duplicateValues" dxfId="0" priority="770"/>
    <cfRule type="duplicateValues" dxfId="0" priority="773"/>
    <cfRule type="duplicateValues" dxfId="0" priority="776"/>
    <cfRule type="duplicateValues" dxfId="0" priority="779"/>
    <cfRule type="duplicateValues" dxfId="0" priority="782"/>
    <cfRule type="duplicateValues" dxfId="0" priority="785"/>
  </conditionalFormatting>
  <conditionalFormatting sqref="C65">
    <cfRule type="duplicateValues" dxfId="0" priority="719"/>
    <cfRule type="duplicateValues" dxfId="0" priority="722"/>
    <cfRule type="duplicateValues" dxfId="0" priority="725"/>
    <cfRule type="duplicateValues" dxfId="0" priority="728"/>
    <cfRule type="duplicateValues" dxfId="0" priority="731"/>
    <cfRule type="duplicateValues" dxfId="0" priority="734"/>
    <cfRule type="duplicateValues" dxfId="0" priority="737"/>
    <cfRule type="duplicateValues" dxfId="0" priority="740"/>
    <cfRule type="duplicateValues" dxfId="0" priority="743"/>
    <cfRule type="duplicateValues" dxfId="0" priority="746"/>
    <cfRule type="duplicateValues" dxfId="0" priority="749"/>
    <cfRule type="duplicateValues" dxfId="0" priority="752"/>
    <cfRule type="duplicateValues" dxfId="0" priority="755"/>
    <cfRule type="duplicateValues" dxfId="0" priority="758"/>
    <cfRule type="duplicateValues" dxfId="0" priority="761"/>
    <cfRule type="duplicateValues" dxfId="0" priority="764"/>
    <cfRule type="duplicateValues" dxfId="0" priority="767"/>
  </conditionalFormatting>
  <conditionalFormatting sqref="B66">
    <cfRule type="duplicateValues" dxfId="0" priority="835"/>
    <cfRule type="duplicateValues" dxfId="0" priority="836"/>
    <cfRule type="duplicateValues" dxfId="0" priority="837"/>
    <cfRule type="duplicateValues" dxfId="0" priority="838"/>
    <cfRule type="duplicateValues" dxfId="0" priority="839"/>
    <cfRule type="duplicateValues" dxfId="0" priority="840"/>
  </conditionalFormatting>
  <conditionalFormatting sqref="C66">
    <cfRule type="duplicateValues" dxfId="0" priority="818"/>
    <cfRule type="duplicateValues" dxfId="0" priority="819"/>
    <cfRule type="duplicateValues" dxfId="0" priority="820"/>
    <cfRule type="duplicateValues" dxfId="0" priority="821"/>
    <cfRule type="duplicateValues" dxfId="0" priority="822"/>
    <cfRule type="duplicateValues" dxfId="0" priority="823"/>
    <cfRule type="duplicateValues" dxfId="0" priority="824"/>
    <cfRule type="duplicateValues" dxfId="0" priority="825"/>
    <cfRule type="duplicateValues" dxfId="0" priority="826"/>
    <cfRule type="duplicateValues" dxfId="0" priority="827"/>
    <cfRule type="duplicateValues" dxfId="0" priority="828"/>
    <cfRule type="duplicateValues" dxfId="0" priority="829"/>
    <cfRule type="duplicateValues" dxfId="0" priority="830"/>
    <cfRule type="duplicateValues" dxfId="0" priority="831"/>
    <cfRule type="duplicateValues" dxfId="0" priority="832"/>
    <cfRule type="duplicateValues" dxfId="0" priority="833"/>
    <cfRule type="duplicateValues" dxfId="0" priority="834"/>
  </conditionalFormatting>
  <conditionalFormatting sqref="B67">
    <cfRule type="duplicateValues" dxfId="0" priority="1007"/>
    <cfRule type="duplicateValues" dxfId="0" priority="1025"/>
    <cfRule type="duplicateValues" dxfId="0" priority="1034"/>
    <cfRule type="duplicateValues" dxfId="0" priority="1043"/>
    <cfRule type="duplicateValues" dxfId="0" priority="1052"/>
    <cfRule type="duplicateValues" dxfId="0" priority="1061"/>
  </conditionalFormatting>
  <conditionalFormatting sqref="C67">
    <cfRule type="duplicateValues" dxfId="0" priority="980"/>
    <cfRule type="duplicateValues" dxfId="0" priority="989"/>
    <cfRule type="duplicateValues" dxfId="0" priority="998"/>
    <cfRule type="duplicateValues" dxfId="0" priority="1016"/>
    <cfRule type="duplicateValues" dxfId="0" priority="1070"/>
    <cfRule type="duplicateValues" dxfId="0" priority="1079"/>
  </conditionalFormatting>
  <conditionalFormatting sqref="B68">
    <cfRule type="duplicateValues" dxfId="0" priority="1122"/>
    <cfRule type="duplicateValues" dxfId="0" priority="1124"/>
    <cfRule type="duplicateValues" dxfId="0" priority="1125"/>
    <cfRule type="duplicateValues" dxfId="0" priority="1126"/>
    <cfRule type="duplicateValues" dxfId="0" priority="1127"/>
    <cfRule type="duplicateValues" dxfId="0" priority="1128"/>
  </conditionalFormatting>
  <conditionalFormatting sqref="C68">
    <cfRule type="duplicateValues" dxfId="0" priority="1121"/>
    <cfRule type="duplicateValues" dxfId="0" priority="1123"/>
    <cfRule type="duplicateValues" dxfId="0" priority="1129"/>
    <cfRule type="duplicateValues" dxfId="0" priority="1130"/>
  </conditionalFormatting>
  <conditionalFormatting sqref="B69">
    <cfRule type="duplicateValues" dxfId="0" priority="526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</conditionalFormatting>
  <conditionalFormatting sqref="C69">
    <cfRule type="duplicateValues" dxfId="0" priority="519"/>
    <cfRule type="duplicateValues" dxfId="0" priority="520"/>
    <cfRule type="duplicateValues" dxfId="0" priority="521"/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7"/>
    <cfRule type="duplicateValues" dxfId="0" priority="533"/>
    <cfRule type="duplicateValues" dxfId="0" priority="534"/>
  </conditionalFormatting>
  <conditionalFormatting sqref="B70">
    <cfRule type="duplicateValues" dxfId="0" priority="1112"/>
    <cfRule type="duplicateValues" dxfId="0" priority="1114"/>
    <cfRule type="duplicateValues" dxfId="0" priority="1115"/>
    <cfRule type="duplicateValues" dxfId="0" priority="1116"/>
    <cfRule type="duplicateValues" dxfId="0" priority="1117"/>
    <cfRule type="duplicateValues" dxfId="0" priority="1118"/>
  </conditionalFormatting>
  <conditionalFormatting sqref="C70">
    <cfRule type="duplicateValues" dxfId="0" priority="1111"/>
    <cfRule type="duplicateValues" dxfId="0" priority="1113"/>
    <cfRule type="duplicateValues" dxfId="0" priority="1119"/>
    <cfRule type="duplicateValues" dxfId="0" priority="1120"/>
  </conditionalFormatting>
  <conditionalFormatting sqref="B71">
    <cfRule type="duplicateValues" dxfId="0" priority="1105"/>
    <cfRule type="duplicateValues" dxfId="0" priority="1106"/>
    <cfRule type="duplicateValues" dxfId="0" priority="1107"/>
    <cfRule type="duplicateValues" dxfId="0" priority="1108"/>
    <cfRule type="duplicateValues" dxfId="0" priority="1109"/>
    <cfRule type="duplicateValues" dxfId="0" priority="1110"/>
  </conditionalFormatting>
  <conditionalFormatting sqref="C71">
    <cfRule type="duplicateValues" dxfId="0" priority="842"/>
    <cfRule type="duplicateValues" dxfId="0" priority="843"/>
    <cfRule type="duplicateValues" dxfId="0" priority="844"/>
    <cfRule type="duplicateValues" dxfId="0" priority="845"/>
    <cfRule type="duplicateValues" dxfId="0" priority="846"/>
    <cfRule type="duplicateValues" dxfId="0" priority="847"/>
    <cfRule type="duplicateValues" dxfId="0" priority="848"/>
    <cfRule type="duplicateValues" dxfId="0" priority="849"/>
    <cfRule type="duplicateValues" dxfId="0" priority="850"/>
    <cfRule type="duplicateValues" dxfId="0" priority="851"/>
    <cfRule type="duplicateValues" dxfId="0" priority="852"/>
    <cfRule type="duplicateValues" dxfId="0" priority="853"/>
  </conditionalFormatting>
  <conditionalFormatting sqref="B72">
    <cfRule type="duplicateValues" dxfId="0" priority="971"/>
    <cfRule type="duplicateValues" dxfId="0" priority="973"/>
    <cfRule type="duplicateValues" dxfId="0" priority="974"/>
    <cfRule type="duplicateValues" dxfId="0" priority="975"/>
    <cfRule type="duplicateValues" dxfId="0" priority="976"/>
    <cfRule type="duplicateValues" dxfId="0" priority="977"/>
  </conditionalFormatting>
  <conditionalFormatting sqref="C72">
    <cfRule type="duplicateValues" dxfId="0" priority="968"/>
    <cfRule type="duplicateValues" dxfId="0" priority="969"/>
    <cfRule type="duplicateValues" dxfId="0" priority="970"/>
    <cfRule type="duplicateValues" dxfId="0" priority="972"/>
    <cfRule type="duplicateValues" dxfId="0" priority="978"/>
    <cfRule type="duplicateValues" dxfId="0" priority="979"/>
  </conditionalFormatting>
  <conditionalFormatting sqref="A73">
    <cfRule type="duplicateValues" dxfId="0" priority="1164"/>
    <cfRule type="duplicateValues" dxfId="0" priority="1165"/>
    <cfRule type="duplicateValues" dxfId="0" priority="1166"/>
    <cfRule type="duplicateValues" dxfId="0" priority="1167"/>
    <cfRule type="duplicateValues" dxfId="0" priority="1168"/>
  </conditionalFormatting>
  <conditionalFormatting sqref="C74">
    <cfRule type="duplicateValues" dxfId="0" priority="1088"/>
    <cfRule type="duplicateValues" dxfId="0" priority="1089"/>
    <cfRule type="duplicateValues" dxfId="0" priority="1090"/>
  </conditionalFormatting>
  <conditionalFormatting sqref="C75">
    <cfRule type="duplicateValues" dxfId="0" priority="1181"/>
    <cfRule type="duplicateValues" dxfId="0" priority="1182"/>
  </conditionalFormatting>
  <conditionalFormatting sqref="C76">
    <cfRule type="duplicateValues" dxfId="0" priority="1179"/>
    <cfRule type="duplicateValues" dxfId="0" priority="1180"/>
  </conditionalFormatting>
  <conditionalFormatting sqref="C77">
    <cfRule type="duplicateValues" dxfId="0" priority="1177"/>
    <cfRule type="duplicateValues" dxfId="0" priority="1178"/>
  </conditionalFormatting>
  <conditionalFormatting sqref="C78">
    <cfRule type="duplicateValues" dxfId="0" priority="1175"/>
    <cfRule type="duplicateValues" dxfId="0" priority="1176"/>
  </conditionalFormatting>
  <conditionalFormatting sqref="C79">
    <cfRule type="duplicateValues" dxfId="0" priority="1183"/>
    <cfRule type="duplicateValues" dxfId="0" priority="1184"/>
  </conditionalFormatting>
  <conditionalFormatting sqref="C$1:C$1048576">
    <cfRule type="duplicateValues" dxfId="0" priority="22"/>
    <cfRule type="duplicateValues" dxfId="1" priority="1"/>
  </conditionalFormatting>
  <conditionalFormatting sqref="C75:C1048576">
    <cfRule type="duplicateValues" dxfId="0" priority="1163"/>
    <cfRule type="duplicateValues" dxfId="0" priority="1169"/>
    <cfRule type="duplicateValues" dxfId="0" priority="1170"/>
    <cfRule type="duplicateValues" dxfId="0" priority="1171"/>
    <cfRule type="duplicateValues" dxfId="0" priority="1172"/>
    <cfRule type="duplicateValues" dxfId="0" priority="1173"/>
    <cfRule type="duplicateValues" dxfId="0" priority="1174"/>
  </conditionalFormatting>
  <conditionalFormatting sqref="C80:C1048576">
    <cfRule type="duplicateValues" dxfId="0" priority="1185"/>
    <cfRule type="duplicateValues" dxfId="0" priority="1186"/>
    <cfRule type="duplicateValues" dxfId="0" priority="1187"/>
    <cfRule type="duplicateValues" dxfId="0" priority="1188"/>
  </conditionalFormatting>
  <conditionalFormatting sqref="C1:C3 C9:C11 C15:C29 C46:C49 C58:C68 C70:C1048576 C54">
    <cfRule type="duplicateValues" dxfId="0" priority="583"/>
  </conditionalFormatting>
  <conditionalFormatting sqref="C1:C3 C9:C11 C15:C29 C46:C50 C58:C1048576 C52:C54">
    <cfRule type="duplicateValues" dxfId="0" priority="518"/>
  </conditionalFormatting>
  <conditionalFormatting sqref="C1:C4 C9:C11 C15:C29 C45:C54 C58:C1048576">
    <cfRule type="duplicateValues" dxfId="0" priority="477"/>
  </conditionalFormatting>
  <conditionalFormatting sqref="C1:C54 C58:C1048576">
    <cfRule type="duplicateValues" dxfId="0" priority="80"/>
  </conditionalFormatting>
  <conditionalFormatting sqref="C2:C3 C10 C70:C71 C75:C1048576 C73 C68">
    <cfRule type="duplicateValues" dxfId="0" priority="1103"/>
    <cfRule type="duplicateValues" dxfId="0" priority="1104"/>
  </conditionalFormatting>
  <conditionalFormatting sqref="C2:C3 C10:C11 C15:C16 C54 C70:C1048576 C67:C68 C58:C61 C49">
    <cfRule type="duplicateValues" dxfId="0" priority="967"/>
  </conditionalFormatting>
  <conditionalFormatting sqref="C2:C3 C10:C11 C15:C23 C54 C70:C1048576 C67:C68 C58:C62 C49">
    <cfRule type="duplicateValues" dxfId="0" priority="841"/>
    <cfRule type="duplicateValues" dxfId="0" priority="854"/>
  </conditionalFormatting>
  <conditionalFormatting sqref="B73 B75:B1048576">
    <cfRule type="duplicateValues" dxfId="0" priority="1162"/>
  </conditionalFormatting>
  <conditionalFormatting sqref="C73 C75:C1048576">
    <cfRule type="duplicateValues" dxfId="0" priority="1161"/>
  </conditionalFormatting>
  <pageMargins left="0.251388888888889" right="0.251388888888889" top="0.196527777777778" bottom="0.196527777777778" header="0.298611111111111" footer="0.298611111111111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7"/>
  <sheetViews>
    <sheetView topLeftCell="A66" workbookViewId="0">
      <selection activeCell="A66" sqref="$A1:$XFD1048576"/>
    </sheetView>
  </sheetViews>
  <sheetFormatPr defaultColWidth="9" defaultRowHeight="14.25"/>
  <cols>
    <col min="1" max="1" width="5.375" style="148" customWidth="1"/>
    <col min="2" max="3" width="7.375" style="148"/>
    <col min="4" max="4" width="7.375" style="151"/>
    <col min="5" max="8" width="16.125" style="148"/>
    <col min="9" max="9" width="9.375" style="148" customWidth="1"/>
    <col min="10" max="10" width="10.25" style="148" customWidth="1"/>
    <col min="11" max="11" width="17.25" style="148"/>
    <col min="12" max="12" width="7.75" style="148" customWidth="1"/>
    <col min="13" max="13" width="10.375" style="148" customWidth="1"/>
    <col min="14" max="14" width="7.375" style="148"/>
    <col min="15" max="17" width="16.125" style="148"/>
    <col min="18" max="18" width="10.875" style="148" customWidth="1"/>
    <col min="19" max="24" width="10.875" style="148"/>
    <col min="25" max="25" width="5.125" style="148"/>
    <col min="26" max="16384" width="9" style="148"/>
  </cols>
  <sheetData>
    <row r="1" ht="30" customHeight="1" spans="1:16">
      <c r="A1" s="152" t="s">
        <v>0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47"/>
    </row>
    <row r="2" s="147" customFormat="1" ht="30" customHeight="1" spans="1:21">
      <c r="A2" s="153" t="s">
        <v>1</v>
      </c>
      <c r="B2" s="154" t="s">
        <v>2</v>
      </c>
      <c r="C2" s="154" t="s">
        <v>3</v>
      </c>
      <c r="D2" s="154" t="s">
        <v>4</v>
      </c>
      <c r="E2" s="155" t="s">
        <v>5</v>
      </c>
      <c r="F2" s="155" t="s">
        <v>6</v>
      </c>
      <c r="G2" s="156" t="s">
        <v>7</v>
      </c>
      <c r="H2" s="153" t="s">
        <v>8</v>
      </c>
      <c r="I2" s="153" t="s">
        <v>9</v>
      </c>
      <c r="J2" s="156" t="s">
        <v>10</v>
      </c>
      <c r="K2" s="153" t="s">
        <v>11</v>
      </c>
      <c r="L2" s="153" t="s">
        <v>12</v>
      </c>
      <c r="M2" s="158" t="s">
        <v>13</v>
      </c>
      <c r="N2" s="158" t="s">
        <v>14</v>
      </c>
      <c r="O2" s="158" t="s">
        <v>15</v>
      </c>
      <c r="P2" s="159" t="s">
        <v>16</v>
      </c>
      <c r="Q2" s="148"/>
      <c r="T2" s="160"/>
      <c r="U2" s="160"/>
    </row>
    <row r="3" s="147" customFormat="1" ht="30" customHeight="1" spans="1:21">
      <c r="A3" s="153">
        <f t="shared" ref="A3:A8" si="0">ROW()-2</f>
        <v>1</v>
      </c>
      <c r="B3" s="154" t="s">
        <v>17</v>
      </c>
      <c r="C3" s="154" t="s">
        <v>18</v>
      </c>
      <c r="D3" s="154" t="s">
        <v>19</v>
      </c>
      <c r="E3" s="155">
        <f>VLOOKUP(C3,考勤!A:AM,35,0)</f>
        <v>31</v>
      </c>
      <c r="F3" s="155">
        <f>VLOOKUP(C3,考勤!$A$5:AP359,42,0)</f>
        <v>247.5</v>
      </c>
      <c r="G3" s="156">
        <v>19</v>
      </c>
      <c r="H3" s="153">
        <f t="shared" ref="H3:H8" si="1">G3*F3</f>
        <v>4702.5</v>
      </c>
      <c r="I3" s="153">
        <f>VLOOKUP(C3,考勤!$A$5:AP359,41,0)</f>
        <v>71.5</v>
      </c>
      <c r="J3" s="156">
        <v>19</v>
      </c>
      <c r="K3" s="153">
        <f t="shared" ref="K3:K8" si="2">J3*I3</f>
        <v>1358.5</v>
      </c>
      <c r="L3" s="153">
        <f>IFERROR(VLOOKUP(C3,奖惩!B:D,3,0),0)</f>
        <v>0</v>
      </c>
      <c r="M3" s="158">
        <f t="shared" ref="M3:M8" si="3">H3+K3+L3</f>
        <v>6061</v>
      </c>
      <c r="N3" s="158">
        <f t="shared" ref="N3:N8" si="4">E3*5</f>
        <v>155</v>
      </c>
      <c r="O3" s="158">
        <f t="shared" ref="O3:O8" si="5">M3+N3</f>
        <v>6216</v>
      </c>
      <c r="P3" s="159" t="str">
        <f>IFERROR(VLOOKUP(C3,奖惩!B:C,2,0),"")</f>
        <v/>
      </c>
      <c r="Q3" s="148"/>
      <c r="T3" s="160"/>
      <c r="U3" s="160"/>
    </row>
    <row r="4" s="147" customFormat="1" ht="30" customHeight="1" spans="1:21">
      <c r="A4" s="153">
        <f t="shared" si="0"/>
        <v>2</v>
      </c>
      <c r="B4" s="154" t="s">
        <v>17</v>
      </c>
      <c r="C4" s="154" t="s">
        <v>21</v>
      </c>
      <c r="D4" s="154" t="s">
        <v>19</v>
      </c>
      <c r="E4" s="155">
        <f>VLOOKUP(C4,考勤!A:AM,35,0)</f>
        <v>15.5</v>
      </c>
      <c r="F4" s="155">
        <f>VLOOKUP(C4,考勤!$A$5:AP360,42,0)</f>
        <v>123.5</v>
      </c>
      <c r="G4" s="156">
        <v>19</v>
      </c>
      <c r="H4" s="153">
        <f t="shared" si="1"/>
        <v>2346.5</v>
      </c>
      <c r="I4" s="153">
        <f>VLOOKUP(C4,考勤!$A$5:AP360,41,0)</f>
        <v>37</v>
      </c>
      <c r="J4" s="156">
        <v>19</v>
      </c>
      <c r="K4" s="153">
        <f t="shared" si="2"/>
        <v>703</v>
      </c>
      <c r="L4" s="153">
        <f>IFERROR(VLOOKUP(C4,奖惩!B:D,3,0),0)</f>
        <v>-609.9</v>
      </c>
      <c r="M4" s="158">
        <f t="shared" si="3"/>
        <v>2439.6</v>
      </c>
      <c r="N4" s="158">
        <f t="shared" si="4"/>
        <v>77.5</v>
      </c>
      <c r="O4" s="158">
        <f t="shared" si="5"/>
        <v>2517.1</v>
      </c>
      <c r="P4" s="159">
        <f>IFERROR(VLOOKUP(C4,奖惩!B:C,2,0),"")</f>
        <v>0.8</v>
      </c>
      <c r="Q4" s="148"/>
      <c r="T4" s="160"/>
      <c r="U4" s="160"/>
    </row>
    <row r="5" s="147" customFormat="1" ht="30" customHeight="1" spans="1:21">
      <c r="A5" s="153">
        <f t="shared" si="0"/>
        <v>3</v>
      </c>
      <c r="B5" s="154" t="s">
        <v>17</v>
      </c>
      <c r="C5" s="154" t="s">
        <v>22</v>
      </c>
      <c r="D5" s="154" t="s">
        <v>19</v>
      </c>
      <c r="E5" s="155">
        <f>VLOOKUP(C5,考勤!A:AM,35,0)</f>
        <v>25</v>
      </c>
      <c r="F5" s="155">
        <f>VLOOKUP(C5,考勤!$A$5:AP358,42,0)</f>
        <v>200</v>
      </c>
      <c r="G5" s="156">
        <v>19</v>
      </c>
      <c r="H5" s="153">
        <f t="shared" si="1"/>
        <v>3800</v>
      </c>
      <c r="I5" s="153">
        <f>VLOOKUP(C5,考勤!$A$5:AP358,41,0)</f>
        <v>58.5</v>
      </c>
      <c r="J5" s="156">
        <v>19</v>
      </c>
      <c r="K5" s="153">
        <f t="shared" si="2"/>
        <v>1111.5</v>
      </c>
      <c r="L5" s="153">
        <f>IFERROR(VLOOKUP(C5,奖惩!B:D,3,0),0)</f>
        <v>0</v>
      </c>
      <c r="M5" s="158">
        <f t="shared" si="3"/>
        <v>4911.5</v>
      </c>
      <c r="N5" s="158">
        <f t="shared" si="4"/>
        <v>125</v>
      </c>
      <c r="O5" s="158">
        <f t="shared" si="5"/>
        <v>5036.5</v>
      </c>
      <c r="P5" s="159" t="str">
        <f>IFERROR(VLOOKUP(C5,奖惩!B:C,2,0),"")</f>
        <v/>
      </c>
      <c r="Q5" s="148"/>
      <c r="T5" s="160"/>
      <c r="U5" s="160"/>
    </row>
    <row r="6" s="147" customFormat="1" ht="30" customHeight="1" spans="1:21">
      <c r="A6" s="153">
        <f t="shared" si="0"/>
        <v>4</v>
      </c>
      <c r="B6" s="154" t="s">
        <v>17</v>
      </c>
      <c r="C6" s="154" t="s">
        <v>23</v>
      </c>
      <c r="D6" s="154" t="s">
        <v>19</v>
      </c>
      <c r="E6" s="155">
        <f>VLOOKUP(C6,考勤!A:AM,35,0)</f>
        <v>14.5</v>
      </c>
      <c r="F6" s="155">
        <f>VLOOKUP(C6,考勤!$A$5:AP359,42,0)</f>
        <v>115</v>
      </c>
      <c r="G6" s="156">
        <v>19</v>
      </c>
      <c r="H6" s="153">
        <f t="shared" si="1"/>
        <v>2185</v>
      </c>
      <c r="I6" s="153">
        <f>VLOOKUP(C6,考勤!$A$5:AP359,41,0)</f>
        <v>38.5</v>
      </c>
      <c r="J6" s="156">
        <v>19</v>
      </c>
      <c r="K6" s="153">
        <f t="shared" si="2"/>
        <v>731.5</v>
      </c>
      <c r="L6" s="153">
        <f>IFERROR(VLOOKUP(C6,奖惩!B:D,3,0),0)</f>
        <v>0</v>
      </c>
      <c r="M6" s="158">
        <f t="shared" si="3"/>
        <v>2916.5</v>
      </c>
      <c r="N6" s="158">
        <f t="shared" si="4"/>
        <v>72.5</v>
      </c>
      <c r="O6" s="158">
        <f t="shared" si="5"/>
        <v>2989</v>
      </c>
      <c r="P6" s="159" t="str">
        <f>IFERROR(VLOOKUP(C6,奖惩!B:C,2,0),"")</f>
        <v/>
      </c>
      <c r="Q6" s="148"/>
      <c r="T6" s="160"/>
      <c r="U6" s="160"/>
    </row>
    <row r="7" s="147" customFormat="1" ht="30" customHeight="1" spans="1:21">
      <c r="A7" s="153">
        <f t="shared" si="0"/>
        <v>5</v>
      </c>
      <c r="B7" s="154" t="s">
        <v>17</v>
      </c>
      <c r="C7" s="154" t="s">
        <v>24</v>
      </c>
      <c r="D7" s="154" t="s">
        <v>19</v>
      </c>
      <c r="E7" s="155">
        <f>VLOOKUP(C7,考勤!A:AM,35,0)</f>
        <v>11</v>
      </c>
      <c r="F7" s="155">
        <f>VLOOKUP(C7,考勤!$A$5:AP360,42,0)</f>
        <v>88</v>
      </c>
      <c r="G7" s="156">
        <v>19</v>
      </c>
      <c r="H7" s="153">
        <f t="shared" si="1"/>
        <v>1672</v>
      </c>
      <c r="I7" s="153">
        <f>VLOOKUP(C7,考勤!$A$5:AP360,41,0)</f>
        <v>30.5</v>
      </c>
      <c r="J7" s="156">
        <v>19</v>
      </c>
      <c r="K7" s="153">
        <f t="shared" si="2"/>
        <v>579.5</v>
      </c>
      <c r="L7" s="153">
        <f>IFERROR(VLOOKUP(C7,奖惩!B:D,3,0),0)</f>
        <v>0</v>
      </c>
      <c r="M7" s="158">
        <f t="shared" si="3"/>
        <v>2251.5</v>
      </c>
      <c r="N7" s="158">
        <f t="shared" si="4"/>
        <v>55</v>
      </c>
      <c r="O7" s="158">
        <f t="shared" si="5"/>
        <v>2306.5</v>
      </c>
      <c r="P7" s="159" t="str">
        <f>IFERROR(VLOOKUP(C7,奖惩!B:C,2,0),"")</f>
        <v/>
      </c>
      <c r="Q7" s="148"/>
      <c r="T7" s="160"/>
      <c r="U7" s="160"/>
    </row>
    <row r="8" s="147" customFormat="1" ht="30" customHeight="1" spans="1:21">
      <c r="A8" s="153">
        <f t="shared" si="0"/>
        <v>6</v>
      </c>
      <c r="B8" s="154" t="s">
        <v>17</v>
      </c>
      <c r="C8" s="154" t="s">
        <v>25</v>
      </c>
      <c r="D8" s="154" t="s">
        <v>19</v>
      </c>
      <c r="E8" s="155">
        <f>VLOOKUP(C8,考勤!A:AM,35,0)</f>
        <v>8</v>
      </c>
      <c r="F8" s="155">
        <f>VLOOKUP(C8,考勤!$A$5:AP361,42,0)</f>
        <v>64</v>
      </c>
      <c r="G8" s="156">
        <v>19</v>
      </c>
      <c r="H8" s="153">
        <f t="shared" si="1"/>
        <v>1216</v>
      </c>
      <c r="I8" s="153">
        <f>VLOOKUP(C8,考勤!$A$5:AP361,41,0)</f>
        <v>20</v>
      </c>
      <c r="J8" s="156">
        <v>19</v>
      </c>
      <c r="K8" s="153">
        <f t="shared" si="2"/>
        <v>380</v>
      </c>
      <c r="L8" s="153">
        <f>IFERROR(VLOOKUP(C8,奖惩!B:D,3,0),0)</f>
        <v>0</v>
      </c>
      <c r="M8" s="158">
        <f t="shared" si="3"/>
        <v>1596</v>
      </c>
      <c r="N8" s="158">
        <f t="shared" si="4"/>
        <v>40</v>
      </c>
      <c r="O8" s="158">
        <f t="shared" si="5"/>
        <v>1636</v>
      </c>
      <c r="P8" s="159" t="str">
        <f>IFERROR(VLOOKUP(C8,奖惩!B:C,2,0),"")</f>
        <v/>
      </c>
      <c r="Q8" s="148"/>
      <c r="T8" s="160"/>
      <c r="U8" s="160"/>
    </row>
    <row r="9" s="147" customFormat="1" ht="30" customHeight="1" spans="1:21">
      <c r="A9" s="153">
        <f t="shared" ref="A9:A21" si="6">ROW()-2</f>
        <v>7</v>
      </c>
      <c r="B9" s="154" t="s">
        <v>17</v>
      </c>
      <c r="C9" s="154" t="s">
        <v>26</v>
      </c>
      <c r="D9" s="154" t="s">
        <v>19</v>
      </c>
      <c r="E9" s="155">
        <f>VLOOKUP(C9,考勤!A:AM,35,0)</f>
        <v>27</v>
      </c>
      <c r="F9" s="155">
        <f>VLOOKUP(C9,考勤!$A$5:AP362,42,0)</f>
        <v>216</v>
      </c>
      <c r="G9" s="156">
        <v>19</v>
      </c>
      <c r="H9" s="153">
        <f t="shared" ref="H9:H21" si="7">G9*F9</f>
        <v>4104</v>
      </c>
      <c r="I9" s="153">
        <f>VLOOKUP(C9,考勤!$A$5:AP362,41,0)</f>
        <v>74.5</v>
      </c>
      <c r="J9" s="156">
        <v>19</v>
      </c>
      <c r="K9" s="153">
        <f t="shared" ref="K9:K21" si="8">J9*I9</f>
        <v>1415.5</v>
      </c>
      <c r="L9" s="153">
        <f>IFERROR(VLOOKUP(C9,奖惩!B:D,3,0),0)</f>
        <v>0</v>
      </c>
      <c r="M9" s="158">
        <f t="shared" ref="M9:M21" si="9">H9+K9+L9</f>
        <v>5519.5</v>
      </c>
      <c r="N9" s="158">
        <f t="shared" ref="N9:N21" si="10">E9*5</f>
        <v>135</v>
      </c>
      <c r="O9" s="158">
        <f t="shared" ref="O9:O21" si="11">M9+N9</f>
        <v>5654.5</v>
      </c>
      <c r="P9" s="159" t="str">
        <f>IFERROR(VLOOKUP(C9,奖惩!B:C,2,0),"")</f>
        <v/>
      </c>
      <c r="Q9" s="148"/>
      <c r="T9" s="160"/>
      <c r="U9" s="160"/>
    </row>
    <row r="10" s="147" customFormat="1" ht="30" customHeight="1" spans="1:21">
      <c r="A10" s="153">
        <f t="shared" si="6"/>
        <v>8</v>
      </c>
      <c r="B10" s="154" t="s">
        <v>27</v>
      </c>
      <c r="C10" s="154" t="s">
        <v>28</v>
      </c>
      <c r="D10" s="154" t="s">
        <v>19</v>
      </c>
      <c r="E10" s="155">
        <f>VLOOKUP(C10,考勤!A:AM,35,0)</f>
        <v>23</v>
      </c>
      <c r="F10" s="155">
        <f>VLOOKUP(C10,考勤!$A$5:AP375,42,0)</f>
        <v>189.5</v>
      </c>
      <c r="G10" s="156">
        <v>19</v>
      </c>
      <c r="H10" s="153">
        <f t="shared" si="7"/>
        <v>3600.5</v>
      </c>
      <c r="I10" s="153">
        <f>VLOOKUP(C10,考勤!$A$5:AP375,41,0)</f>
        <v>36.5</v>
      </c>
      <c r="J10" s="156">
        <v>20</v>
      </c>
      <c r="K10" s="153">
        <f t="shared" si="8"/>
        <v>730</v>
      </c>
      <c r="L10" s="153">
        <f>IFERROR(VLOOKUP(C10,奖惩!B:D,3,0),0)</f>
        <v>0</v>
      </c>
      <c r="M10" s="158">
        <f t="shared" si="9"/>
        <v>4330.5</v>
      </c>
      <c r="N10" s="158">
        <f t="shared" si="10"/>
        <v>115</v>
      </c>
      <c r="O10" s="158">
        <f t="shared" si="11"/>
        <v>4445.5</v>
      </c>
      <c r="P10" s="159" t="str">
        <f>IFERROR(VLOOKUP(C10,奖惩!B:C,2,0),"")</f>
        <v/>
      </c>
      <c r="Q10" s="148"/>
      <c r="T10" s="160"/>
      <c r="U10" s="160"/>
    </row>
    <row r="11" s="147" customFormat="1" ht="30" customHeight="1" spans="1:21">
      <c r="A11" s="153">
        <f t="shared" si="6"/>
        <v>9</v>
      </c>
      <c r="B11" s="154" t="s">
        <v>27</v>
      </c>
      <c r="C11" s="154" t="s">
        <v>29</v>
      </c>
      <c r="D11" s="154" t="s">
        <v>19</v>
      </c>
      <c r="E11" s="155">
        <f>VLOOKUP(C11,考勤!A:AM,35,0)</f>
        <v>25</v>
      </c>
      <c r="F11" s="155">
        <f>VLOOKUP(C11,考勤!$A$5:AP376,42,0)</f>
        <v>208.5</v>
      </c>
      <c r="G11" s="156">
        <v>19</v>
      </c>
      <c r="H11" s="153">
        <f t="shared" si="7"/>
        <v>3961.5</v>
      </c>
      <c r="I11" s="153">
        <f>VLOOKUP(C11,考勤!$A$5:AP376,41,0)</f>
        <v>54.5</v>
      </c>
      <c r="J11" s="156">
        <v>20</v>
      </c>
      <c r="K11" s="153">
        <f t="shared" si="8"/>
        <v>1090</v>
      </c>
      <c r="L11" s="153">
        <f>IFERROR(VLOOKUP(C11,奖惩!B:D,3,0),0)</f>
        <v>0</v>
      </c>
      <c r="M11" s="158">
        <f t="shared" si="9"/>
        <v>5051.5</v>
      </c>
      <c r="N11" s="158">
        <f t="shared" si="10"/>
        <v>125</v>
      </c>
      <c r="O11" s="158">
        <f t="shared" si="11"/>
        <v>5176.5</v>
      </c>
      <c r="P11" s="159"/>
      <c r="Q11" s="148"/>
      <c r="T11" s="160"/>
      <c r="U11" s="160"/>
    </row>
    <row r="12" s="147" customFormat="1" ht="30" customHeight="1" spans="1:21">
      <c r="A12" s="153">
        <f t="shared" si="6"/>
        <v>10</v>
      </c>
      <c r="B12" s="154" t="s">
        <v>27</v>
      </c>
      <c r="C12" s="154" t="s">
        <v>30</v>
      </c>
      <c r="D12" s="154" t="s">
        <v>19</v>
      </c>
      <c r="E12" s="155">
        <f>VLOOKUP(C12,考勤!A:AM,35,0)</f>
        <v>8</v>
      </c>
      <c r="F12" s="155">
        <f>VLOOKUP(C12,考勤!$A$5:AP377,42,0)</f>
        <v>71</v>
      </c>
      <c r="G12" s="156">
        <v>19</v>
      </c>
      <c r="H12" s="153">
        <f t="shared" si="7"/>
        <v>1349</v>
      </c>
      <c r="I12" s="153">
        <f>VLOOKUP(C12,考勤!$A$5:AP377,41,0)</f>
        <v>16</v>
      </c>
      <c r="J12" s="156">
        <v>20</v>
      </c>
      <c r="K12" s="153">
        <f t="shared" si="8"/>
        <v>320</v>
      </c>
      <c r="L12" s="153">
        <f>IFERROR(VLOOKUP(C12,奖惩!B:D,3,0),0)</f>
        <v>0</v>
      </c>
      <c r="M12" s="158">
        <f t="shared" si="9"/>
        <v>1669</v>
      </c>
      <c r="N12" s="158">
        <f t="shared" si="10"/>
        <v>40</v>
      </c>
      <c r="O12" s="158">
        <f t="shared" si="11"/>
        <v>1709</v>
      </c>
      <c r="P12" s="159"/>
      <c r="Q12" s="148"/>
      <c r="T12" s="160"/>
      <c r="U12" s="160"/>
    </row>
    <row r="13" s="147" customFormat="1" ht="30" customHeight="1" spans="1:21">
      <c r="A13" s="153">
        <f t="shared" si="6"/>
        <v>11</v>
      </c>
      <c r="B13" s="154" t="s">
        <v>27</v>
      </c>
      <c r="C13" s="154" t="s">
        <v>31</v>
      </c>
      <c r="D13" s="154" t="s">
        <v>19</v>
      </c>
      <c r="E13" s="155">
        <f>VLOOKUP(C13,考勤!A:AM,35,0)</f>
        <v>1</v>
      </c>
      <c r="F13" s="155">
        <f>VLOOKUP(C13,考勤!$A$5:AP378,42,0)</f>
        <v>8</v>
      </c>
      <c r="G13" s="156">
        <v>19</v>
      </c>
      <c r="H13" s="153">
        <f t="shared" si="7"/>
        <v>152</v>
      </c>
      <c r="I13" s="153">
        <f>VLOOKUP(C13,考勤!$A$5:AP378,41,0)</f>
        <v>0</v>
      </c>
      <c r="J13" s="156">
        <v>20</v>
      </c>
      <c r="K13" s="153">
        <f t="shared" si="8"/>
        <v>0</v>
      </c>
      <c r="L13" s="153">
        <f>IFERROR(VLOOKUP(C13,奖惩!B:D,3,0),0)</f>
        <v>0</v>
      </c>
      <c r="M13" s="158">
        <f t="shared" si="9"/>
        <v>152</v>
      </c>
      <c r="N13" s="158">
        <f t="shared" si="10"/>
        <v>5</v>
      </c>
      <c r="O13" s="158">
        <f t="shared" si="11"/>
        <v>157</v>
      </c>
      <c r="P13" s="159"/>
      <c r="Q13" s="148"/>
      <c r="T13" s="160"/>
      <c r="U13" s="160"/>
    </row>
    <row r="14" s="147" customFormat="1" ht="30" customHeight="1" spans="1:21">
      <c r="A14" s="153">
        <f t="shared" si="6"/>
        <v>12</v>
      </c>
      <c r="B14" s="154" t="s">
        <v>27</v>
      </c>
      <c r="C14" s="154" t="s">
        <v>32</v>
      </c>
      <c r="D14" s="154" t="s">
        <v>19</v>
      </c>
      <c r="E14" s="155">
        <f>VLOOKUP(C14,考勤!A:AM,35,0)</f>
        <v>1</v>
      </c>
      <c r="F14" s="155">
        <f>VLOOKUP(C14,考勤!$A$5:AP379,42,0)</f>
        <v>8</v>
      </c>
      <c r="G14" s="156">
        <v>19</v>
      </c>
      <c r="H14" s="153">
        <f t="shared" si="7"/>
        <v>152</v>
      </c>
      <c r="I14" s="153">
        <f>VLOOKUP(C14,考勤!$A$5:AP379,41,0)</f>
        <v>0</v>
      </c>
      <c r="J14" s="156">
        <v>20</v>
      </c>
      <c r="K14" s="153">
        <f t="shared" si="8"/>
        <v>0</v>
      </c>
      <c r="L14" s="153">
        <f>IFERROR(VLOOKUP(C14,奖惩!B:D,3,0),0)</f>
        <v>0</v>
      </c>
      <c r="M14" s="158">
        <f t="shared" si="9"/>
        <v>152</v>
      </c>
      <c r="N14" s="158">
        <f t="shared" si="10"/>
        <v>5</v>
      </c>
      <c r="O14" s="158">
        <f t="shared" si="11"/>
        <v>157</v>
      </c>
      <c r="P14" s="159"/>
      <c r="Q14" s="148"/>
      <c r="T14" s="160"/>
      <c r="U14" s="160"/>
    </row>
    <row r="15" s="147" customFormat="1" ht="30" customHeight="1" spans="1:21">
      <c r="A15" s="153">
        <f t="shared" si="6"/>
        <v>13</v>
      </c>
      <c r="B15" s="154" t="s">
        <v>33</v>
      </c>
      <c r="C15" s="154" t="s">
        <v>34</v>
      </c>
      <c r="D15" s="154" t="s">
        <v>19</v>
      </c>
      <c r="E15" s="155">
        <f>VLOOKUP(C15,考勤!A:AM,35,0)</f>
        <v>20</v>
      </c>
      <c r="F15" s="155">
        <f>VLOOKUP(C15,考勤!$A$5:AP382,42,0)</f>
        <v>163.5</v>
      </c>
      <c r="G15" s="156">
        <v>18</v>
      </c>
      <c r="H15" s="153">
        <f t="shared" si="7"/>
        <v>2943</v>
      </c>
      <c r="I15" s="153">
        <f>VLOOKUP(C15,考勤!$A$5:AP382,41,0)</f>
        <v>82</v>
      </c>
      <c r="J15" s="156">
        <v>18</v>
      </c>
      <c r="K15" s="153">
        <f t="shared" si="8"/>
        <v>1476</v>
      </c>
      <c r="L15" s="153">
        <f>IFERROR(VLOOKUP(C15,奖惩!B:D,3,0),0)</f>
        <v>0</v>
      </c>
      <c r="M15" s="158">
        <f t="shared" si="9"/>
        <v>4419</v>
      </c>
      <c r="N15" s="158">
        <f t="shared" si="10"/>
        <v>100</v>
      </c>
      <c r="O15" s="158">
        <f t="shared" si="11"/>
        <v>4519</v>
      </c>
      <c r="P15" s="159" t="str">
        <f>IFERROR(VLOOKUP(C15,奖惩!B:C,2,0),"")</f>
        <v/>
      </c>
      <c r="Q15" s="148"/>
      <c r="T15" s="160"/>
      <c r="U15" s="160"/>
    </row>
    <row r="16" s="147" customFormat="1" ht="30" customHeight="1" spans="1:21">
      <c r="A16" s="153">
        <f t="shared" si="6"/>
        <v>14</v>
      </c>
      <c r="B16" s="154" t="s">
        <v>33</v>
      </c>
      <c r="C16" s="154" t="s">
        <v>35</v>
      </c>
      <c r="D16" s="154" t="s">
        <v>19</v>
      </c>
      <c r="E16" s="155">
        <f>VLOOKUP(C16,考勤!A:AM,35,0)</f>
        <v>5.5</v>
      </c>
      <c r="F16" s="155">
        <f>VLOOKUP(C16,考勤!$A$5:AP383,42,0)</f>
        <v>46</v>
      </c>
      <c r="G16" s="156">
        <v>18</v>
      </c>
      <c r="H16" s="153">
        <f t="shared" si="7"/>
        <v>828</v>
      </c>
      <c r="I16" s="153">
        <f>VLOOKUP(C16,考勤!$A$5:AP383,41,0)</f>
        <v>20.5</v>
      </c>
      <c r="J16" s="156">
        <v>18</v>
      </c>
      <c r="K16" s="153">
        <f t="shared" si="8"/>
        <v>369</v>
      </c>
      <c r="L16" s="153">
        <f>IFERROR(VLOOKUP(C16,奖惩!B:D,3,0),0)</f>
        <v>0</v>
      </c>
      <c r="M16" s="158">
        <f t="shared" si="9"/>
        <v>1197</v>
      </c>
      <c r="N16" s="158">
        <f t="shared" si="10"/>
        <v>27.5</v>
      </c>
      <c r="O16" s="158">
        <f t="shared" si="11"/>
        <v>1224.5</v>
      </c>
      <c r="P16" s="159" t="str">
        <f>IFERROR(VLOOKUP(C16,奖惩!B:C,2,0),"")</f>
        <v/>
      </c>
      <c r="Q16" s="148"/>
      <c r="T16" s="160"/>
      <c r="U16" s="160"/>
    </row>
    <row r="17" s="147" customFormat="1" ht="30" customHeight="1" spans="1:21">
      <c r="A17" s="153">
        <f t="shared" si="6"/>
        <v>15</v>
      </c>
      <c r="B17" s="154" t="s">
        <v>33</v>
      </c>
      <c r="C17" s="154" t="s">
        <v>36</v>
      </c>
      <c r="D17" s="154" t="s">
        <v>19</v>
      </c>
      <c r="E17" s="155">
        <f>VLOOKUP(C17,考勤!A:AM,35,0)</f>
        <v>29</v>
      </c>
      <c r="F17" s="155">
        <f>VLOOKUP(C17,考勤!$A$5:AP377,42,0)</f>
        <v>232</v>
      </c>
      <c r="G17" s="156">
        <v>18</v>
      </c>
      <c r="H17" s="153">
        <f t="shared" si="7"/>
        <v>4176</v>
      </c>
      <c r="I17" s="153">
        <f>VLOOKUP(C17,考勤!$A$5:AP377,41,0)</f>
        <v>130</v>
      </c>
      <c r="J17" s="156">
        <v>18</v>
      </c>
      <c r="K17" s="153">
        <f t="shared" si="8"/>
        <v>2340</v>
      </c>
      <c r="L17" s="153">
        <f>IFERROR(VLOOKUP(C17,奖惩!B:D,3,0),0)</f>
        <v>0</v>
      </c>
      <c r="M17" s="158">
        <f t="shared" si="9"/>
        <v>6516</v>
      </c>
      <c r="N17" s="158">
        <f t="shared" si="10"/>
        <v>145</v>
      </c>
      <c r="O17" s="158">
        <f t="shared" si="11"/>
        <v>6661</v>
      </c>
      <c r="P17" s="159" t="str">
        <f>IFERROR(VLOOKUP(C17,奖惩!B:C,2,0),"")</f>
        <v/>
      </c>
      <c r="Q17" s="148"/>
      <c r="T17" s="160"/>
      <c r="U17" s="160"/>
    </row>
    <row r="18" s="147" customFormat="1" ht="30" customHeight="1" spans="1:21">
      <c r="A18" s="153">
        <f t="shared" si="6"/>
        <v>16</v>
      </c>
      <c r="B18" s="154" t="s">
        <v>33</v>
      </c>
      <c r="C18" s="154" t="s">
        <v>37</v>
      </c>
      <c r="D18" s="154" t="s">
        <v>19</v>
      </c>
      <c r="E18" s="155">
        <f>VLOOKUP(C18,考勤!A:AM,35,0)</f>
        <v>5</v>
      </c>
      <c r="F18" s="155">
        <f>VLOOKUP(C18,考勤!$A$5:AP379,42,0)</f>
        <v>40</v>
      </c>
      <c r="G18" s="156">
        <v>18</v>
      </c>
      <c r="H18" s="153">
        <f t="shared" si="7"/>
        <v>720</v>
      </c>
      <c r="I18" s="153">
        <f>VLOOKUP(C18,考勤!$A$5:AP379,41,0)</f>
        <v>10</v>
      </c>
      <c r="J18" s="156">
        <v>18</v>
      </c>
      <c r="K18" s="153">
        <f t="shared" si="8"/>
        <v>180</v>
      </c>
      <c r="L18" s="153">
        <f>IFERROR(VLOOKUP(C18,奖惩!B:D,3,0),0)</f>
        <v>0</v>
      </c>
      <c r="M18" s="158">
        <f t="shared" si="9"/>
        <v>900</v>
      </c>
      <c r="N18" s="158">
        <f t="shared" si="10"/>
        <v>25</v>
      </c>
      <c r="O18" s="158">
        <f t="shared" si="11"/>
        <v>925</v>
      </c>
      <c r="P18" s="159" t="str">
        <f>IFERROR(VLOOKUP(C18,奖惩!B:C,2,0),"")</f>
        <v/>
      </c>
      <c r="Q18" s="148"/>
      <c r="T18" s="160"/>
      <c r="U18" s="160"/>
    </row>
    <row r="19" s="147" customFormat="1" ht="30" customHeight="1" spans="1:21">
      <c r="A19" s="153">
        <f t="shared" si="6"/>
        <v>17</v>
      </c>
      <c r="B19" s="154" t="s">
        <v>33</v>
      </c>
      <c r="C19" s="154" t="s">
        <v>38</v>
      </c>
      <c r="D19" s="154" t="s">
        <v>19</v>
      </c>
      <c r="E19" s="155">
        <f>VLOOKUP(C19,考勤!A:AM,35,0)</f>
        <v>30</v>
      </c>
      <c r="F19" s="155">
        <f>VLOOKUP(C19,考勤!$A$5:AP381,42,0)</f>
        <v>240</v>
      </c>
      <c r="G19" s="156">
        <v>18</v>
      </c>
      <c r="H19" s="153">
        <f t="shared" si="7"/>
        <v>4320</v>
      </c>
      <c r="I19" s="153">
        <f>VLOOKUP(C19,考勤!$A$5:AP381,41,0)</f>
        <v>153.5</v>
      </c>
      <c r="J19" s="156">
        <v>18</v>
      </c>
      <c r="K19" s="153">
        <f t="shared" si="8"/>
        <v>2763</v>
      </c>
      <c r="L19" s="153">
        <f>IFERROR(VLOOKUP(C19,奖惩!B:D,3,0),0)</f>
        <v>-20</v>
      </c>
      <c r="M19" s="158">
        <f t="shared" si="9"/>
        <v>7063</v>
      </c>
      <c r="N19" s="158">
        <f t="shared" si="10"/>
        <v>150</v>
      </c>
      <c r="O19" s="158">
        <f t="shared" si="11"/>
        <v>7213</v>
      </c>
      <c r="P19" s="159" t="str">
        <f>IFERROR(VLOOKUP(C19,奖惩!B:C,2,0),"")</f>
        <v>1.13宿舍检查扣款</v>
      </c>
      <c r="Q19" s="148"/>
      <c r="T19" s="160"/>
      <c r="U19" s="160"/>
    </row>
    <row r="20" s="147" customFormat="1" ht="30" customHeight="1" spans="1:21">
      <c r="A20" s="153">
        <f t="shared" si="6"/>
        <v>18</v>
      </c>
      <c r="B20" s="154" t="s">
        <v>33</v>
      </c>
      <c r="C20" s="154" t="s">
        <v>40</v>
      </c>
      <c r="D20" s="154" t="s">
        <v>19</v>
      </c>
      <c r="E20" s="155">
        <f>VLOOKUP(C20,考勤!A:AM,35,0)</f>
        <v>9</v>
      </c>
      <c r="F20" s="155">
        <f>VLOOKUP(C20,考勤!$A$5:AP382,42,0)</f>
        <v>75.5</v>
      </c>
      <c r="G20" s="156">
        <v>18</v>
      </c>
      <c r="H20" s="153">
        <f t="shared" si="7"/>
        <v>1359</v>
      </c>
      <c r="I20" s="153">
        <f>VLOOKUP(C20,考勤!$A$5:AP382,41,0)</f>
        <v>27</v>
      </c>
      <c r="J20" s="156">
        <v>18</v>
      </c>
      <c r="K20" s="153">
        <f t="shared" si="8"/>
        <v>486</v>
      </c>
      <c r="L20" s="153">
        <f>IFERROR(VLOOKUP(C20,奖惩!B:D,3,0),0)</f>
        <v>-369</v>
      </c>
      <c r="M20" s="158">
        <f t="shared" si="9"/>
        <v>1476</v>
      </c>
      <c r="N20" s="158">
        <f t="shared" si="10"/>
        <v>45</v>
      </c>
      <c r="O20" s="158">
        <f t="shared" si="11"/>
        <v>1521</v>
      </c>
      <c r="P20" s="159">
        <f>IFERROR(VLOOKUP(C20,奖惩!B:C,2,0),"")</f>
        <v>0.8</v>
      </c>
      <c r="Q20" s="148"/>
      <c r="T20" s="160"/>
      <c r="U20" s="160"/>
    </row>
    <row r="21" s="147" customFormat="1" ht="30" customHeight="1" spans="1:21">
      <c r="A21" s="153">
        <f t="shared" si="6"/>
        <v>19</v>
      </c>
      <c r="B21" s="154" t="s">
        <v>33</v>
      </c>
      <c r="C21" s="154" t="s">
        <v>41</v>
      </c>
      <c r="D21" s="154" t="s">
        <v>19</v>
      </c>
      <c r="E21" s="155">
        <f>VLOOKUP(C21,考勤!A:AM,35,0)</f>
        <v>12</v>
      </c>
      <c r="F21" s="155">
        <f>VLOOKUP(C21,考勤!$A$5:AP384,42,0)</f>
        <v>96</v>
      </c>
      <c r="G21" s="156">
        <v>18</v>
      </c>
      <c r="H21" s="153">
        <f t="shared" si="7"/>
        <v>1728</v>
      </c>
      <c r="I21" s="153">
        <f>VLOOKUP(C21,考勤!$A$5:AP384,41,0)</f>
        <v>54.5</v>
      </c>
      <c r="J21" s="156">
        <v>18</v>
      </c>
      <c r="K21" s="153">
        <f t="shared" si="8"/>
        <v>981</v>
      </c>
      <c r="L21" s="153">
        <f>IFERROR(VLOOKUP(C21,奖惩!B:D,3,0),0)</f>
        <v>0</v>
      </c>
      <c r="M21" s="158">
        <f t="shared" si="9"/>
        <v>2709</v>
      </c>
      <c r="N21" s="158">
        <f t="shared" si="10"/>
        <v>60</v>
      </c>
      <c r="O21" s="158">
        <f t="shared" si="11"/>
        <v>2769</v>
      </c>
      <c r="P21" s="159" t="str">
        <f>IFERROR(VLOOKUP(C21,奖惩!B:C,2,0),"")</f>
        <v/>
      </c>
      <c r="Q21" s="148"/>
      <c r="T21" s="160"/>
      <c r="U21" s="160"/>
    </row>
    <row r="22" s="147" customFormat="1" ht="30" customHeight="1" spans="1:21">
      <c r="A22" s="153">
        <f t="shared" ref="A22:A44" si="12">ROW()-2</f>
        <v>20</v>
      </c>
      <c r="B22" s="154" t="s">
        <v>33</v>
      </c>
      <c r="C22" s="154" t="s">
        <v>42</v>
      </c>
      <c r="D22" s="154" t="s">
        <v>19</v>
      </c>
      <c r="E22" s="155">
        <f>VLOOKUP(C22,考勤!A:AM,35,0)</f>
        <v>3.5</v>
      </c>
      <c r="F22" s="155">
        <f>VLOOKUP(C22,考勤!$A$5:AP383,42,0)</f>
        <v>30</v>
      </c>
      <c r="G22" s="156">
        <v>18</v>
      </c>
      <c r="H22" s="153">
        <f t="shared" ref="H22:H44" si="13">G22*F22</f>
        <v>540</v>
      </c>
      <c r="I22" s="153">
        <f>VLOOKUP(C22,考勤!$A$5:AP383,41,0)</f>
        <v>5</v>
      </c>
      <c r="J22" s="156">
        <v>18</v>
      </c>
      <c r="K22" s="153">
        <f t="shared" ref="K22:K44" si="14">J22*I22</f>
        <v>90</v>
      </c>
      <c r="L22" s="153">
        <f>IFERROR(VLOOKUP(C22,奖惩!B:D,3,0),0)</f>
        <v>0</v>
      </c>
      <c r="M22" s="158">
        <f t="shared" ref="M22:M44" si="15">H22+K22+L22</f>
        <v>630</v>
      </c>
      <c r="N22" s="158">
        <f t="shared" ref="N22:N44" si="16">E22*5</f>
        <v>17.5</v>
      </c>
      <c r="O22" s="158">
        <f t="shared" ref="O22:O44" si="17">M22+N22</f>
        <v>647.5</v>
      </c>
      <c r="P22" s="159" t="str">
        <f>IFERROR(VLOOKUP(C22,奖惩!B:C,2,0),"")</f>
        <v/>
      </c>
      <c r="Q22" s="148"/>
      <c r="T22" s="160"/>
      <c r="U22" s="160"/>
    </row>
    <row r="23" s="147" customFormat="1" ht="30" customHeight="1" spans="1:21">
      <c r="A23" s="153">
        <f t="shared" si="12"/>
        <v>21</v>
      </c>
      <c r="B23" s="154" t="s">
        <v>33</v>
      </c>
      <c r="C23" s="154" t="s">
        <v>43</v>
      </c>
      <c r="D23" s="154" t="s">
        <v>19</v>
      </c>
      <c r="E23" s="155">
        <f>VLOOKUP(C23,考勤!A:AM,35,0)</f>
        <v>4.5</v>
      </c>
      <c r="F23" s="155">
        <f>VLOOKUP(C23,考勤!$A$5:AP385,42,0)</f>
        <v>37.5</v>
      </c>
      <c r="G23" s="156">
        <v>18</v>
      </c>
      <c r="H23" s="153">
        <f t="shared" si="13"/>
        <v>675</v>
      </c>
      <c r="I23" s="153">
        <f>VLOOKUP(C23,考勤!$A$5:AP385,41,0)</f>
        <v>13.5</v>
      </c>
      <c r="J23" s="156">
        <v>18</v>
      </c>
      <c r="K23" s="153">
        <f t="shared" si="14"/>
        <v>243</v>
      </c>
      <c r="L23" s="153">
        <f>IFERROR(VLOOKUP(C23,奖惩!B:D,3,0),0)</f>
        <v>0</v>
      </c>
      <c r="M23" s="158">
        <f t="shared" si="15"/>
        <v>918</v>
      </c>
      <c r="N23" s="158">
        <f t="shared" si="16"/>
        <v>22.5</v>
      </c>
      <c r="O23" s="158">
        <f t="shared" si="17"/>
        <v>940.5</v>
      </c>
      <c r="P23" s="159" t="str">
        <f>IFERROR(VLOOKUP(C23,奖惩!B:C,2,0),"")</f>
        <v/>
      </c>
      <c r="Q23" s="148"/>
      <c r="T23" s="160"/>
      <c r="U23" s="160"/>
    </row>
    <row r="24" s="147" customFormat="1" ht="30" customHeight="1" spans="1:21">
      <c r="A24" s="153">
        <f t="shared" si="12"/>
        <v>22</v>
      </c>
      <c r="B24" s="154" t="s">
        <v>33</v>
      </c>
      <c r="C24" s="154" t="s">
        <v>44</v>
      </c>
      <c r="D24" s="154" t="s">
        <v>19</v>
      </c>
      <c r="E24" s="155">
        <f>VLOOKUP(C24,考勤!A:AM,35,0)</f>
        <v>1</v>
      </c>
      <c r="F24" s="155">
        <f>VLOOKUP(C24,考勤!$A$5:AP378,42,0)</f>
        <v>8</v>
      </c>
      <c r="G24" s="156">
        <v>18</v>
      </c>
      <c r="H24" s="153">
        <f t="shared" si="13"/>
        <v>144</v>
      </c>
      <c r="I24" s="153">
        <f>VLOOKUP(C24,考勤!$A$5:AP378,41,0)</f>
        <v>5</v>
      </c>
      <c r="J24" s="156">
        <v>18</v>
      </c>
      <c r="K24" s="153">
        <f t="shared" si="14"/>
        <v>90</v>
      </c>
      <c r="L24" s="153">
        <f>IFERROR(VLOOKUP(C24,奖惩!B:D,3,0),0)</f>
        <v>0</v>
      </c>
      <c r="M24" s="158">
        <f t="shared" si="15"/>
        <v>234</v>
      </c>
      <c r="N24" s="158">
        <f t="shared" si="16"/>
        <v>5</v>
      </c>
      <c r="O24" s="158">
        <f t="shared" si="17"/>
        <v>239</v>
      </c>
      <c r="P24" s="159" t="str">
        <f>IFERROR(VLOOKUP(C24,奖惩!B:C,2,0),"")</f>
        <v/>
      </c>
      <c r="Q24" s="148"/>
      <c r="T24" s="160"/>
      <c r="U24" s="160"/>
    </row>
    <row r="25" s="147" customFormat="1" ht="30" customHeight="1" spans="1:21">
      <c r="A25" s="153">
        <f t="shared" si="12"/>
        <v>23</v>
      </c>
      <c r="B25" s="154" t="s">
        <v>33</v>
      </c>
      <c r="C25" s="154" t="s">
        <v>45</v>
      </c>
      <c r="D25" s="154" t="s">
        <v>19</v>
      </c>
      <c r="E25" s="155">
        <f>VLOOKUP(C25,考勤!A:AM,35,0)</f>
        <v>7</v>
      </c>
      <c r="F25" s="155">
        <f>VLOOKUP(C25,考勤!$A$5:AP379,42,0)</f>
        <v>56</v>
      </c>
      <c r="G25" s="156">
        <v>18</v>
      </c>
      <c r="H25" s="153">
        <f t="shared" si="13"/>
        <v>1008</v>
      </c>
      <c r="I25" s="153">
        <f>VLOOKUP(C25,考勤!$A$5:AP379,41,0)</f>
        <v>26.5</v>
      </c>
      <c r="J25" s="156">
        <v>18</v>
      </c>
      <c r="K25" s="153">
        <f t="shared" si="14"/>
        <v>477</v>
      </c>
      <c r="L25" s="153">
        <f>IFERROR(VLOOKUP(C25,奖惩!B:D,3,0),0)</f>
        <v>0</v>
      </c>
      <c r="M25" s="158">
        <f t="shared" si="15"/>
        <v>1485</v>
      </c>
      <c r="N25" s="158">
        <f t="shared" si="16"/>
        <v>35</v>
      </c>
      <c r="O25" s="158">
        <f t="shared" si="17"/>
        <v>1520</v>
      </c>
      <c r="P25" s="159" t="str">
        <f>IFERROR(VLOOKUP(C25,奖惩!B:C,2,0),"")</f>
        <v/>
      </c>
      <c r="Q25" s="148"/>
      <c r="T25" s="160"/>
      <c r="U25" s="160"/>
    </row>
    <row r="26" s="147" customFormat="1" ht="30" customHeight="1" spans="1:21">
      <c r="A26" s="153">
        <f t="shared" si="12"/>
        <v>24</v>
      </c>
      <c r="B26" s="154" t="s">
        <v>33</v>
      </c>
      <c r="C26" s="154" t="s">
        <v>46</v>
      </c>
      <c r="D26" s="154" t="s">
        <v>19</v>
      </c>
      <c r="E26" s="155">
        <f>VLOOKUP(C26,考勤!A:AM,35,0)</f>
        <v>31</v>
      </c>
      <c r="F26" s="155">
        <f>VLOOKUP(C26,考勤!$A$5:AP380,42,0)</f>
        <v>248</v>
      </c>
      <c r="G26" s="156">
        <v>18</v>
      </c>
      <c r="H26" s="153">
        <f t="shared" si="13"/>
        <v>4464</v>
      </c>
      <c r="I26" s="153">
        <f>VLOOKUP(C26,考勤!$A$5:AP380,41,0)</f>
        <v>136</v>
      </c>
      <c r="J26" s="156">
        <v>18</v>
      </c>
      <c r="K26" s="153">
        <f t="shared" si="14"/>
        <v>2448</v>
      </c>
      <c r="L26" s="153">
        <f>IFERROR(VLOOKUP(C26,奖惩!B:D,3,0),0)</f>
        <v>0</v>
      </c>
      <c r="M26" s="158">
        <f t="shared" si="15"/>
        <v>6912</v>
      </c>
      <c r="N26" s="158">
        <f t="shared" si="16"/>
        <v>155</v>
      </c>
      <c r="O26" s="158">
        <f t="shared" si="17"/>
        <v>7067</v>
      </c>
      <c r="P26" s="159" t="str">
        <f>IFERROR(VLOOKUP(C26,奖惩!B:C,2,0),"")</f>
        <v/>
      </c>
      <c r="Q26" s="148"/>
      <c r="T26" s="160"/>
      <c r="U26" s="160"/>
    </row>
    <row r="27" s="147" customFormat="1" ht="30" customHeight="1" spans="1:21">
      <c r="A27" s="153">
        <f t="shared" si="12"/>
        <v>25</v>
      </c>
      <c r="B27" s="154" t="s">
        <v>33</v>
      </c>
      <c r="C27" s="154" t="s">
        <v>47</v>
      </c>
      <c r="D27" s="154" t="s">
        <v>19</v>
      </c>
      <c r="E27" s="155">
        <f>VLOOKUP(C27,考勤!A:AM,35,0)</f>
        <v>27</v>
      </c>
      <c r="F27" s="155">
        <f>VLOOKUP(C27,考勤!$A$5:AP381,42,0)</f>
        <v>224</v>
      </c>
      <c r="G27" s="156">
        <v>18</v>
      </c>
      <c r="H27" s="153">
        <f t="shared" si="13"/>
        <v>4032</v>
      </c>
      <c r="I27" s="153">
        <f>VLOOKUP(C27,考勤!$A$5:AP381,41,0)</f>
        <v>107</v>
      </c>
      <c r="J27" s="156">
        <v>18</v>
      </c>
      <c r="K27" s="153">
        <f t="shared" si="14"/>
        <v>1926</v>
      </c>
      <c r="L27" s="153">
        <f>IFERROR(VLOOKUP(C27,奖惩!B:D,3,0),0)</f>
        <v>0</v>
      </c>
      <c r="M27" s="158">
        <f t="shared" si="15"/>
        <v>5958</v>
      </c>
      <c r="N27" s="158">
        <f t="shared" si="16"/>
        <v>135</v>
      </c>
      <c r="O27" s="158">
        <f t="shared" si="17"/>
        <v>6093</v>
      </c>
      <c r="P27" s="159" t="str">
        <f>IFERROR(VLOOKUP(C27,奖惩!B:C,2,0),"")</f>
        <v/>
      </c>
      <c r="Q27" s="148"/>
      <c r="T27" s="160"/>
      <c r="U27" s="160"/>
    </row>
    <row r="28" s="147" customFormat="1" ht="30" customHeight="1" spans="1:21">
      <c r="A28" s="153">
        <f t="shared" si="12"/>
        <v>26</v>
      </c>
      <c r="B28" s="154" t="s">
        <v>33</v>
      </c>
      <c r="C28" s="154" t="s">
        <v>48</v>
      </c>
      <c r="D28" s="154" t="s">
        <v>19</v>
      </c>
      <c r="E28" s="155">
        <f>VLOOKUP(C28,考勤!A:AM,35,0)</f>
        <v>9.5</v>
      </c>
      <c r="F28" s="155">
        <f>VLOOKUP(C28,考勤!$A$5:AP382,42,0)</f>
        <v>80</v>
      </c>
      <c r="G28" s="156">
        <v>18</v>
      </c>
      <c r="H28" s="153">
        <f t="shared" si="13"/>
        <v>1440</v>
      </c>
      <c r="I28" s="153">
        <f>VLOOKUP(C28,考勤!$A$5:AP382,41,0)</f>
        <v>28</v>
      </c>
      <c r="J28" s="156">
        <v>18</v>
      </c>
      <c r="K28" s="153">
        <f t="shared" si="14"/>
        <v>504</v>
      </c>
      <c r="L28" s="153">
        <f>IFERROR(VLOOKUP(C28,奖惩!B:D,3,0),0)</f>
        <v>-423.08</v>
      </c>
      <c r="M28" s="158">
        <f t="shared" si="15"/>
        <v>1520.92</v>
      </c>
      <c r="N28" s="158">
        <f t="shared" si="16"/>
        <v>47.5</v>
      </c>
      <c r="O28" s="158">
        <f t="shared" si="17"/>
        <v>1568.42</v>
      </c>
      <c r="P28" s="159">
        <f>IFERROR(VLOOKUP(C28,奖惩!B:C,2,0),"")</f>
        <v>0.8</v>
      </c>
      <c r="Q28" s="148"/>
      <c r="T28" s="160"/>
      <c r="U28" s="160"/>
    </row>
    <row r="29" s="147" customFormat="1" ht="30" customHeight="1" spans="1:21">
      <c r="A29" s="153">
        <f t="shared" si="12"/>
        <v>27</v>
      </c>
      <c r="B29" s="154" t="s">
        <v>33</v>
      </c>
      <c r="C29" s="154" t="s">
        <v>49</v>
      </c>
      <c r="D29" s="154" t="s">
        <v>19</v>
      </c>
      <c r="E29" s="155">
        <f>VLOOKUP(C29,考勤!A:AM,35,0)</f>
        <v>9</v>
      </c>
      <c r="F29" s="155">
        <f>VLOOKUP(C29,考勤!$A$5:AP383,42,0)</f>
        <v>72</v>
      </c>
      <c r="G29" s="156">
        <v>18</v>
      </c>
      <c r="H29" s="153">
        <f t="shared" si="13"/>
        <v>1296</v>
      </c>
      <c r="I29" s="153">
        <f>VLOOKUP(C29,考勤!$A$5:AP383,41,0)</f>
        <v>24</v>
      </c>
      <c r="J29" s="156">
        <v>18</v>
      </c>
      <c r="K29" s="153">
        <f t="shared" si="14"/>
        <v>432</v>
      </c>
      <c r="L29" s="153">
        <f>IFERROR(VLOOKUP(C29,奖惩!B:D,3,0),0)</f>
        <v>0</v>
      </c>
      <c r="M29" s="158">
        <f t="shared" si="15"/>
        <v>1728</v>
      </c>
      <c r="N29" s="158">
        <f t="shared" si="16"/>
        <v>45</v>
      </c>
      <c r="O29" s="158">
        <f t="shared" si="17"/>
        <v>1773</v>
      </c>
      <c r="P29" s="159" t="str">
        <f>IFERROR(VLOOKUP(C29,奖惩!B:C,2,0),"")</f>
        <v/>
      </c>
      <c r="Q29" s="148"/>
      <c r="T29" s="160"/>
      <c r="U29" s="160"/>
    </row>
    <row r="30" s="147" customFormat="1" ht="30" customHeight="1" spans="1:21">
      <c r="A30" s="153">
        <f t="shared" si="12"/>
        <v>28</v>
      </c>
      <c r="B30" s="154" t="s">
        <v>33</v>
      </c>
      <c r="C30" s="154" t="s">
        <v>50</v>
      </c>
      <c r="D30" s="154" t="s">
        <v>19</v>
      </c>
      <c r="E30" s="155">
        <f>VLOOKUP(C30,考勤!A:AM,35,0)</f>
        <v>19</v>
      </c>
      <c r="F30" s="155">
        <f>VLOOKUP(C30,考勤!$A$5:AP369,42,0)</f>
        <v>152</v>
      </c>
      <c r="G30" s="156">
        <v>18</v>
      </c>
      <c r="H30" s="153">
        <f t="shared" si="13"/>
        <v>2736</v>
      </c>
      <c r="I30" s="153">
        <f>VLOOKUP(C30,考勤!$A$5:AP369,41,0)</f>
        <v>84</v>
      </c>
      <c r="J30" s="156">
        <v>18</v>
      </c>
      <c r="K30" s="153">
        <f t="shared" si="14"/>
        <v>1512</v>
      </c>
      <c r="L30" s="153">
        <f>IFERROR(VLOOKUP(C30,奖惩!B:D,3,0),0)</f>
        <v>0</v>
      </c>
      <c r="M30" s="158">
        <f t="shared" si="15"/>
        <v>4248</v>
      </c>
      <c r="N30" s="158">
        <f t="shared" si="16"/>
        <v>95</v>
      </c>
      <c r="O30" s="158">
        <f t="shared" si="17"/>
        <v>4343</v>
      </c>
      <c r="P30" s="159" t="str">
        <f>IFERROR(VLOOKUP(C30,奖惩!B:C,2,0),"")</f>
        <v/>
      </c>
      <c r="Q30" s="148"/>
      <c r="T30" s="160"/>
      <c r="U30" s="160"/>
    </row>
    <row r="31" s="147" customFormat="1" ht="30" customHeight="1" spans="1:21">
      <c r="A31" s="153">
        <f t="shared" si="12"/>
        <v>29</v>
      </c>
      <c r="B31" s="154" t="s">
        <v>33</v>
      </c>
      <c r="C31" s="154" t="s">
        <v>51</v>
      </c>
      <c r="D31" s="154" t="s">
        <v>19</v>
      </c>
      <c r="E31" s="155">
        <f>VLOOKUP(C31,考勤!A:AM,35,0)</f>
        <v>23</v>
      </c>
      <c r="F31" s="155">
        <f>VLOOKUP(C31,考勤!$A$5:AP370,42,0)</f>
        <v>195</v>
      </c>
      <c r="G31" s="156">
        <v>18</v>
      </c>
      <c r="H31" s="153">
        <f t="shared" si="13"/>
        <v>3510</v>
      </c>
      <c r="I31" s="153">
        <f>VLOOKUP(C31,考勤!$A$5:AP370,41,0)</f>
        <v>86.5</v>
      </c>
      <c r="J31" s="156">
        <v>18</v>
      </c>
      <c r="K31" s="153">
        <f t="shared" si="14"/>
        <v>1557</v>
      </c>
      <c r="L31" s="153">
        <f>IFERROR(VLOOKUP(C31,奖惩!B:D,3,0),0)</f>
        <v>0</v>
      </c>
      <c r="M31" s="158">
        <f t="shared" si="15"/>
        <v>5067</v>
      </c>
      <c r="N31" s="158">
        <f t="shared" si="16"/>
        <v>115</v>
      </c>
      <c r="O31" s="158">
        <f t="shared" si="17"/>
        <v>5182</v>
      </c>
      <c r="P31" s="159" t="str">
        <f>IFERROR(VLOOKUP(C31,奖惩!B:C,2,0),"")</f>
        <v/>
      </c>
      <c r="Q31" s="148"/>
      <c r="T31" s="160"/>
      <c r="U31" s="160"/>
    </row>
    <row r="32" s="147" customFormat="1" ht="30" customHeight="1" spans="1:21">
      <c r="A32" s="153">
        <f t="shared" si="12"/>
        <v>30</v>
      </c>
      <c r="B32" s="154" t="s">
        <v>33</v>
      </c>
      <c r="C32" s="154" t="s">
        <v>52</v>
      </c>
      <c r="D32" s="154" t="s">
        <v>19</v>
      </c>
      <c r="E32" s="155">
        <f>VLOOKUP(C32,考勤!A:AM,35,0)</f>
        <v>15.5</v>
      </c>
      <c r="F32" s="155">
        <f>VLOOKUP(C32,考勤!$A$5:AP371,42,0)</f>
        <v>130.5</v>
      </c>
      <c r="G32" s="156">
        <v>18</v>
      </c>
      <c r="H32" s="153">
        <f t="shared" si="13"/>
        <v>2349</v>
      </c>
      <c r="I32" s="153">
        <f>VLOOKUP(C32,考勤!$A$5:AP371,41,0)</f>
        <v>53</v>
      </c>
      <c r="J32" s="156">
        <v>18</v>
      </c>
      <c r="K32" s="153">
        <f t="shared" si="14"/>
        <v>954</v>
      </c>
      <c r="L32" s="153">
        <f>IFERROR(VLOOKUP(C32,奖惩!B:D,3,0),0)</f>
        <v>-149</v>
      </c>
      <c r="M32" s="158">
        <f t="shared" si="15"/>
        <v>3154</v>
      </c>
      <c r="N32" s="158">
        <f t="shared" si="16"/>
        <v>77.5</v>
      </c>
      <c r="O32" s="158">
        <f t="shared" si="17"/>
        <v>3231.5</v>
      </c>
      <c r="P32" s="159" t="str">
        <f>IFERROR(VLOOKUP(C32,奖惩!B:C,2,0),"")</f>
        <v>12月发泡不合格扣款</v>
      </c>
      <c r="Q32" s="148"/>
      <c r="T32" s="160"/>
      <c r="U32" s="160"/>
    </row>
    <row r="33" s="147" customFormat="1" ht="30" customHeight="1" spans="1:21">
      <c r="A33" s="153">
        <f t="shared" si="12"/>
        <v>31</v>
      </c>
      <c r="B33" s="154" t="s">
        <v>33</v>
      </c>
      <c r="C33" s="154" t="s">
        <v>54</v>
      </c>
      <c r="D33" s="154" t="s">
        <v>19</v>
      </c>
      <c r="E33" s="155">
        <f>VLOOKUP(C33,考勤!A:AM,35,0)</f>
        <v>13.5</v>
      </c>
      <c r="F33" s="155">
        <f>VLOOKUP(C33,考勤!$A$5:AP372,42,0)</f>
        <v>111</v>
      </c>
      <c r="G33" s="156">
        <v>18</v>
      </c>
      <c r="H33" s="153">
        <f t="shared" si="13"/>
        <v>1998</v>
      </c>
      <c r="I33" s="153">
        <f>VLOOKUP(C33,考勤!$A$5:AP372,41,0)</f>
        <v>36.5</v>
      </c>
      <c r="J33" s="156">
        <v>18</v>
      </c>
      <c r="K33" s="153">
        <f t="shared" si="14"/>
        <v>657</v>
      </c>
      <c r="L33" s="153">
        <f>IFERROR(VLOOKUP(C33,奖惩!B:D,3,0),0)</f>
        <v>0</v>
      </c>
      <c r="M33" s="158">
        <f t="shared" si="15"/>
        <v>2655</v>
      </c>
      <c r="N33" s="158">
        <f t="shared" si="16"/>
        <v>67.5</v>
      </c>
      <c r="O33" s="158">
        <f t="shared" si="17"/>
        <v>2722.5</v>
      </c>
      <c r="P33" s="159" t="str">
        <f>IFERROR(VLOOKUP(C33,奖惩!B:C,2,0),"")</f>
        <v/>
      </c>
      <c r="Q33" s="148"/>
      <c r="T33" s="160"/>
      <c r="U33" s="160"/>
    </row>
    <row r="34" s="147" customFormat="1" ht="30" customHeight="1" spans="1:21">
      <c r="A34" s="153">
        <f t="shared" si="12"/>
        <v>32</v>
      </c>
      <c r="B34" s="154" t="s">
        <v>33</v>
      </c>
      <c r="C34" s="154" t="s">
        <v>55</v>
      </c>
      <c r="D34" s="154" t="s">
        <v>19</v>
      </c>
      <c r="E34" s="155">
        <f>VLOOKUP(C34,考勤!A:AM,35,0)</f>
        <v>23.5</v>
      </c>
      <c r="F34" s="155">
        <f>VLOOKUP(C34,考勤!$A$5:AP373,42,0)</f>
        <v>192</v>
      </c>
      <c r="G34" s="156">
        <v>18</v>
      </c>
      <c r="H34" s="153">
        <f t="shared" si="13"/>
        <v>3456</v>
      </c>
      <c r="I34" s="153">
        <f>VLOOKUP(C34,考勤!$A$5:AP373,41,0)</f>
        <v>101</v>
      </c>
      <c r="J34" s="156">
        <v>18</v>
      </c>
      <c r="K34" s="153">
        <f t="shared" si="14"/>
        <v>1818</v>
      </c>
      <c r="L34" s="153">
        <f>IFERROR(VLOOKUP(C34,奖惩!B:D,3,0),0)</f>
        <v>-20</v>
      </c>
      <c r="M34" s="158">
        <f t="shared" si="15"/>
        <v>5254</v>
      </c>
      <c r="N34" s="158">
        <f t="shared" si="16"/>
        <v>117.5</v>
      </c>
      <c r="O34" s="158">
        <f t="shared" si="17"/>
        <v>5371.5</v>
      </c>
      <c r="P34" s="159" t="str">
        <f>IFERROR(VLOOKUP(C34,奖惩!B:C,2,0),"")</f>
        <v>1.13宿舍检查扣款</v>
      </c>
      <c r="Q34" s="148"/>
      <c r="T34" s="160"/>
      <c r="U34" s="160"/>
    </row>
    <row r="35" s="147" customFormat="1" ht="30" customHeight="1" spans="1:21">
      <c r="A35" s="153">
        <f t="shared" si="12"/>
        <v>33</v>
      </c>
      <c r="B35" s="154" t="s">
        <v>33</v>
      </c>
      <c r="C35" s="154" t="s">
        <v>56</v>
      </c>
      <c r="D35" s="154" t="s">
        <v>19</v>
      </c>
      <c r="E35" s="155">
        <f>VLOOKUP(C35,考勤!A:AM,35,0)</f>
        <v>11</v>
      </c>
      <c r="F35" s="155">
        <f>VLOOKUP(C35,考勤!$A$5:AP374,42,0)</f>
        <v>88</v>
      </c>
      <c r="G35" s="156">
        <v>18</v>
      </c>
      <c r="H35" s="153">
        <f t="shared" si="13"/>
        <v>1584</v>
      </c>
      <c r="I35" s="153">
        <f>VLOOKUP(C35,考勤!$A$5:AP374,41,0)</f>
        <v>47</v>
      </c>
      <c r="J35" s="156">
        <v>18</v>
      </c>
      <c r="K35" s="153">
        <f t="shared" si="14"/>
        <v>846</v>
      </c>
      <c r="L35" s="153">
        <f>IFERROR(VLOOKUP(C35,奖惩!B:D,3,0),0)</f>
        <v>0</v>
      </c>
      <c r="M35" s="158">
        <f t="shared" si="15"/>
        <v>2430</v>
      </c>
      <c r="N35" s="158">
        <f t="shared" si="16"/>
        <v>55</v>
      </c>
      <c r="O35" s="158">
        <f t="shared" si="17"/>
        <v>2485</v>
      </c>
      <c r="P35" s="159" t="str">
        <f>IFERROR(VLOOKUP(C35,奖惩!B:C,2,0),"")</f>
        <v/>
      </c>
      <c r="Q35" s="148"/>
      <c r="T35" s="160"/>
      <c r="U35" s="160"/>
    </row>
    <row r="36" s="147" customFormat="1" ht="30" customHeight="1" spans="1:21">
      <c r="A36" s="153">
        <f t="shared" si="12"/>
        <v>34</v>
      </c>
      <c r="B36" s="154" t="s">
        <v>33</v>
      </c>
      <c r="C36" s="154" t="s">
        <v>57</v>
      </c>
      <c r="D36" s="154" t="s">
        <v>19</v>
      </c>
      <c r="E36" s="155">
        <f>VLOOKUP(C36,考勤!A:AM,35,0)</f>
        <v>27</v>
      </c>
      <c r="F36" s="155">
        <f>VLOOKUP(C36,考勤!$A$5:AP375,42,0)</f>
        <v>216</v>
      </c>
      <c r="G36" s="156">
        <v>18</v>
      </c>
      <c r="H36" s="153">
        <f t="shared" si="13"/>
        <v>3888</v>
      </c>
      <c r="I36" s="153">
        <f>VLOOKUP(C36,考勤!$A$5:AP375,41,0)</f>
        <v>104.5</v>
      </c>
      <c r="J36" s="156">
        <v>18</v>
      </c>
      <c r="K36" s="153">
        <f t="shared" si="14"/>
        <v>1881</v>
      </c>
      <c r="L36" s="153">
        <f>IFERROR(VLOOKUP(C36,奖惩!B:D,3,0),0)</f>
        <v>-139.22</v>
      </c>
      <c r="M36" s="158">
        <f t="shared" si="15"/>
        <v>5629.78</v>
      </c>
      <c r="N36" s="158">
        <f t="shared" si="16"/>
        <v>135</v>
      </c>
      <c r="O36" s="158">
        <f t="shared" si="17"/>
        <v>5764.78</v>
      </c>
      <c r="P36" s="159" t="str">
        <f>IFERROR(VLOOKUP(C36,奖惩!B:C,2,0),"")</f>
        <v>12月发泡不合格扣款</v>
      </c>
      <c r="Q36" s="148"/>
      <c r="T36" s="160"/>
      <c r="U36" s="160"/>
    </row>
    <row r="37" s="147" customFormat="1" ht="30" customHeight="1" spans="1:21">
      <c r="A37" s="153">
        <f t="shared" si="12"/>
        <v>35</v>
      </c>
      <c r="B37" s="154" t="s">
        <v>33</v>
      </c>
      <c r="C37" s="154" t="s">
        <v>58</v>
      </c>
      <c r="D37" s="154" t="s">
        <v>19</v>
      </c>
      <c r="E37" s="155">
        <f>VLOOKUP(C37,考勤!A:AM,35,0)</f>
        <v>4</v>
      </c>
      <c r="F37" s="155">
        <f>VLOOKUP(C37,考勤!$A$5:AP376,42,0)</f>
        <v>32</v>
      </c>
      <c r="G37" s="156">
        <v>18</v>
      </c>
      <c r="H37" s="153">
        <f t="shared" si="13"/>
        <v>576</v>
      </c>
      <c r="I37" s="153">
        <f>VLOOKUP(C37,考勤!$A$5:AP376,41,0)</f>
        <v>9</v>
      </c>
      <c r="J37" s="156">
        <v>18</v>
      </c>
      <c r="K37" s="153">
        <f t="shared" si="14"/>
        <v>162</v>
      </c>
      <c r="L37" s="153">
        <f>IFERROR(VLOOKUP(C37,奖惩!B:D,3,0),0)</f>
        <v>0</v>
      </c>
      <c r="M37" s="158">
        <f t="shared" si="15"/>
        <v>738</v>
      </c>
      <c r="N37" s="158">
        <f t="shared" si="16"/>
        <v>20</v>
      </c>
      <c r="O37" s="158">
        <f t="shared" si="17"/>
        <v>758</v>
      </c>
      <c r="P37" s="159" t="str">
        <f>IFERROR(VLOOKUP(C37,奖惩!B:C,2,0),"")</f>
        <v/>
      </c>
      <c r="Q37" s="148"/>
      <c r="T37" s="160"/>
      <c r="U37" s="160"/>
    </row>
    <row r="38" s="147" customFormat="1" ht="30" customHeight="1" spans="1:21">
      <c r="A38" s="153">
        <f t="shared" si="12"/>
        <v>36</v>
      </c>
      <c r="B38" s="154" t="s">
        <v>33</v>
      </c>
      <c r="C38" s="154" t="s">
        <v>59</v>
      </c>
      <c r="D38" s="154" t="s">
        <v>19</v>
      </c>
      <c r="E38" s="155">
        <f>VLOOKUP(C38,考勤!A:AM,35,0)</f>
        <v>23.5</v>
      </c>
      <c r="F38" s="155">
        <f>VLOOKUP(C38,考勤!$A$5:AP377,42,0)</f>
        <v>188</v>
      </c>
      <c r="G38" s="156">
        <v>18</v>
      </c>
      <c r="H38" s="153">
        <f t="shared" si="13"/>
        <v>3384</v>
      </c>
      <c r="I38" s="153">
        <f>VLOOKUP(C38,考勤!$A$5:AP377,41,0)</f>
        <v>90.5</v>
      </c>
      <c r="J38" s="156">
        <v>18</v>
      </c>
      <c r="K38" s="153">
        <f t="shared" si="14"/>
        <v>1629</v>
      </c>
      <c r="L38" s="153">
        <f>IFERROR(VLOOKUP(C38,奖惩!B:D,3,0),0)</f>
        <v>0</v>
      </c>
      <c r="M38" s="158">
        <f t="shared" si="15"/>
        <v>5013</v>
      </c>
      <c r="N38" s="158">
        <f t="shared" si="16"/>
        <v>117.5</v>
      </c>
      <c r="O38" s="158">
        <f t="shared" si="17"/>
        <v>5130.5</v>
      </c>
      <c r="P38" s="159" t="str">
        <f>IFERROR(VLOOKUP(C38,奖惩!B:C,2,0),"")</f>
        <v/>
      </c>
      <c r="Q38" s="148"/>
      <c r="T38" s="160"/>
      <c r="U38" s="160"/>
    </row>
    <row r="39" s="147" customFormat="1" ht="30" customHeight="1" spans="1:21">
      <c r="A39" s="153">
        <f t="shared" si="12"/>
        <v>37</v>
      </c>
      <c r="B39" s="154" t="s">
        <v>33</v>
      </c>
      <c r="C39" s="154" t="s">
        <v>60</v>
      </c>
      <c r="D39" s="154" t="s">
        <v>19</v>
      </c>
      <c r="E39" s="155">
        <f>VLOOKUP(C39,考勤!A:AM,35,0)</f>
        <v>26.5</v>
      </c>
      <c r="F39" s="155">
        <f>VLOOKUP(C39,考勤!$A$5:AP378,42,0)</f>
        <v>216</v>
      </c>
      <c r="G39" s="156">
        <v>18</v>
      </c>
      <c r="H39" s="153">
        <f t="shared" si="13"/>
        <v>3888</v>
      </c>
      <c r="I39" s="153">
        <f>VLOOKUP(C39,考勤!$A$5:AP378,41,0)</f>
        <v>108</v>
      </c>
      <c r="J39" s="156">
        <v>18</v>
      </c>
      <c r="K39" s="153">
        <f t="shared" si="14"/>
        <v>1944</v>
      </c>
      <c r="L39" s="153">
        <f>IFERROR(VLOOKUP(C39,奖惩!B:D,3,0),0)</f>
        <v>-199.54</v>
      </c>
      <c r="M39" s="158">
        <f t="shared" si="15"/>
        <v>5632.46</v>
      </c>
      <c r="N39" s="158">
        <f t="shared" si="16"/>
        <v>132.5</v>
      </c>
      <c r="O39" s="158">
        <f t="shared" si="17"/>
        <v>5764.96</v>
      </c>
      <c r="P39" s="159" t="str">
        <f>IFERROR(VLOOKUP(C39,奖惩!B:C,2,0),"")</f>
        <v>12月发泡不合格扣款</v>
      </c>
      <c r="Q39" s="148"/>
      <c r="T39" s="160"/>
      <c r="U39" s="160"/>
    </row>
    <row r="40" s="147" customFormat="1" ht="30" customHeight="1" spans="1:21">
      <c r="A40" s="153">
        <f t="shared" si="12"/>
        <v>38</v>
      </c>
      <c r="B40" s="154" t="s">
        <v>33</v>
      </c>
      <c r="C40" s="154" t="s">
        <v>61</v>
      </c>
      <c r="D40" s="154" t="s">
        <v>19</v>
      </c>
      <c r="E40" s="155">
        <f>VLOOKUP(C40,考勤!A:AM,35,0)</f>
        <v>16.5</v>
      </c>
      <c r="F40" s="155">
        <f>VLOOKUP(C40,考勤!$A$5:AP379,42,0)</f>
        <v>135.5</v>
      </c>
      <c r="G40" s="156">
        <v>18</v>
      </c>
      <c r="H40" s="153">
        <f t="shared" si="13"/>
        <v>2439</v>
      </c>
      <c r="I40" s="153">
        <f>VLOOKUP(C40,考勤!$A$5:AP379,41,0)</f>
        <v>63.5</v>
      </c>
      <c r="J40" s="156">
        <v>18</v>
      </c>
      <c r="K40" s="153">
        <f t="shared" si="14"/>
        <v>1143</v>
      </c>
      <c r="L40" s="153">
        <f>IFERROR(VLOOKUP(C40,奖惩!B:D,3,0),0)</f>
        <v>-149</v>
      </c>
      <c r="M40" s="158">
        <f t="shared" si="15"/>
        <v>3433</v>
      </c>
      <c r="N40" s="158">
        <f t="shared" si="16"/>
        <v>82.5</v>
      </c>
      <c r="O40" s="158">
        <f t="shared" si="17"/>
        <v>3515.5</v>
      </c>
      <c r="P40" s="159" t="str">
        <f>IFERROR(VLOOKUP(C40,奖惩!B:C,2,0),"")</f>
        <v>12月发泡不合格扣款</v>
      </c>
      <c r="Q40" s="148"/>
      <c r="T40" s="160"/>
      <c r="U40" s="160"/>
    </row>
    <row r="41" s="147" customFormat="1" ht="30" customHeight="1" spans="1:21">
      <c r="A41" s="153">
        <f t="shared" si="12"/>
        <v>39</v>
      </c>
      <c r="B41" s="154" t="s">
        <v>33</v>
      </c>
      <c r="C41" s="154" t="s">
        <v>62</v>
      </c>
      <c r="D41" s="154" t="s">
        <v>19</v>
      </c>
      <c r="E41" s="155">
        <f>VLOOKUP(C41,考勤!A:AM,35,0)</f>
        <v>8</v>
      </c>
      <c r="F41" s="155">
        <f>VLOOKUP(C41,考勤!$A$5:AP380,42,0)</f>
        <v>71</v>
      </c>
      <c r="G41" s="156">
        <v>18</v>
      </c>
      <c r="H41" s="153">
        <f t="shared" si="13"/>
        <v>1278</v>
      </c>
      <c r="I41" s="153">
        <f>VLOOKUP(C41,考勤!$A$5:AP380,41,0)</f>
        <v>24.5</v>
      </c>
      <c r="J41" s="156">
        <v>18</v>
      </c>
      <c r="K41" s="153">
        <f t="shared" si="14"/>
        <v>441</v>
      </c>
      <c r="L41" s="153">
        <f>IFERROR(VLOOKUP(C41,奖惩!B:D,3,0),0)</f>
        <v>0</v>
      </c>
      <c r="M41" s="158">
        <f t="shared" si="15"/>
        <v>1719</v>
      </c>
      <c r="N41" s="158">
        <f t="shared" si="16"/>
        <v>40</v>
      </c>
      <c r="O41" s="158">
        <f t="shared" si="17"/>
        <v>1759</v>
      </c>
      <c r="P41" s="159" t="str">
        <f>IFERROR(VLOOKUP(C41,奖惩!B:C,2,0),"")</f>
        <v/>
      </c>
      <c r="Q41" s="148"/>
      <c r="T41" s="160"/>
      <c r="U41" s="160"/>
    </row>
    <row r="42" s="147" customFormat="1" ht="30" customHeight="1" spans="1:21">
      <c r="A42" s="153">
        <f t="shared" si="12"/>
        <v>40</v>
      </c>
      <c r="B42" s="154" t="s">
        <v>33</v>
      </c>
      <c r="C42" s="154" t="s">
        <v>63</v>
      </c>
      <c r="D42" s="154" t="s">
        <v>19</v>
      </c>
      <c r="E42" s="155">
        <f>VLOOKUP(C42,考勤!A:AM,35,0)</f>
        <v>6</v>
      </c>
      <c r="F42" s="155">
        <f>VLOOKUP(C42,考勤!$A$5:AP381,42,0)</f>
        <v>48</v>
      </c>
      <c r="G42" s="156">
        <v>18</v>
      </c>
      <c r="H42" s="153">
        <f t="shared" si="13"/>
        <v>864</v>
      </c>
      <c r="I42" s="153">
        <f>VLOOKUP(C42,考勤!$A$5:AP381,41,0)</f>
        <v>22.5</v>
      </c>
      <c r="J42" s="156">
        <v>18</v>
      </c>
      <c r="K42" s="153">
        <f t="shared" si="14"/>
        <v>405</v>
      </c>
      <c r="L42" s="153">
        <f>IFERROR(VLOOKUP(C42,奖惩!B:D,3,0),0)</f>
        <v>-149</v>
      </c>
      <c r="M42" s="158">
        <f t="shared" si="15"/>
        <v>1120</v>
      </c>
      <c r="N42" s="158">
        <f t="shared" si="16"/>
        <v>30</v>
      </c>
      <c r="O42" s="158">
        <f t="shared" si="17"/>
        <v>1150</v>
      </c>
      <c r="P42" s="159" t="str">
        <f>IFERROR(VLOOKUP(C42,奖惩!B:C,2,0),"")</f>
        <v>受伤一直未上班</v>
      </c>
      <c r="Q42" s="148"/>
      <c r="T42" s="160"/>
      <c r="U42" s="160"/>
    </row>
    <row r="43" s="147" customFormat="1" ht="30" customHeight="1" spans="1:21">
      <c r="A43" s="153">
        <f t="shared" si="12"/>
        <v>41</v>
      </c>
      <c r="B43" s="154" t="s">
        <v>33</v>
      </c>
      <c r="C43" s="154" t="s">
        <v>65</v>
      </c>
      <c r="D43" s="154" t="s">
        <v>19</v>
      </c>
      <c r="E43" s="155">
        <f>VLOOKUP(C43,考勤!A:AM,35,0)</f>
        <v>15</v>
      </c>
      <c r="F43" s="155">
        <f>VLOOKUP(C43,考勤!$A$5:AP382,42,0)</f>
        <v>122.5</v>
      </c>
      <c r="G43" s="156">
        <v>18</v>
      </c>
      <c r="H43" s="153">
        <f t="shared" si="13"/>
        <v>2205</v>
      </c>
      <c r="I43" s="153">
        <f>VLOOKUP(C43,考勤!$A$5:AP382,41,0)</f>
        <v>46.5</v>
      </c>
      <c r="J43" s="156">
        <v>18</v>
      </c>
      <c r="K43" s="153">
        <f t="shared" si="14"/>
        <v>837</v>
      </c>
      <c r="L43" s="153">
        <f>IFERROR(VLOOKUP(C43,奖惩!B:D,3,0),0)</f>
        <v>-149</v>
      </c>
      <c r="M43" s="158">
        <f t="shared" si="15"/>
        <v>2893</v>
      </c>
      <c r="N43" s="158">
        <f t="shared" si="16"/>
        <v>75</v>
      </c>
      <c r="O43" s="158">
        <f t="shared" si="17"/>
        <v>2968</v>
      </c>
      <c r="P43" s="159" t="str">
        <f>IFERROR(VLOOKUP(C43,奖惩!B:C,2,0),"")</f>
        <v>12月发泡不合格扣款</v>
      </c>
      <c r="Q43" s="148"/>
      <c r="T43" s="160"/>
      <c r="U43" s="160"/>
    </row>
    <row r="44" s="147" customFormat="1" ht="30" customHeight="1" spans="1:21">
      <c r="A44" s="153">
        <f t="shared" si="12"/>
        <v>42</v>
      </c>
      <c r="B44" s="154" t="s">
        <v>33</v>
      </c>
      <c r="C44" s="154" t="s">
        <v>66</v>
      </c>
      <c r="D44" s="154" t="s">
        <v>19</v>
      </c>
      <c r="E44" s="155">
        <f>VLOOKUP(C44,考勤!A:AM,35,0)</f>
        <v>23.5</v>
      </c>
      <c r="F44" s="155">
        <f>VLOOKUP(C44,考勤!$A$5:AP383,42,0)</f>
        <v>193</v>
      </c>
      <c r="G44" s="156">
        <v>18</v>
      </c>
      <c r="H44" s="153">
        <f t="shared" si="13"/>
        <v>3474</v>
      </c>
      <c r="I44" s="153">
        <f>VLOOKUP(C44,考勤!$A$5:AP383,41,0)</f>
        <v>87</v>
      </c>
      <c r="J44" s="156">
        <v>18</v>
      </c>
      <c r="K44" s="153">
        <f t="shared" si="14"/>
        <v>1566</v>
      </c>
      <c r="L44" s="153">
        <f>IFERROR(VLOOKUP(C44,奖惩!B:D,3,0),0)</f>
        <v>0</v>
      </c>
      <c r="M44" s="158">
        <f t="shared" si="15"/>
        <v>5040</v>
      </c>
      <c r="N44" s="158">
        <f t="shared" si="16"/>
        <v>117.5</v>
      </c>
      <c r="O44" s="158">
        <f t="shared" si="17"/>
        <v>5157.5</v>
      </c>
      <c r="P44" s="159" t="str">
        <f>IFERROR(VLOOKUP(C44,奖惩!B:C,2,0),"")</f>
        <v/>
      </c>
      <c r="Q44" s="148"/>
      <c r="T44" s="160"/>
      <c r="U44" s="160"/>
    </row>
    <row r="45" s="147" customFormat="1" ht="30" customHeight="1" spans="1:21">
      <c r="A45" s="153">
        <f>ROW()-2</f>
        <v>43</v>
      </c>
      <c r="B45" s="154" t="s">
        <v>33</v>
      </c>
      <c r="C45" s="154" t="s">
        <v>67</v>
      </c>
      <c r="D45" s="154" t="s">
        <v>19</v>
      </c>
      <c r="E45" s="155">
        <f>VLOOKUP(C45,考勤!A:AM,35,0)</f>
        <v>11</v>
      </c>
      <c r="F45" s="155">
        <f>VLOOKUP(C45,考勤!$A$5:AP384,42,0)</f>
        <v>88.5</v>
      </c>
      <c r="G45" s="156">
        <v>18</v>
      </c>
      <c r="H45" s="153">
        <f>G45*F45</f>
        <v>1593</v>
      </c>
      <c r="I45" s="153">
        <f>VLOOKUP(C45,考勤!$A$5:AP384,41,0)</f>
        <v>51.5</v>
      </c>
      <c r="J45" s="156">
        <v>18</v>
      </c>
      <c r="K45" s="153">
        <f>J45*I45</f>
        <v>927</v>
      </c>
      <c r="L45" s="153">
        <f>IFERROR(VLOOKUP(C45,奖惩!B:D,3,0),0)</f>
        <v>0</v>
      </c>
      <c r="M45" s="158">
        <f>H45+K45+L45</f>
        <v>2520</v>
      </c>
      <c r="N45" s="158">
        <f>E45*5</f>
        <v>55</v>
      </c>
      <c r="O45" s="158">
        <f>M45+N45</f>
        <v>2575</v>
      </c>
      <c r="P45" s="159" t="str">
        <f>IFERROR(VLOOKUP(C45,奖惩!B:C,2,0),"")</f>
        <v/>
      </c>
      <c r="Q45" s="148"/>
      <c r="T45" s="160"/>
      <c r="U45" s="160"/>
    </row>
    <row r="46" s="147" customFormat="1" ht="30" customHeight="1" spans="1:21">
      <c r="A46" s="153">
        <f>ROW()-2</f>
        <v>44</v>
      </c>
      <c r="B46" s="154" t="s">
        <v>33</v>
      </c>
      <c r="C46" s="154" t="s">
        <v>68</v>
      </c>
      <c r="D46" s="154" t="s">
        <v>19</v>
      </c>
      <c r="E46" s="155">
        <f>VLOOKUP(C46,考勤!A:AM,35,0)</f>
        <v>2</v>
      </c>
      <c r="F46" s="155">
        <f>VLOOKUP(C46,考勤!$A$5:AP384,42,0)</f>
        <v>16</v>
      </c>
      <c r="G46" s="156">
        <v>18</v>
      </c>
      <c r="H46" s="153">
        <f>G46*F46</f>
        <v>288</v>
      </c>
      <c r="I46" s="153">
        <f>VLOOKUP(C46,考勤!$A$5:AP384,41,0)</f>
        <v>2</v>
      </c>
      <c r="J46" s="156">
        <v>18</v>
      </c>
      <c r="K46" s="153">
        <f>J46*I46</f>
        <v>36</v>
      </c>
      <c r="L46" s="153">
        <f>IFERROR(VLOOKUP(C46,奖惩!B:D,3,0),0)</f>
        <v>0</v>
      </c>
      <c r="M46" s="158">
        <f>H46+K46+L46</f>
        <v>324</v>
      </c>
      <c r="N46" s="158">
        <f>E46*5</f>
        <v>10</v>
      </c>
      <c r="O46" s="158">
        <f>M46+N46</f>
        <v>334</v>
      </c>
      <c r="P46" s="159" t="str">
        <f>IFERROR(VLOOKUP(C46,奖惩!B:C,2,0),"")</f>
        <v/>
      </c>
      <c r="Q46" s="148"/>
      <c r="T46" s="160"/>
      <c r="U46" s="160"/>
    </row>
    <row r="47" s="147" customFormat="1" ht="30" customHeight="1" spans="1:21">
      <c r="A47" s="153">
        <f>ROW()-2</f>
        <v>45</v>
      </c>
      <c r="B47" s="154" t="s">
        <v>33</v>
      </c>
      <c r="C47" s="154" t="s">
        <v>69</v>
      </c>
      <c r="D47" s="154" t="s">
        <v>19</v>
      </c>
      <c r="E47" s="155">
        <f>VLOOKUP(C47,考勤!A:AM,35,0)</f>
        <v>7.5</v>
      </c>
      <c r="F47" s="155">
        <f>VLOOKUP(C47,考勤!$A$5:AP385,42,0)</f>
        <v>59</v>
      </c>
      <c r="G47" s="156">
        <v>18</v>
      </c>
      <c r="H47" s="153">
        <f>G47*F47</f>
        <v>1062</v>
      </c>
      <c r="I47" s="153">
        <f>VLOOKUP(C47,考勤!$A$5:AP385,41,0)</f>
        <v>24</v>
      </c>
      <c r="J47" s="156">
        <v>18</v>
      </c>
      <c r="K47" s="153">
        <f>J47*I47</f>
        <v>432</v>
      </c>
      <c r="L47" s="153">
        <f>IFERROR(VLOOKUP(C47,奖惩!B:D,3,0),0)</f>
        <v>0</v>
      </c>
      <c r="M47" s="158">
        <f>H47+K47+L47</f>
        <v>1494</v>
      </c>
      <c r="N47" s="158">
        <f>E47*5</f>
        <v>37.5</v>
      </c>
      <c r="O47" s="158">
        <f>M47+N47</f>
        <v>1531.5</v>
      </c>
      <c r="P47" s="159" t="str">
        <f>IFERROR(VLOOKUP(C47,奖惩!B:C,2,0),"")</f>
        <v/>
      </c>
      <c r="Q47" s="148"/>
      <c r="T47" s="160"/>
      <c r="U47" s="160"/>
    </row>
    <row r="48" s="147" customFormat="1" ht="30" customHeight="1" spans="1:21">
      <c r="A48" s="153">
        <f t="shared" ref="A48:A58" si="18">ROW()-2</f>
        <v>46</v>
      </c>
      <c r="B48" s="154" t="s">
        <v>33</v>
      </c>
      <c r="C48" s="154" t="s">
        <v>70</v>
      </c>
      <c r="D48" s="154" t="s">
        <v>19</v>
      </c>
      <c r="E48" s="155">
        <f>VLOOKUP(C48,考勤!A:AM,35,0)</f>
        <v>7.5</v>
      </c>
      <c r="F48" s="155">
        <f>VLOOKUP(C48,考勤!$A$5:AP386,42,0)</f>
        <v>64</v>
      </c>
      <c r="G48" s="156">
        <v>18</v>
      </c>
      <c r="H48" s="153">
        <f t="shared" ref="H48:H58" si="19">G48*F48</f>
        <v>1152</v>
      </c>
      <c r="I48" s="153">
        <f>VLOOKUP(C48,考勤!$A$5:AP386,41,0)</f>
        <v>27.5</v>
      </c>
      <c r="J48" s="156">
        <v>18</v>
      </c>
      <c r="K48" s="153">
        <f t="shared" ref="K48:K58" si="20">J48*I48</f>
        <v>495</v>
      </c>
      <c r="L48" s="153">
        <f>IFERROR(VLOOKUP(C48,奖惩!B:D,3,0),0)</f>
        <v>0</v>
      </c>
      <c r="M48" s="158">
        <f t="shared" ref="M48:M58" si="21">H48+K48+L48</f>
        <v>1647</v>
      </c>
      <c r="N48" s="158">
        <f t="shared" ref="N48:N58" si="22">E48*5</f>
        <v>37.5</v>
      </c>
      <c r="O48" s="158">
        <f t="shared" ref="O48:O58" si="23">M48+N48</f>
        <v>1684.5</v>
      </c>
      <c r="P48" s="159" t="str">
        <f>IFERROR(VLOOKUP(C48,奖惩!B:C,2,0),"")</f>
        <v/>
      </c>
      <c r="Q48" s="148"/>
      <c r="T48" s="160"/>
      <c r="U48" s="160"/>
    </row>
    <row r="49" s="147" customFormat="1" ht="30" customHeight="1" spans="1:21">
      <c r="A49" s="153">
        <f t="shared" si="18"/>
        <v>47</v>
      </c>
      <c r="B49" s="154" t="s">
        <v>33</v>
      </c>
      <c r="C49" s="154" t="s">
        <v>71</v>
      </c>
      <c r="D49" s="154" t="s">
        <v>19</v>
      </c>
      <c r="E49" s="155">
        <f>VLOOKUP(C49,考勤!A:AM,35,0)</f>
        <v>30.5</v>
      </c>
      <c r="F49" s="155">
        <f>VLOOKUP(C49,考勤!$A$5:AP387,42,0)</f>
        <v>248</v>
      </c>
      <c r="G49" s="156">
        <v>18</v>
      </c>
      <c r="H49" s="153">
        <f t="shared" si="19"/>
        <v>4464</v>
      </c>
      <c r="I49" s="153">
        <f>VLOOKUP(C49,考勤!$A$5:AP387,41,0)</f>
        <v>145</v>
      </c>
      <c r="J49" s="156">
        <v>18</v>
      </c>
      <c r="K49" s="153">
        <f t="shared" si="20"/>
        <v>2610</v>
      </c>
      <c r="L49" s="153">
        <f>IFERROR(VLOOKUP(C49,奖惩!B:D,3,0),0)</f>
        <v>0</v>
      </c>
      <c r="M49" s="158">
        <f t="shared" si="21"/>
        <v>7074</v>
      </c>
      <c r="N49" s="158">
        <f t="shared" si="22"/>
        <v>152.5</v>
      </c>
      <c r="O49" s="158">
        <f t="shared" si="23"/>
        <v>7226.5</v>
      </c>
      <c r="P49" s="159" t="str">
        <f>IFERROR(VLOOKUP(C49,奖惩!B:C,2,0),"")</f>
        <v/>
      </c>
      <c r="Q49" s="148"/>
      <c r="T49" s="160"/>
      <c r="U49" s="160"/>
    </row>
    <row r="50" s="147" customFormat="1" ht="30" customHeight="1" spans="1:21">
      <c r="A50" s="153">
        <f t="shared" si="18"/>
        <v>48</v>
      </c>
      <c r="B50" s="154" t="s">
        <v>72</v>
      </c>
      <c r="C50" s="154" t="s">
        <v>73</v>
      </c>
      <c r="D50" s="154" t="s">
        <v>19</v>
      </c>
      <c r="E50" s="155">
        <f>VLOOKUP(C50,考勤!A:AM,35,0)</f>
        <v>28</v>
      </c>
      <c r="F50" s="155">
        <f>VLOOKUP(C50,考勤!$A$5:AP388,42,0)</f>
        <v>222.5</v>
      </c>
      <c r="G50" s="156">
        <v>18</v>
      </c>
      <c r="H50" s="153">
        <f t="shared" si="19"/>
        <v>4005</v>
      </c>
      <c r="I50" s="153">
        <f>VLOOKUP(C50,考勤!$A$5:AP388,41,0)</f>
        <v>97.5</v>
      </c>
      <c r="J50" s="156">
        <v>18</v>
      </c>
      <c r="K50" s="153">
        <f t="shared" si="20"/>
        <v>1755</v>
      </c>
      <c r="L50" s="153">
        <f>IFERROR(VLOOKUP(C50,奖惩!B:D,3,0),0)</f>
        <v>-100</v>
      </c>
      <c r="M50" s="158">
        <f t="shared" si="21"/>
        <v>5660</v>
      </c>
      <c r="N50" s="158">
        <f t="shared" si="22"/>
        <v>140</v>
      </c>
      <c r="O50" s="158">
        <f t="shared" si="23"/>
        <v>5800</v>
      </c>
      <c r="P50" s="159" t="str">
        <f>IFERROR(VLOOKUP(C50,奖惩!B:C,2,0),"")</f>
        <v>车间考核</v>
      </c>
      <c r="Q50" s="148"/>
      <c r="T50" s="160"/>
      <c r="U50" s="160"/>
    </row>
    <row r="51" s="147" customFormat="1" ht="30" customHeight="1" spans="1:21">
      <c r="A51" s="153">
        <f t="shared" si="18"/>
        <v>49</v>
      </c>
      <c r="B51" s="154" t="s">
        <v>72</v>
      </c>
      <c r="C51" t="s">
        <v>75</v>
      </c>
      <c r="D51" s="154" t="s">
        <v>19</v>
      </c>
      <c r="E51" s="155">
        <f>VLOOKUP(C51,考勤!A:AM,35,0)</f>
        <v>24</v>
      </c>
      <c r="F51" s="155">
        <f>VLOOKUP(C51,考勤!$A$5:AP390,42,0)</f>
        <v>192</v>
      </c>
      <c r="G51" s="156">
        <v>18</v>
      </c>
      <c r="H51" s="153">
        <f t="shared" si="19"/>
        <v>3456</v>
      </c>
      <c r="I51" s="153">
        <f>VLOOKUP(C51,考勤!$A$5:AP390,41,0)</f>
        <v>64.5</v>
      </c>
      <c r="J51" s="156">
        <v>18</v>
      </c>
      <c r="K51" s="153">
        <f t="shared" si="20"/>
        <v>1161</v>
      </c>
      <c r="L51" s="153">
        <f>IFERROR(VLOOKUP(C51,奖惩!B:D,3,0),0)</f>
        <v>-50</v>
      </c>
      <c r="M51" s="158">
        <f t="shared" si="21"/>
        <v>4567</v>
      </c>
      <c r="N51" s="158">
        <f t="shared" si="22"/>
        <v>120</v>
      </c>
      <c r="O51" s="158">
        <f t="shared" si="23"/>
        <v>4687</v>
      </c>
      <c r="P51" s="159" t="str">
        <f>IFERROR(VLOOKUP(C51,奖惩!B:C,2,0),"")</f>
        <v>车间考核</v>
      </c>
      <c r="Q51" s="148"/>
      <c r="T51" s="160"/>
      <c r="U51" s="160"/>
    </row>
    <row r="52" s="147" customFormat="1" ht="30" customHeight="1" spans="1:21">
      <c r="A52" s="153">
        <f t="shared" si="18"/>
        <v>50</v>
      </c>
      <c r="B52" s="154" t="s">
        <v>72</v>
      </c>
      <c r="C52" s="154" t="s">
        <v>76</v>
      </c>
      <c r="D52" s="154" t="s">
        <v>19</v>
      </c>
      <c r="E52" s="155">
        <f>VLOOKUP(C52,考勤!A:AM,35,0)</f>
        <v>27</v>
      </c>
      <c r="F52" s="155">
        <f>VLOOKUP(C52,考勤!$A$5:AP391,42,0)</f>
        <v>216</v>
      </c>
      <c r="G52" s="156">
        <v>18</v>
      </c>
      <c r="H52" s="153">
        <f t="shared" si="19"/>
        <v>3888</v>
      </c>
      <c r="I52" s="153">
        <f>VLOOKUP(C52,考勤!$A$5:AP391,41,0)</f>
        <v>100</v>
      </c>
      <c r="J52" s="156">
        <v>18</v>
      </c>
      <c r="K52" s="153">
        <f t="shared" si="20"/>
        <v>1800</v>
      </c>
      <c r="L52" s="153">
        <f>IFERROR(VLOOKUP(C52,奖惩!B:D,3,0),0)</f>
        <v>0</v>
      </c>
      <c r="M52" s="158">
        <f t="shared" si="21"/>
        <v>5688</v>
      </c>
      <c r="N52" s="158">
        <f t="shared" si="22"/>
        <v>135</v>
      </c>
      <c r="O52" s="158">
        <f t="shared" si="23"/>
        <v>5823</v>
      </c>
      <c r="P52" s="159" t="str">
        <f>IFERROR(VLOOKUP(C52,奖惩!B:C,2,0),"")</f>
        <v/>
      </c>
      <c r="Q52" s="148"/>
      <c r="T52" s="160"/>
      <c r="U52" s="160"/>
    </row>
    <row r="53" s="147" customFormat="1" ht="30" customHeight="1" spans="1:21">
      <c r="A53" s="153">
        <f t="shared" si="18"/>
        <v>51</v>
      </c>
      <c r="B53" s="154" t="s">
        <v>72</v>
      </c>
      <c r="C53" s="154" t="s">
        <v>77</v>
      </c>
      <c r="D53" s="154" t="s">
        <v>19</v>
      </c>
      <c r="E53" s="155">
        <f>VLOOKUP(C53,考勤!A:AM,35,0)</f>
        <v>25</v>
      </c>
      <c r="F53" s="155">
        <f>VLOOKUP(C53,考勤!$A$5:AP392,42,0)</f>
        <v>200</v>
      </c>
      <c r="G53" s="156">
        <v>18</v>
      </c>
      <c r="H53" s="153">
        <f t="shared" si="19"/>
        <v>3600</v>
      </c>
      <c r="I53" s="153">
        <f>VLOOKUP(C53,考勤!$A$5:AP392,41,0)</f>
        <v>76</v>
      </c>
      <c r="J53" s="156">
        <v>18</v>
      </c>
      <c r="K53" s="153">
        <f t="shared" si="20"/>
        <v>1368</v>
      </c>
      <c r="L53" s="153">
        <f>IFERROR(VLOOKUP(C53,奖惩!B:D,3,0),0)</f>
        <v>0</v>
      </c>
      <c r="M53" s="158">
        <f t="shared" si="21"/>
        <v>4968</v>
      </c>
      <c r="N53" s="158">
        <f t="shared" si="22"/>
        <v>125</v>
      </c>
      <c r="O53" s="158">
        <f t="shared" si="23"/>
        <v>5093</v>
      </c>
      <c r="P53" s="159" t="str">
        <f>IFERROR(VLOOKUP(C53,奖惩!B:C,2,0),"")</f>
        <v/>
      </c>
      <c r="Q53" s="148"/>
      <c r="T53" s="160"/>
      <c r="U53" s="160"/>
    </row>
    <row r="54" s="147" customFormat="1" ht="30" customHeight="1" spans="1:21">
      <c r="A54" s="153">
        <f t="shared" si="18"/>
        <v>52</v>
      </c>
      <c r="B54" s="154" t="s">
        <v>78</v>
      </c>
      <c r="C54" s="154" t="s">
        <v>79</v>
      </c>
      <c r="D54" s="154" t="s">
        <v>19</v>
      </c>
      <c r="E54" s="155">
        <f>VLOOKUP(C54,考勤!A:AM,35,0)</f>
        <v>24.5</v>
      </c>
      <c r="F54" s="155">
        <f>VLOOKUP(C54,考勤!$A$5:AP390,42,0)</f>
        <v>196</v>
      </c>
      <c r="G54" s="156">
        <v>18.5</v>
      </c>
      <c r="H54" s="153">
        <f t="shared" si="19"/>
        <v>3626</v>
      </c>
      <c r="I54" s="153">
        <f>VLOOKUP(C54,考勤!$A$5:AP390,41,0)</f>
        <v>51.5</v>
      </c>
      <c r="J54" s="156">
        <v>18.5</v>
      </c>
      <c r="K54" s="153">
        <f t="shared" si="20"/>
        <v>952.75</v>
      </c>
      <c r="L54" s="153">
        <f>IFERROR(VLOOKUP(C54,奖惩!B:D,3,0),0)</f>
        <v>0</v>
      </c>
      <c r="M54" s="158">
        <f t="shared" si="21"/>
        <v>4578.75</v>
      </c>
      <c r="N54" s="158">
        <f t="shared" si="22"/>
        <v>122.5</v>
      </c>
      <c r="O54" s="158">
        <f t="shared" si="23"/>
        <v>4701.25</v>
      </c>
      <c r="P54" s="159" t="str">
        <f>IFERROR(VLOOKUP(C54,奖惩!B:C,2,0),"")</f>
        <v/>
      </c>
      <c r="Q54" s="148"/>
      <c r="T54" s="160"/>
      <c r="U54" s="160"/>
    </row>
    <row r="55" s="147" customFormat="1" ht="30" customHeight="1" spans="1:21">
      <c r="A55" s="153">
        <f t="shared" si="18"/>
        <v>53</v>
      </c>
      <c r="B55" s="154" t="s">
        <v>80</v>
      </c>
      <c r="C55" s="154" t="s">
        <v>81</v>
      </c>
      <c r="D55" s="154" t="s">
        <v>19</v>
      </c>
      <c r="E55" s="155">
        <f>VLOOKUP(C55,考勤!A:AM,35,0)</f>
        <v>15</v>
      </c>
      <c r="F55" s="155">
        <f>VLOOKUP(C55,考勤!$A$5:AP392,42,0)</f>
        <v>120</v>
      </c>
      <c r="G55" s="156">
        <v>19</v>
      </c>
      <c r="H55" s="153">
        <f t="shared" si="19"/>
        <v>2280</v>
      </c>
      <c r="I55" s="153">
        <f>VLOOKUP(C55,考勤!$A$5:AP392,41,0)</f>
        <v>41</v>
      </c>
      <c r="J55" s="156">
        <v>19</v>
      </c>
      <c r="K55" s="153">
        <f t="shared" si="20"/>
        <v>779</v>
      </c>
      <c r="L55" s="153">
        <f>IFERROR(VLOOKUP(C55,奖惩!B:D,3,0),0)</f>
        <v>0</v>
      </c>
      <c r="M55" s="158">
        <f t="shared" si="21"/>
        <v>3059</v>
      </c>
      <c r="N55" s="158">
        <f t="shared" si="22"/>
        <v>75</v>
      </c>
      <c r="O55" s="158">
        <f t="shared" si="23"/>
        <v>3134</v>
      </c>
      <c r="P55" s="159" t="str">
        <f>IFERROR(VLOOKUP(C55,奖惩!B:C,2,0),"")</f>
        <v/>
      </c>
      <c r="Q55" s="148"/>
      <c r="T55" s="160"/>
      <c r="U55" s="160"/>
    </row>
    <row r="56" s="147" customFormat="1" ht="30" customHeight="1" spans="1:21">
      <c r="A56" s="153">
        <f t="shared" si="18"/>
        <v>54</v>
      </c>
      <c r="B56" s="154" t="s">
        <v>80</v>
      </c>
      <c r="C56" s="154" t="s">
        <v>82</v>
      </c>
      <c r="D56" s="154" t="s">
        <v>19</v>
      </c>
      <c r="E56" s="155">
        <f>VLOOKUP(C56,考勤!A:AM,35,0)</f>
        <v>8</v>
      </c>
      <c r="F56" s="155">
        <f>VLOOKUP(C56,考勤!$A$5:AP393,42,0)</f>
        <v>64</v>
      </c>
      <c r="G56" s="156">
        <v>19</v>
      </c>
      <c r="H56" s="153">
        <f t="shared" si="19"/>
        <v>1216</v>
      </c>
      <c r="I56" s="153">
        <f>VLOOKUP(C56,考勤!$A$5:AP393,41,0)</f>
        <v>18</v>
      </c>
      <c r="J56" s="156">
        <v>19</v>
      </c>
      <c r="K56" s="153">
        <f t="shared" si="20"/>
        <v>342</v>
      </c>
      <c r="L56" s="153">
        <f>IFERROR(VLOOKUP(C56,奖惩!B:D,3,0),0)</f>
        <v>0</v>
      </c>
      <c r="M56" s="158">
        <f t="shared" si="21"/>
        <v>1558</v>
      </c>
      <c r="N56" s="158">
        <f t="shared" si="22"/>
        <v>40</v>
      </c>
      <c r="O56" s="158">
        <f t="shared" si="23"/>
        <v>1598</v>
      </c>
      <c r="P56" s="159" t="str">
        <f>IFERROR(VLOOKUP(C56,奖惩!B:C,2,0),"")</f>
        <v/>
      </c>
      <c r="Q56" s="148"/>
      <c r="T56" s="160"/>
      <c r="U56" s="160"/>
    </row>
    <row r="57" s="147" customFormat="1" ht="30" customHeight="1" spans="1:21">
      <c r="A57" s="153">
        <f t="shared" si="18"/>
        <v>55</v>
      </c>
      <c r="B57" s="154" t="s">
        <v>80</v>
      </c>
      <c r="C57" s="154" t="s">
        <v>83</v>
      </c>
      <c r="D57" s="154" t="s">
        <v>19</v>
      </c>
      <c r="E57" s="155">
        <f>VLOOKUP(C57,考勤!A:AM,35,0)</f>
        <v>27.5</v>
      </c>
      <c r="F57" s="155">
        <f>VLOOKUP(C57,考勤!$A$5:AP394,42,0)</f>
        <v>229</v>
      </c>
      <c r="G57" s="156">
        <v>19</v>
      </c>
      <c r="H57" s="153">
        <f t="shared" si="19"/>
        <v>4351</v>
      </c>
      <c r="I57" s="153">
        <f>VLOOKUP(C57,考勤!$A$5:AP394,41,0)</f>
        <v>65.5</v>
      </c>
      <c r="J57" s="156">
        <v>19</v>
      </c>
      <c r="K57" s="153">
        <f t="shared" si="20"/>
        <v>1244.5</v>
      </c>
      <c r="L57" s="153">
        <f>IFERROR(VLOOKUP(C57,奖惩!B:D,3,0),0)</f>
        <v>280</v>
      </c>
      <c r="M57" s="158">
        <f t="shared" si="21"/>
        <v>5875.5</v>
      </c>
      <c r="N57" s="158">
        <f t="shared" si="22"/>
        <v>137.5</v>
      </c>
      <c r="O57" s="158">
        <f t="shared" si="23"/>
        <v>6013</v>
      </c>
      <c r="P57" s="159" t="str">
        <f>IFERROR(VLOOKUP(C57,奖惩!B:C,2,0),"")</f>
        <v>夜班补助</v>
      </c>
      <c r="Q57" s="148"/>
      <c r="T57" s="160"/>
      <c r="U57" s="160"/>
    </row>
    <row r="58" s="147" customFormat="1" ht="30" customHeight="1" spans="1:21">
      <c r="A58" s="153">
        <f t="shared" si="18"/>
        <v>56</v>
      </c>
      <c r="B58" s="154" t="s">
        <v>80</v>
      </c>
      <c r="C58" s="154" t="s">
        <v>85</v>
      </c>
      <c r="D58" s="154" t="s">
        <v>19</v>
      </c>
      <c r="E58" s="155">
        <f>VLOOKUP(C58,考勤!A:AM,35,0)</f>
        <v>26</v>
      </c>
      <c r="F58" s="155">
        <f>VLOOKUP(C58,考勤!$A$5:AP392,42,0)</f>
        <v>214</v>
      </c>
      <c r="G58" s="156">
        <v>19</v>
      </c>
      <c r="H58" s="153">
        <f t="shared" si="19"/>
        <v>4066</v>
      </c>
      <c r="I58" s="153">
        <f>VLOOKUP(C58,考勤!$A$5:AP392,41,0)</f>
        <v>68</v>
      </c>
      <c r="J58" s="156">
        <v>19</v>
      </c>
      <c r="K58" s="153">
        <f t="shared" si="20"/>
        <v>1292</v>
      </c>
      <c r="L58" s="153">
        <f>IFERROR(VLOOKUP(C58,奖惩!B:D,3,0),0)</f>
        <v>340</v>
      </c>
      <c r="M58" s="158">
        <f t="shared" si="21"/>
        <v>5698</v>
      </c>
      <c r="N58" s="158">
        <f t="shared" si="22"/>
        <v>130</v>
      </c>
      <c r="O58" s="158">
        <f t="shared" si="23"/>
        <v>5828</v>
      </c>
      <c r="P58" s="159" t="str">
        <f>IFERROR(VLOOKUP(C58,奖惩!B:C,2,0),"")</f>
        <v>夜班补助</v>
      </c>
      <c r="Q58" s="148"/>
      <c r="T58" s="160"/>
      <c r="U58" s="160"/>
    </row>
    <row r="59" s="147" customFormat="1" ht="30" customHeight="1" spans="1:21">
      <c r="A59" s="153">
        <f t="shared" ref="A59:A65" si="24">ROW()-2</f>
        <v>57</v>
      </c>
      <c r="B59" s="154" t="s">
        <v>86</v>
      </c>
      <c r="C59" s="154" t="s">
        <v>87</v>
      </c>
      <c r="D59" s="154" t="s">
        <v>19</v>
      </c>
      <c r="E59" s="155">
        <f>VLOOKUP(C59,考勤!A:AM,35,0)</f>
        <v>2</v>
      </c>
      <c r="F59" s="155">
        <f>VLOOKUP(C59,考勤!$A$5:AP393,42,0)</f>
        <v>16</v>
      </c>
      <c r="G59" s="156">
        <v>18</v>
      </c>
      <c r="H59" s="153">
        <f t="shared" ref="H59:H65" si="25">G59*F59</f>
        <v>288</v>
      </c>
      <c r="I59" s="153">
        <f>VLOOKUP(C59,考勤!$A$5:AP393,41,0)</f>
        <v>8.5</v>
      </c>
      <c r="J59" s="156">
        <v>18</v>
      </c>
      <c r="K59" s="153">
        <f t="shared" ref="K59:K65" si="26">J59*I59</f>
        <v>153</v>
      </c>
      <c r="L59" s="153">
        <f>IFERROR(VLOOKUP(C59,奖惩!B:D,3,0),0)</f>
        <v>0</v>
      </c>
      <c r="M59" s="158">
        <f t="shared" ref="M59:M65" si="27">H59+K59+L59</f>
        <v>441</v>
      </c>
      <c r="N59" s="158">
        <f t="shared" ref="N59:N65" si="28">E59*5</f>
        <v>10</v>
      </c>
      <c r="O59" s="158">
        <f t="shared" ref="O59:O65" si="29">M59+N59</f>
        <v>451</v>
      </c>
      <c r="P59" s="159" t="str">
        <f>IFERROR(VLOOKUP(C59,奖惩!B:C,2,0),"")</f>
        <v/>
      </c>
      <c r="Q59" s="148"/>
      <c r="T59" s="160"/>
      <c r="U59" s="160"/>
    </row>
    <row r="60" s="147" customFormat="1" ht="30" customHeight="1" spans="1:21">
      <c r="A60" s="153">
        <f t="shared" si="24"/>
        <v>58</v>
      </c>
      <c r="B60" s="154" t="s">
        <v>86</v>
      </c>
      <c r="C60" s="154" t="s">
        <v>88</v>
      </c>
      <c r="D60" s="154" t="s">
        <v>19</v>
      </c>
      <c r="E60" s="155">
        <f>VLOOKUP(C60,考勤!A:AM,35,0)</f>
        <v>20</v>
      </c>
      <c r="F60" s="155">
        <f>VLOOKUP(C60,考勤!$A$5:AP394,42,0)</f>
        <v>166</v>
      </c>
      <c r="G60" s="156">
        <v>18</v>
      </c>
      <c r="H60" s="153">
        <f t="shared" si="25"/>
        <v>2988</v>
      </c>
      <c r="I60" s="153">
        <f>VLOOKUP(C60,考勤!$A$5:AP394,41,0)</f>
        <v>47.5</v>
      </c>
      <c r="J60" s="156">
        <v>18</v>
      </c>
      <c r="K60" s="153">
        <f t="shared" si="26"/>
        <v>855</v>
      </c>
      <c r="L60" s="153">
        <f>IFERROR(VLOOKUP(C60,奖惩!B:D,3,0),0)</f>
        <v>0</v>
      </c>
      <c r="M60" s="158">
        <f t="shared" si="27"/>
        <v>3843</v>
      </c>
      <c r="N60" s="158">
        <f t="shared" si="28"/>
        <v>100</v>
      </c>
      <c r="O60" s="158">
        <f t="shared" si="29"/>
        <v>3943</v>
      </c>
      <c r="P60" s="159" t="str">
        <f>IFERROR(VLOOKUP(C60,奖惩!B:C,2,0),"")</f>
        <v/>
      </c>
      <c r="Q60" s="148"/>
      <c r="T60" s="160"/>
      <c r="U60" s="160"/>
    </row>
    <row r="61" s="147" customFormat="1" ht="30" customHeight="1" spans="1:21">
      <c r="A61" s="153">
        <f t="shared" si="24"/>
        <v>59</v>
      </c>
      <c r="B61" s="154" t="s">
        <v>86</v>
      </c>
      <c r="C61" s="154" t="s">
        <v>89</v>
      </c>
      <c r="D61" s="154" t="s">
        <v>19</v>
      </c>
      <c r="E61" s="155">
        <f>VLOOKUP(C61,考勤!A:AM,35,0)</f>
        <v>26.5</v>
      </c>
      <c r="F61" s="155">
        <f>VLOOKUP(C61,考勤!$A$5:AP395,42,0)</f>
        <v>211.5</v>
      </c>
      <c r="G61" s="156">
        <v>18</v>
      </c>
      <c r="H61" s="153">
        <f t="shared" si="25"/>
        <v>3807</v>
      </c>
      <c r="I61" s="153">
        <f>VLOOKUP(C61,考勤!$A$5:AP395,41,0)</f>
        <v>55</v>
      </c>
      <c r="J61" s="156">
        <v>18</v>
      </c>
      <c r="K61" s="153">
        <f t="shared" si="26"/>
        <v>990</v>
      </c>
      <c r="L61" s="153">
        <f>IFERROR(VLOOKUP(C61,奖惩!B:D,3,0),0)</f>
        <v>0</v>
      </c>
      <c r="M61" s="158">
        <f t="shared" si="27"/>
        <v>4797</v>
      </c>
      <c r="N61" s="158">
        <f t="shared" si="28"/>
        <v>132.5</v>
      </c>
      <c r="O61" s="158">
        <f t="shared" si="29"/>
        <v>4929.5</v>
      </c>
      <c r="P61" s="159" t="str">
        <f>IFERROR(VLOOKUP(C61,奖惩!B:C,2,0),"")</f>
        <v/>
      </c>
      <c r="Q61" s="148"/>
      <c r="T61" s="160"/>
      <c r="U61" s="160"/>
    </row>
    <row r="62" s="147" customFormat="1" ht="30" customHeight="1" spans="1:21">
      <c r="A62" s="153">
        <f t="shared" si="24"/>
        <v>60</v>
      </c>
      <c r="B62" s="154" t="s">
        <v>86</v>
      </c>
      <c r="C62" s="157" t="s">
        <v>90</v>
      </c>
      <c r="D62" s="154" t="s">
        <v>19</v>
      </c>
      <c r="E62" s="155">
        <f>VLOOKUP(C62,考勤!A:AM,35,0)</f>
        <v>5</v>
      </c>
      <c r="F62" s="155">
        <f>VLOOKUP(C62,考勤!$A$5:AP396,42,0)</f>
        <v>40</v>
      </c>
      <c r="G62" s="156">
        <v>18</v>
      </c>
      <c r="H62" s="153">
        <f t="shared" si="25"/>
        <v>720</v>
      </c>
      <c r="I62" s="153">
        <f>VLOOKUP(C62,考勤!$A$5:AP396,41,0)</f>
        <v>10.5</v>
      </c>
      <c r="J62" s="156">
        <v>18</v>
      </c>
      <c r="K62" s="153">
        <f t="shared" si="26"/>
        <v>189</v>
      </c>
      <c r="L62" s="153">
        <f>IFERROR(VLOOKUP(C62,奖惩!B:D,3,0),0)</f>
        <v>0</v>
      </c>
      <c r="M62" s="158">
        <f t="shared" si="27"/>
        <v>909</v>
      </c>
      <c r="N62" s="158">
        <f t="shared" si="28"/>
        <v>25</v>
      </c>
      <c r="O62" s="158">
        <f t="shared" si="29"/>
        <v>934</v>
      </c>
      <c r="P62" s="159" t="str">
        <f>IFERROR(VLOOKUP(C62,奖惩!B:C,2,0),"")</f>
        <v/>
      </c>
      <c r="Q62" s="148"/>
      <c r="T62" s="160"/>
      <c r="U62" s="160"/>
    </row>
    <row r="63" s="147" customFormat="1" ht="30" customHeight="1" spans="1:21">
      <c r="A63" s="153">
        <f t="shared" si="24"/>
        <v>61</v>
      </c>
      <c r="B63" s="154" t="s">
        <v>86</v>
      </c>
      <c r="C63" s="157" t="s">
        <v>91</v>
      </c>
      <c r="D63" s="154" t="s">
        <v>19</v>
      </c>
      <c r="E63" s="155">
        <f>VLOOKUP(C63,考勤!A:AM,35,0)</f>
        <v>19</v>
      </c>
      <c r="F63" s="155">
        <f>VLOOKUP(C63,考勤!$A$5:AP703,42,0)</f>
        <v>152</v>
      </c>
      <c r="G63" s="156">
        <v>18</v>
      </c>
      <c r="H63" s="153">
        <f t="shared" si="25"/>
        <v>2736</v>
      </c>
      <c r="I63" s="153">
        <f>VLOOKUP(C63,考勤!$A$5:AP393,41,0)</f>
        <v>37.5</v>
      </c>
      <c r="J63" s="156">
        <v>18</v>
      </c>
      <c r="K63" s="153">
        <f t="shared" si="26"/>
        <v>675</v>
      </c>
      <c r="L63" s="153">
        <f>IFERROR(VLOOKUP(C63,奖惩!B:D,3,0),0)</f>
        <v>-288</v>
      </c>
      <c r="M63" s="158">
        <f t="shared" si="27"/>
        <v>3123</v>
      </c>
      <c r="N63" s="158">
        <f t="shared" si="28"/>
        <v>95</v>
      </c>
      <c r="O63" s="158">
        <f t="shared" si="29"/>
        <v>3218</v>
      </c>
      <c r="P63" s="159" t="str">
        <f>IFERROR(VLOOKUP(C63,奖惩!B:C,2,0),"")</f>
        <v>旷工1天离职，</v>
      </c>
      <c r="Q63" s="148"/>
      <c r="T63" s="160"/>
      <c r="U63" s="160"/>
    </row>
    <row r="64" s="147" customFormat="1" ht="30" customHeight="1" spans="1:21">
      <c r="A64" s="153">
        <f t="shared" si="24"/>
        <v>62</v>
      </c>
      <c r="B64" s="154" t="s">
        <v>86</v>
      </c>
      <c r="C64" s="157" t="s">
        <v>93</v>
      </c>
      <c r="D64" s="154" t="s">
        <v>19</v>
      </c>
      <c r="E64" s="155">
        <f>VLOOKUP(C64,考勤!A:AM,35,0)</f>
        <v>19.5</v>
      </c>
      <c r="F64" s="155">
        <f>VLOOKUP(C64,考勤!$A$5:AP394,42,0)</f>
        <v>163.5</v>
      </c>
      <c r="G64" s="156">
        <v>18</v>
      </c>
      <c r="H64" s="153">
        <f t="shared" si="25"/>
        <v>2943</v>
      </c>
      <c r="I64" s="153">
        <f>VLOOKUP(C64,考勤!$A$5:AP394,41,0)</f>
        <v>37</v>
      </c>
      <c r="J64" s="156">
        <v>18</v>
      </c>
      <c r="K64" s="153">
        <f t="shared" si="26"/>
        <v>666</v>
      </c>
      <c r="L64" s="153">
        <f>IFERROR(VLOOKUP(C64,奖惩!B:D,3,0),0)</f>
        <v>0</v>
      </c>
      <c r="M64" s="158">
        <f t="shared" si="27"/>
        <v>3609</v>
      </c>
      <c r="N64" s="158">
        <f t="shared" si="28"/>
        <v>97.5</v>
      </c>
      <c r="O64" s="158">
        <f t="shared" si="29"/>
        <v>3706.5</v>
      </c>
      <c r="P64" s="159" t="str">
        <f>IFERROR(VLOOKUP(C64,奖惩!B:C,2,0),"")</f>
        <v/>
      </c>
      <c r="Q64" s="148"/>
      <c r="T64" s="160"/>
      <c r="U64" s="160"/>
    </row>
    <row r="65" s="147" customFormat="1" ht="30" customHeight="1" spans="1:21">
      <c r="A65" s="153">
        <f t="shared" si="24"/>
        <v>63</v>
      </c>
      <c r="B65" s="154" t="s">
        <v>86</v>
      </c>
      <c r="C65" s="157" t="s">
        <v>94</v>
      </c>
      <c r="D65" s="154" t="s">
        <v>19</v>
      </c>
      <c r="E65" s="155">
        <f>VLOOKUP(C65,考勤!A:AM,35,0)</f>
        <v>15</v>
      </c>
      <c r="F65" s="155">
        <f>VLOOKUP(C65,考勤!$A$5:AP395,42,0)</f>
        <v>120</v>
      </c>
      <c r="G65" s="156">
        <v>18</v>
      </c>
      <c r="H65" s="153">
        <f t="shared" si="25"/>
        <v>2160</v>
      </c>
      <c r="I65" s="153">
        <f>VLOOKUP(C65,考勤!$A$5:AP395,41,0)</f>
        <v>26.5</v>
      </c>
      <c r="J65" s="156">
        <v>18</v>
      </c>
      <c r="K65" s="153">
        <f t="shared" si="26"/>
        <v>477</v>
      </c>
      <c r="L65" s="153">
        <f>IFERROR(VLOOKUP(C65,奖惩!B:D,3,0),0)</f>
        <v>0</v>
      </c>
      <c r="M65" s="158">
        <f t="shared" si="27"/>
        <v>2637</v>
      </c>
      <c r="N65" s="158">
        <f t="shared" si="28"/>
        <v>75</v>
      </c>
      <c r="O65" s="158">
        <f t="shared" si="29"/>
        <v>2712</v>
      </c>
      <c r="P65" s="159" t="str">
        <f>IFERROR(VLOOKUP(C65,奖惩!B:C,2,0),"")</f>
        <v/>
      </c>
      <c r="Q65" s="148"/>
      <c r="T65" s="160"/>
      <c r="U65" s="160"/>
    </row>
    <row r="66" s="147" customFormat="1" ht="30" customHeight="1" spans="1:21">
      <c r="A66" s="153">
        <f t="shared" ref="A66:A73" si="30">ROW()-2</f>
        <v>64</v>
      </c>
      <c r="B66" s="154" t="s">
        <v>86</v>
      </c>
      <c r="C66" s="157" t="s">
        <v>95</v>
      </c>
      <c r="D66" s="154" t="s">
        <v>19</v>
      </c>
      <c r="E66" s="155">
        <f>VLOOKUP(C66,考勤!A:AM,35,0)</f>
        <v>18</v>
      </c>
      <c r="F66" s="155">
        <f>VLOOKUP(C66,考勤!$A$5:AP397,42,0)</f>
        <v>151.5</v>
      </c>
      <c r="G66" s="156">
        <v>18</v>
      </c>
      <c r="H66" s="153">
        <f t="shared" ref="H66:H73" si="31">G66*F66</f>
        <v>2727</v>
      </c>
      <c r="I66" s="153">
        <f>VLOOKUP(C66,考勤!$A$5:AP397,41,0)</f>
        <v>53</v>
      </c>
      <c r="J66" s="156">
        <v>18</v>
      </c>
      <c r="K66" s="153">
        <f t="shared" ref="K66:K73" si="32">J66*I66</f>
        <v>954</v>
      </c>
      <c r="L66" s="153">
        <f>IFERROR(VLOOKUP(C66,奖惩!B:D,3,0),0)</f>
        <v>0</v>
      </c>
      <c r="M66" s="158">
        <f t="shared" ref="M66:M73" si="33">H66+K66+L66</f>
        <v>3681</v>
      </c>
      <c r="N66" s="158">
        <f t="shared" ref="N66:N73" si="34">E66*5</f>
        <v>90</v>
      </c>
      <c r="O66" s="158">
        <f t="shared" ref="O66:O73" si="35">M66+N66</f>
        <v>3771</v>
      </c>
      <c r="P66" s="159" t="str">
        <f>IFERROR(VLOOKUP(C66,奖惩!B:C,2,0),"")</f>
        <v/>
      </c>
      <c r="Q66" s="148"/>
      <c r="T66" s="160"/>
      <c r="U66" s="160"/>
    </row>
    <row r="67" s="147" customFormat="1" ht="30" customHeight="1" spans="1:21">
      <c r="A67" s="153">
        <f t="shared" si="30"/>
        <v>65</v>
      </c>
      <c r="B67" s="154" t="s">
        <v>96</v>
      </c>
      <c r="C67" s="154" t="s">
        <v>97</v>
      </c>
      <c r="D67" s="154" t="s">
        <v>19</v>
      </c>
      <c r="E67" s="155">
        <f>VLOOKUP(C67,考勤!A:AM,35,0)</f>
        <v>13.5</v>
      </c>
      <c r="F67" s="155">
        <f>VLOOKUP(C67,考勤!$A$5:AP396,42,0)</f>
        <v>108</v>
      </c>
      <c r="G67" s="156">
        <v>19.5</v>
      </c>
      <c r="H67" s="153">
        <f t="shared" si="31"/>
        <v>2106</v>
      </c>
      <c r="I67" s="153">
        <f>VLOOKUP(C67,考勤!$A$5:AP386,41,0)</f>
        <v>37</v>
      </c>
      <c r="J67" s="156">
        <v>20.5</v>
      </c>
      <c r="K67" s="153">
        <f t="shared" si="32"/>
        <v>758.5</v>
      </c>
      <c r="L67" s="153">
        <f>IFERROR(VLOOKUP(C67,奖惩!B:D,3,0),0)</f>
        <v>-572.9</v>
      </c>
      <c r="M67" s="158">
        <f t="shared" si="33"/>
        <v>2291.6</v>
      </c>
      <c r="N67" s="158">
        <f t="shared" si="34"/>
        <v>67.5</v>
      </c>
      <c r="O67" s="158">
        <f t="shared" si="35"/>
        <v>2359.1</v>
      </c>
      <c r="P67" s="159">
        <f>IFERROR(VLOOKUP(C67,奖惩!B:C,2,0),"")</f>
        <v>0.8</v>
      </c>
      <c r="Q67" s="148"/>
      <c r="T67" s="160"/>
      <c r="U67" s="160"/>
    </row>
    <row r="68" s="147" customFormat="1" ht="30" customHeight="1" spans="1:21">
      <c r="A68" s="153">
        <f t="shared" si="30"/>
        <v>66</v>
      </c>
      <c r="B68" s="154" t="s">
        <v>96</v>
      </c>
      <c r="C68" s="154" t="s">
        <v>98</v>
      </c>
      <c r="D68" s="154" t="s">
        <v>19</v>
      </c>
      <c r="E68" s="155">
        <f>VLOOKUP(C68,考勤!A:AM,35,0)</f>
        <v>8.5</v>
      </c>
      <c r="F68" s="155">
        <f>VLOOKUP(C68,考勤!$A$5:AP381,42,0)</f>
        <v>66.5</v>
      </c>
      <c r="G68" s="156">
        <v>19.5</v>
      </c>
      <c r="H68" s="153">
        <f t="shared" si="31"/>
        <v>1296.75</v>
      </c>
      <c r="I68" s="153">
        <f>VLOOKUP(C68,考勤!$A$5:AP387,41,0)</f>
        <v>17.5</v>
      </c>
      <c r="J68" s="156">
        <v>20.5</v>
      </c>
      <c r="K68" s="153">
        <f t="shared" si="32"/>
        <v>358.75</v>
      </c>
      <c r="L68" s="153">
        <f>IFERROR(VLOOKUP(C68,奖惩!B:D,3,0),0)</f>
        <v>-85</v>
      </c>
      <c r="M68" s="158">
        <f t="shared" si="33"/>
        <v>1570.5</v>
      </c>
      <c r="N68" s="158">
        <f t="shared" si="34"/>
        <v>42.5</v>
      </c>
      <c r="O68" s="158">
        <f t="shared" si="35"/>
        <v>1613</v>
      </c>
      <c r="P68" s="159" t="str">
        <f>IFERROR(VLOOKUP(C68,奖惩!B:C,2,0),"")</f>
        <v>车间绩效</v>
      </c>
      <c r="Q68" s="148"/>
      <c r="T68" s="160"/>
      <c r="U68" s="160"/>
    </row>
    <row r="69" s="147" customFormat="1" ht="30" customHeight="1" spans="1:21">
      <c r="A69" s="153">
        <f t="shared" si="30"/>
        <v>67</v>
      </c>
      <c r="B69" s="154" t="s">
        <v>96</v>
      </c>
      <c r="C69" s="154" t="s">
        <v>100</v>
      </c>
      <c r="D69" s="154" t="s">
        <v>19</v>
      </c>
      <c r="E69" s="155">
        <f>VLOOKUP(C69,考勤!A:AM,35,0)</f>
        <v>21.5</v>
      </c>
      <c r="F69" s="155">
        <f>VLOOKUP(C69,考勤!$A$5:AP381,42,0)</f>
        <v>170</v>
      </c>
      <c r="G69" s="156">
        <v>19.5</v>
      </c>
      <c r="H69" s="153">
        <f t="shared" si="31"/>
        <v>3315</v>
      </c>
      <c r="I69" s="153">
        <f>VLOOKUP(C69,考勤!$A$5:AP387,41,0)</f>
        <v>51</v>
      </c>
      <c r="J69" s="156">
        <v>20.5</v>
      </c>
      <c r="K69" s="153">
        <f t="shared" si="32"/>
        <v>1045.5</v>
      </c>
      <c r="L69" s="153">
        <f>IFERROR(VLOOKUP(C69,奖惩!B:D,3,0),0)</f>
        <v>-85</v>
      </c>
      <c r="M69" s="158">
        <f t="shared" si="33"/>
        <v>4275.5</v>
      </c>
      <c r="N69" s="158">
        <f t="shared" si="34"/>
        <v>107.5</v>
      </c>
      <c r="O69" s="158">
        <f t="shared" si="35"/>
        <v>4383</v>
      </c>
      <c r="P69" s="159" t="str">
        <f>IFERROR(VLOOKUP(C69,奖惩!B:C,2,0),"")</f>
        <v>车间绩效</v>
      </c>
      <c r="Q69" s="148"/>
      <c r="T69" s="160"/>
      <c r="U69" s="160"/>
    </row>
    <row r="70" s="147" customFormat="1" ht="30" customHeight="1" spans="1:21">
      <c r="A70" s="153">
        <f t="shared" si="30"/>
        <v>68</v>
      </c>
      <c r="B70" s="154" t="s">
        <v>96</v>
      </c>
      <c r="C70" s="154" t="s">
        <v>101</v>
      </c>
      <c r="D70" s="154" t="s">
        <v>19</v>
      </c>
      <c r="E70" s="155">
        <f>VLOOKUP(C70,考勤!A:AM,35,0)</f>
        <v>19.5</v>
      </c>
      <c r="F70" s="155">
        <f>VLOOKUP(C70,考勤!$A$5:AP382,42,0)</f>
        <v>155.5</v>
      </c>
      <c r="G70" s="156">
        <v>19.5</v>
      </c>
      <c r="H70" s="153">
        <f t="shared" si="31"/>
        <v>3032.25</v>
      </c>
      <c r="I70" s="153">
        <f>VLOOKUP(C70,考勤!$A$5:AP388,41,0)</f>
        <v>49</v>
      </c>
      <c r="J70" s="156">
        <v>20.5</v>
      </c>
      <c r="K70" s="153">
        <f t="shared" si="32"/>
        <v>1004.5</v>
      </c>
      <c r="L70" s="153">
        <f>IFERROR(VLOOKUP(C70,奖惩!B:D,3,0),0)</f>
        <v>-85</v>
      </c>
      <c r="M70" s="158">
        <f t="shared" si="33"/>
        <v>3951.75</v>
      </c>
      <c r="N70" s="158">
        <f t="shared" si="34"/>
        <v>97.5</v>
      </c>
      <c r="O70" s="158">
        <f t="shared" si="35"/>
        <v>4049.25</v>
      </c>
      <c r="P70" s="159" t="str">
        <f>IFERROR(VLOOKUP(C70,奖惩!B:C,2,0),"")</f>
        <v>车间绩效</v>
      </c>
      <c r="Q70" s="148"/>
      <c r="T70" s="160"/>
      <c r="U70" s="160"/>
    </row>
    <row r="71" s="147" customFormat="1" ht="30" customHeight="1" spans="1:21">
      <c r="A71" s="153">
        <f t="shared" si="30"/>
        <v>69</v>
      </c>
      <c r="B71" s="154" t="s">
        <v>102</v>
      </c>
      <c r="C71" s="161" t="s">
        <v>103</v>
      </c>
      <c r="D71" s="154" t="s">
        <v>19</v>
      </c>
      <c r="E71" s="155">
        <f>VLOOKUP(C71,考勤!A:AM,35,0)</f>
        <v>22.5</v>
      </c>
      <c r="F71" s="155">
        <f>VLOOKUP(C71,考勤!$A$5:AP387,42,0)</f>
        <v>177</v>
      </c>
      <c r="G71" s="156">
        <v>19.5</v>
      </c>
      <c r="H71" s="153">
        <f t="shared" si="31"/>
        <v>3451.5</v>
      </c>
      <c r="I71" s="153">
        <f>VLOOKUP(C71,考勤!$A$5:AP389,41,0)</f>
        <v>67.5</v>
      </c>
      <c r="J71" s="156">
        <v>20.5</v>
      </c>
      <c r="K71" s="153">
        <f t="shared" si="32"/>
        <v>1383.75</v>
      </c>
      <c r="L71" s="153">
        <f>IFERROR(VLOOKUP(C71,奖惩!B:D,3,0),0)</f>
        <v>-100</v>
      </c>
      <c r="M71" s="158">
        <f t="shared" si="33"/>
        <v>4735.25</v>
      </c>
      <c r="N71" s="158">
        <f t="shared" si="34"/>
        <v>112.5</v>
      </c>
      <c r="O71" s="158">
        <f t="shared" si="35"/>
        <v>4847.75</v>
      </c>
      <c r="P71" s="159" t="str">
        <f>IFERROR(VLOOKUP(C71,奖惩!B:C,2,0),"")</f>
        <v>车间绩效</v>
      </c>
      <c r="Q71" s="148"/>
      <c r="T71" s="160"/>
      <c r="U71" s="160"/>
    </row>
    <row r="72" s="147" customFormat="1" ht="30" customHeight="1" spans="1:21">
      <c r="A72" s="153">
        <f t="shared" si="30"/>
        <v>70</v>
      </c>
      <c r="B72" s="154" t="s">
        <v>104</v>
      </c>
      <c r="C72" s="154" t="s">
        <v>105</v>
      </c>
      <c r="D72" s="154" t="s">
        <v>19</v>
      </c>
      <c r="E72" s="155">
        <f>VLOOKUP(C72,考勤!A:AM,35,0)</f>
        <v>27</v>
      </c>
      <c r="F72" s="155">
        <f>VLOOKUP(C72,考勤!$A$5:AP392,42,0)</f>
        <v>217.5</v>
      </c>
      <c r="G72" s="156">
        <v>19.5</v>
      </c>
      <c r="H72" s="153">
        <f t="shared" si="31"/>
        <v>4241.25</v>
      </c>
      <c r="I72" s="153">
        <f>VLOOKUP(C72,考勤!$A$5:AP392,41,0)</f>
        <v>74</v>
      </c>
      <c r="J72" s="156">
        <v>20.5</v>
      </c>
      <c r="K72" s="153">
        <f t="shared" si="32"/>
        <v>1517</v>
      </c>
      <c r="L72" s="153">
        <f>IFERROR(VLOOKUP(C72,奖惩!B:D,3,0),0)</f>
        <v>-88</v>
      </c>
      <c r="M72" s="158">
        <f t="shared" si="33"/>
        <v>5670.25</v>
      </c>
      <c r="N72" s="158">
        <f t="shared" si="34"/>
        <v>135</v>
      </c>
      <c r="O72" s="158">
        <f t="shared" si="35"/>
        <v>5805.25</v>
      </c>
      <c r="P72" s="159"/>
      <c r="Q72" s="148"/>
      <c r="T72" s="160"/>
      <c r="U72" s="160"/>
    </row>
    <row r="73" s="147" customFormat="1" ht="30" customHeight="1" spans="1:21">
      <c r="A73" s="162" t="s">
        <v>106</v>
      </c>
      <c r="B73" s="163"/>
      <c r="C73" s="164"/>
      <c r="D73" s="154"/>
      <c r="E73" s="155">
        <f>SUM(E3:E70)</f>
        <v>1100</v>
      </c>
      <c r="F73" s="155">
        <f>SUM(F3:F70)</f>
        <v>8927.5</v>
      </c>
      <c r="G73" s="155">
        <f>SUM(G3:G70)</f>
        <v>1246.5</v>
      </c>
      <c r="H73" s="155">
        <f t="shared" ref="H73:O73" si="36">SUM(H3:H72)</f>
        <v>171401.75</v>
      </c>
      <c r="I73" s="155">
        <f t="shared" si="36"/>
        <v>3627.5</v>
      </c>
      <c r="J73" s="155">
        <f t="shared" si="36"/>
        <v>1296.5</v>
      </c>
      <c r="K73" s="155">
        <f t="shared" si="36"/>
        <v>66797.75</v>
      </c>
      <c r="L73" s="155">
        <f t="shared" si="36"/>
        <v>-3210.64</v>
      </c>
      <c r="M73" s="155">
        <f t="shared" si="36"/>
        <v>234988.86</v>
      </c>
      <c r="N73" s="155">
        <f t="shared" si="36"/>
        <v>5747.5</v>
      </c>
      <c r="O73" s="155">
        <f t="shared" si="36"/>
        <v>240736.36</v>
      </c>
      <c r="P73" s="159"/>
      <c r="Q73" s="148"/>
      <c r="T73" s="160"/>
      <c r="U73" s="160"/>
    </row>
    <row r="74" s="148" customFormat="1" ht="25" customHeight="1" spans="1:16">
      <c r="A74" s="155" t="s">
        <v>107</v>
      </c>
      <c r="B74" s="155"/>
      <c r="C74" s="155">
        <f>ROUND(O73*1.06,2)</f>
        <v>255180.54</v>
      </c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</row>
    <row r="75" s="149" customFormat="1" ht="21" customHeight="1" spans="1:25">
      <c r="A75" s="165"/>
      <c r="B75" s="165"/>
      <c r="C75" s="166"/>
      <c r="D75" s="151"/>
      <c r="E75" s="148"/>
      <c r="F75" s="148"/>
      <c r="G75" s="148"/>
      <c r="H75" s="148"/>
      <c r="I75" s="148"/>
      <c r="J75" s="148"/>
      <c r="K75" s="148"/>
      <c r="L75" s="148"/>
      <c r="M75" s="148"/>
      <c r="N75" s="148"/>
      <c r="O75" s="148"/>
      <c r="P75" s="148"/>
      <c r="Q75" s="148"/>
      <c r="R75" s="148"/>
      <c r="S75" s="148"/>
      <c r="T75" s="160"/>
      <c r="U75" s="160"/>
      <c r="V75" s="148"/>
      <c r="W75" s="148"/>
      <c r="X75" s="148"/>
      <c r="Y75" s="148"/>
    </row>
    <row r="76" s="149" customFormat="1" ht="21" customHeight="1" spans="1:25">
      <c r="A76" s="165"/>
      <c r="B76" s="165"/>
      <c r="C76" s="166"/>
      <c r="D76" s="151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</row>
    <row r="77" s="149" customFormat="1" spans="3:16">
      <c r="C77" s="166"/>
      <c r="D77" s="151"/>
      <c r="P77" s="148"/>
    </row>
    <row r="78" s="150" customFormat="1" ht="18" customHeight="1" spans="1:15">
      <c r="A78" s="167"/>
      <c r="B78" s="168" t="s">
        <v>108</v>
      </c>
      <c r="C78" s="166"/>
      <c r="D78" s="168"/>
      <c r="E78" s="168"/>
      <c r="F78" s="168"/>
      <c r="G78" s="168"/>
      <c r="H78" s="168" t="s">
        <v>109</v>
      </c>
      <c r="I78" s="167"/>
      <c r="J78" s="167"/>
      <c r="K78" s="167"/>
      <c r="L78" s="167"/>
      <c r="M78" s="167"/>
      <c r="N78" s="167"/>
      <c r="O78" s="167"/>
    </row>
    <row r="79" ht="25" customHeight="1" spans="3:25">
      <c r="C79" s="166"/>
      <c r="Q79" s="149"/>
      <c r="R79" s="149"/>
      <c r="S79" s="149"/>
      <c r="T79" s="149"/>
      <c r="U79" s="149"/>
      <c r="V79" s="149"/>
      <c r="W79" s="149"/>
      <c r="X79" s="149"/>
      <c r="Y79" s="149"/>
    </row>
    <row r="80" spans="4:7">
      <c r="D80" t="s">
        <v>2</v>
      </c>
      <c r="E80" t="s">
        <v>110</v>
      </c>
      <c r="F80" t="s">
        <v>111</v>
      </c>
      <c r="G80" t="s">
        <v>112</v>
      </c>
    </row>
    <row r="81" spans="4:7">
      <c r="D81" t="s">
        <v>96</v>
      </c>
      <c r="E81">
        <v>500</v>
      </c>
      <c r="F81">
        <v>154.5</v>
      </c>
      <c r="G81">
        <v>12404.35</v>
      </c>
    </row>
    <row r="82" spans="4:7">
      <c r="D82" t="s">
        <v>17</v>
      </c>
      <c r="E82">
        <v>1054</v>
      </c>
      <c r="F82">
        <v>330.5</v>
      </c>
      <c r="G82">
        <v>26355.6</v>
      </c>
    </row>
    <row r="83" spans="4:7">
      <c r="D83" t="s">
        <v>86</v>
      </c>
      <c r="E83">
        <v>1020.5</v>
      </c>
      <c r="F83">
        <v>275.5</v>
      </c>
      <c r="G83">
        <v>23665</v>
      </c>
    </row>
    <row r="84" spans="4:7">
      <c r="D84" t="s">
        <v>27</v>
      </c>
      <c r="E84">
        <v>485</v>
      </c>
      <c r="F84">
        <v>107</v>
      </c>
      <c r="G84">
        <v>11645</v>
      </c>
    </row>
    <row r="85" spans="4:7">
      <c r="D85" t="s">
        <v>33</v>
      </c>
      <c r="E85">
        <v>4214.5</v>
      </c>
      <c r="F85">
        <v>2036.5</v>
      </c>
      <c r="G85">
        <v>113336.16</v>
      </c>
    </row>
    <row r="86" spans="4:7">
      <c r="D86" t="s">
        <v>78</v>
      </c>
      <c r="E86">
        <v>196</v>
      </c>
      <c r="F86">
        <v>51.5</v>
      </c>
      <c r="G86">
        <v>4701.25</v>
      </c>
    </row>
    <row r="87" spans="4:7">
      <c r="D87" t="s">
        <v>80</v>
      </c>
      <c r="E87">
        <v>627</v>
      </c>
      <c r="F87">
        <v>192.5</v>
      </c>
      <c r="G87">
        <v>16573</v>
      </c>
    </row>
    <row r="88" spans="4:7">
      <c r="D88" t="s">
        <v>102</v>
      </c>
      <c r="E88">
        <v>177</v>
      </c>
      <c r="F88">
        <v>67.5</v>
      </c>
      <c r="G88">
        <v>4847.75</v>
      </c>
    </row>
    <row r="89" spans="4:7">
      <c r="D89" t="s">
        <v>104</v>
      </c>
      <c r="E89">
        <v>217.5</v>
      </c>
      <c r="F89">
        <v>74</v>
      </c>
      <c r="G89">
        <v>5805.25</v>
      </c>
    </row>
    <row r="90" spans="4:7">
      <c r="D90" t="s">
        <v>72</v>
      </c>
      <c r="E90">
        <v>830.5</v>
      </c>
      <c r="F90">
        <v>338</v>
      </c>
      <c r="G90">
        <v>21403</v>
      </c>
    </row>
    <row r="91" spans="4:7">
      <c r="D91" t="s">
        <v>113</v>
      </c>
      <c r="E91">
        <v>9322</v>
      </c>
      <c r="F91">
        <v>3627.5</v>
      </c>
      <c r="G91">
        <v>240736.36</v>
      </c>
    </row>
    <row r="92" spans="4:6">
      <c r="D92"/>
      <c r="E92"/>
      <c r="F92"/>
    </row>
    <row r="93" spans="4:6">
      <c r="D93"/>
      <c r="E93"/>
      <c r="F93"/>
    </row>
    <row r="94" spans="4:6">
      <c r="D94"/>
      <c r="E94"/>
      <c r="F94"/>
    </row>
    <row r="95" spans="4:6">
      <c r="D95"/>
      <c r="E95"/>
      <c r="F95"/>
    </row>
    <row r="96" spans="4:6">
      <c r="D96"/>
      <c r="E96"/>
      <c r="F96"/>
    </row>
    <row r="97" spans="4:6">
      <c r="D97"/>
      <c r="E97"/>
      <c r="F97"/>
    </row>
  </sheetData>
  <autoFilter xmlns:etc="http://www.wps.cn/officeDocument/2017/etCustomData" ref="A2:Y74" etc:filterBottomFollowUsedRange="0">
    <sortState ref="A2:Y74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73:C73"/>
    <mergeCell ref="A74:B74"/>
    <mergeCell ref="C74:P74"/>
  </mergeCells>
  <conditionalFormatting sqref="B1">
    <cfRule type="duplicateValues" dxfId="0" priority="921"/>
  </conditionalFormatting>
  <conditionalFormatting sqref="C1">
    <cfRule type="duplicateValues" dxfId="0" priority="932"/>
    <cfRule type="duplicateValues" dxfId="0" priority="931"/>
    <cfRule type="duplicateValues" dxfId="0" priority="930"/>
    <cfRule type="duplicateValues" dxfId="0" priority="929"/>
    <cfRule type="duplicateValues" dxfId="0" priority="928"/>
    <cfRule type="duplicateValues" dxfId="0" priority="927"/>
    <cfRule type="duplicateValues" dxfId="0" priority="926"/>
    <cfRule type="duplicateValues" dxfId="0" priority="925"/>
    <cfRule type="duplicateValues" dxfId="0" priority="924"/>
    <cfRule type="duplicateValues" dxfId="0" priority="923"/>
    <cfRule type="duplicateValues" dxfId="0" priority="922"/>
    <cfRule type="duplicateValues" dxfId="0" priority="920"/>
    <cfRule type="duplicateValues" dxfId="0" priority="919"/>
    <cfRule type="duplicateValues" dxfId="0" priority="918"/>
  </conditionalFormatting>
  <conditionalFormatting sqref="B2">
    <cfRule type="duplicateValues" dxfId="0" priority="1861"/>
    <cfRule type="duplicateValues" dxfId="0" priority="1844"/>
    <cfRule type="duplicateValues" dxfId="0" priority="1827"/>
    <cfRule type="duplicateValues" dxfId="0" priority="1810"/>
    <cfRule type="duplicateValues" dxfId="0" priority="1793"/>
    <cfRule type="duplicateValues" dxfId="0" priority="1759"/>
  </conditionalFormatting>
  <conditionalFormatting sqref="C2">
    <cfRule type="duplicateValues" dxfId="0" priority="1895"/>
    <cfRule type="duplicateValues" dxfId="0" priority="1878"/>
    <cfRule type="duplicateValues" dxfId="0" priority="1776"/>
    <cfRule type="duplicateValues" dxfId="0" priority="1742"/>
  </conditionalFormatting>
  <conditionalFormatting sqref="B3">
    <cfRule type="duplicateValues" dxfId="0" priority="1714"/>
    <cfRule type="duplicateValues" dxfId="0" priority="1715"/>
    <cfRule type="duplicateValues" dxfId="0" priority="1716"/>
    <cfRule type="duplicateValues" dxfId="0" priority="1717"/>
    <cfRule type="duplicateValues" dxfId="0" priority="1718"/>
    <cfRule type="duplicateValues" dxfId="0" priority="1719"/>
  </conditionalFormatting>
  <conditionalFormatting sqref="C3">
    <cfRule type="duplicateValues" dxfId="0" priority="1740"/>
    <cfRule type="duplicateValues" dxfId="0" priority="1774"/>
    <cfRule type="duplicateValues" dxfId="0" priority="1876"/>
    <cfRule type="duplicateValues" dxfId="0" priority="1893"/>
  </conditionalFormatting>
  <conditionalFormatting sqref="B4">
    <cfRule type="duplicateValues" dxfId="0" priority="503"/>
    <cfRule type="duplicateValues" dxfId="0" priority="504"/>
    <cfRule type="duplicateValues" dxfId="0" priority="505"/>
    <cfRule type="duplicateValues" dxfId="0" priority="506"/>
    <cfRule type="duplicateValues" dxfId="0" priority="507"/>
    <cfRule type="duplicateValues" dxfId="0" priority="508"/>
  </conditionalFormatting>
  <conditionalFormatting sqref="C4">
    <cfRule type="duplicateValues" dxfId="0" priority="496"/>
    <cfRule type="duplicateValues" dxfId="0" priority="497"/>
    <cfRule type="duplicateValues" dxfId="0" priority="498"/>
    <cfRule type="duplicateValues" dxfId="0" priority="499"/>
    <cfRule type="duplicateValues" dxfId="0" priority="500"/>
    <cfRule type="duplicateValues" dxfId="0" priority="501"/>
    <cfRule type="duplicateValues" dxfId="0" priority="502"/>
    <cfRule type="duplicateValues" dxfId="0" priority="509"/>
    <cfRule type="duplicateValues" dxfId="0" priority="510"/>
    <cfRule type="duplicateValues" dxfId="0" priority="511"/>
    <cfRule type="duplicateValues" dxfId="0" priority="512"/>
  </conditionalFormatting>
  <conditionalFormatting sqref="B5">
    <cfRule type="duplicateValues" dxfId="0" priority="478"/>
    <cfRule type="duplicateValues" dxfId="0" priority="474"/>
    <cfRule type="duplicateValues" dxfId="0" priority="470"/>
    <cfRule type="duplicateValues" dxfId="0" priority="466"/>
    <cfRule type="duplicateValues" dxfId="0" priority="462"/>
    <cfRule type="duplicateValues" dxfId="0" priority="458"/>
  </conditionalFormatting>
  <conditionalFormatting sqref="C5">
    <cfRule type="duplicateValues" dxfId="0" priority="494"/>
    <cfRule type="duplicateValues" dxfId="0" priority="490"/>
    <cfRule type="duplicateValues" dxfId="0" priority="486"/>
    <cfRule type="duplicateValues" dxfId="0" priority="482"/>
    <cfRule type="duplicateValues" dxfId="0" priority="454"/>
    <cfRule type="duplicateValues" dxfId="0" priority="450"/>
    <cfRule type="duplicateValues" dxfId="0" priority="446"/>
    <cfRule type="duplicateValues" dxfId="0" priority="442"/>
    <cfRule type="duplicateValues" dxfId="0" priority="438"/>
    <cfRule type="duplicateValues" dxfId="0" priority="434"/>
    <cfRule type="duplicateValues" dxfId="0" priority="430"/>
    <cfRule type="duplicateValues" dxfId="0" priority="426"/>
  </conditionalFormatting>
  <conditionalFormatting sqref="B6">
    <cfRule type="duplicateValues" dxfId="0" priority="477"/>
    <cfRule type="duplicateValues" dxfId="0" priority="473"/>
    <cfRule type="duplicateValues" dxfId="0" priority="469"/>
    <cfRule type="duplicateValues" dxfId="0" priority="465"/>
    <cfRule type="duplicateValues" dxfId="0" priority="461"/>
    <cfRule type="duplicateValues" dxfId="0" priority="457"/>
  </conditionalFormatting>
  <conditionalFormatting sqref="C6">
    <cfRule type="duplicateValues" dxfId="0" priority="493"/>
    <cfRule type="duplicateValues" dxfId="0" priority="489"/>
    <cfRule type="duplicateValues" dxfId="0" priority="485"/>
    <cfRule type="duplicateValues" dxfId="0" priority="481"/>
    <cfRule type="duplicateValues" dxfId="0" priority="453"/>
    <cfRule type="duplicateValues" dxfId="0" priority="449"/>
    <cfRule type="duplicateValues" dxfId="0" priority="445"/>
    <cfRule type="duplicateValues" dxfId="0" priority="441"/>
    <cfRule type="duplicateValues" dxfId="0" priority="437"/>
    <cfRule type="duplicateValues" dxfId="0" priority="433"/>
    <cfRule type="duplicateValues" dxfId="0" priority="429"/>
    <cfRule type="duplicateValues" dxfId="0" priority="425"/>
  </conditionalFormatting>
  <conditionalFormatting sqref="B7">
    <cfRule type="duplicateValues" dxfId="0" priority="476"/>
    <cfRule type="duplicateValues" dxfId="0" priority="472"/>
    <cfRule type="duplicateValues" dxfId="0" priority="468"/>
    <cfRule type="duplicateValues" dxfId="0" priority="464"/>
    <cfRule type="duplicateValues" dxfId="0" priority="460"/>
    <cfRule type="duplicateValues" dxfId="0" priority="456"/>
  </conditionalFormatting>
  <conditionalFormatting sqref="C7">
    <cfRule type="duplicateValues" dxfId="0" priority="492"/>
    <cfRule type="duplicateValues" dxfId="0" priority="488"/>
    <cfRule type="duplicateValues" dxfId="0" priority="484"/>
    <cfRule type="duplicateValues" dxfId="0" priority="480"/>
    <cfRule type="duplicateValues" dxfId="0" priority="452"/>
    <cfRule type="duplicateValues" dxfId="0" priority="448"/>
    <cfRule type="duplicateValues" dxfId="0" priority="444"/>
    <cfRule type="duplicateValues" dxfId="0" priority="440"/>
    <cfRule type="duplicateValues" dxfId="0" priority="436"/>
    <cfRule type="duplicateValues" dxfId="0" priority="432"/>
    <cfRule type="duplicateValues" dxfId="0" priority="428"/>
    <cfRule type="duplicateValues" dxfId="0" priority="424"/>
  </conditionalFormatting>
  <conditionalFormatting sqref="B8">
    <cfRule type="duplicateValues" dxfId="0" priority="475"/>
    <cfRule type="duplicateValues" dxfId="0" priority="471"/>
    <cfRule type="duplicateValues" dxfId="0" priority="467"/>
    <cfRule type="duplicateValues" dxfId="0" priority="463"/>
    <cfRule type="duplicateValues" dxfId="0" priority="459"/>
    <cfRule type="duplicateValues" dxfId="0" priority="455"/>
  </conditionalFormatting>
  <conditionalFormatting sqref="C8">
    <cfRule type="duplicateValues" dxfId="0" priority="491"/>
    <cfRule type="duplicateValues" dxfId="0" priority="487"/>
    <cfRule type="duplicateValues" dxfId="0" priority="483"/>
    <cfRule type="duplicateValues" dxfId="0" priority="479"/>
    <cfRule type="duplicateValues" dxfId="0" priority="451"/>
    <cfRule type="duplicateValues" dxfId="0" priority="447"/>
    <cfRule type="duplicateValues" dxfId="0" priority="443"/>
    <cfRule type="duplicateValues" dxfId="0" priority="439"/>
    <cfRule type="duplicateValues" dxfId="0" priority="435"/>
    <cfRule type="duplicateValues" dxfId="0" priority="431"/>
    <cfRule type="duplicateValues" dxfId="0" priority="427"/>
    <cfRule type="duplicateValues" dxfId="0" priority="423"/>
  </conditionalFormatting>
  <conditionalFormatting sqref="B9">
    <cfRule type="duplicateValues" dxfId="0" priority="898"/>
    <cfRule type="duplicateValues" dxfId="0" priority="900"/>
    <cfRule type="duplicateValues" dxfId="0" priority="902"/>
    <cfRule type="duplicateValues" dxfId="0" priority="904"/>
    <cfRule type="duplicateValues" dxfId="0" priority="906"/>
    <cfRule type="duplicateValues" dxfId="0" priority="908"/>
  </conditionalFormatting>
  <conditionalFormatting sqref="C9">
    <cfRule type="duplicateValues" dxfId="0" priority="888"/>
    <cfRule type="duplicateValues" dxfId="0" priority="890"/>
    <cfRule type="duplicateValues" dxfId="0" priority="892"/>
    <cfRule type="duplicateValues" dxfId="0" priority="894"/>
    <cfRule type="duplicateValues" dxfId="0" priority="896"/>
    <cfRule type="duplicateValues" dxfId="0" priority="910"/>
    <cfRule type="duplicateValues" dxfId="0" priority="912"/>
    <cfRule type="duplicateValues" dxfId="0" priority="914"/>
    <cfRule type="duplicateValues" dxfId="0" priority="916"/>
  </conditionalFormatting>
  <conditionalFormatting sqref="B10">
    <cfRule type="duplicateValues" dxfId="0" priority="1903"/>
    <cfRule type="duplicateValues" dxfId="0" priority="1911"/>
    <cfRule type="duplicateValues" dxfId="0" priority="1915"/>
    <cfRule type="duplicateValues" dxfId="0" priority="1919"/>
    <cfRule type="duplicateValues" dxfId="0" priority="1923"/>
    <cfRule type="duplicateValues" dxfId="0" priority="1927"/>
  </conditionalFormatting>
  <conditionalFormatting sqref="C10">
    <cfRule type="duplicateValues" dxfId="0" priority="1899"/>
    <cfRule type="duplicateValues" dxfId="0" priority="1907"/>
    <cfRule type="duplicateValues" dxfId="0" priority="1931"/>
    <cfRule type="duplicateValues" dxfId="0" priority="1935"/>
  </conditionalFormatting>
  <conditionalFormatting sqref="B11">
    <cfRule type="duplicateValues" dxfId="0" priority="1478"/>
    <cfRule type="duplicateValues" dxfId="0" priority="1480"/>
    <cfRule type="duplicateValues" dxfId="0" priority="1481"/>
    <cfRule type="duplicateValues" dxfId="0" priority="1482"/>
    <cfRule type="duplicateValues" dxfId="0" priority="1483"/>
    <cfRule type="duplicateValues" dxfId="0" priority="1484"/>
  </conditionalFormatting>
  <conditionalFormatting sqref="C11">
    <cfRule type="duplicateValues" dxfId="0" priority="1475"/>
    <cfRule type="duplicateValues" dxfId="0" priority="1476"/>
    <cfRule type="duplicateValues" dxfId="0" priority="1477"/>
    <cfRule type="duplicateValues" dxfId="0" priority="1479"/>
    <cfRule type="duplicateValues" dxfId="0" priority="1485"/>
    <cfRule type="duplicateValues" dxfId="0" priority="1486"/>
  </conditionalFormatting>
  <conditionalFormatting sqref="B12">
    <cfRule type="duplicateValues" dxfId="0" priority="416"/>
    <cfRule type="duplicateValues" dxfId="0" priority="413"/>
    <cfRule type="duplicateValues" dxfId="0" priority="410"/>
    <cfRule type="duplicateValues" dxfId="0" priority="407"/>
    <cfRule type="duplicateValues" dxfId="0" priority="404"/>
    <cfRule type="duplicateValues" dxfId="0" priority="398"/>
  </conditionalFormatting>
  <conditionalFormatting sqref="C12">
    <cfRule type="duplicateValues" dxfId="0" priority="422"/>
    <cfRule type="duplicateValues" dxfId="0" priority="419"/>
    <cfRule type="duplicateValues" dxfId="0" priority="401"/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  <cfRule type="duplicateValues" dxfId="0" priority="377"/>
    <cfRule type="duplicateValues" dxfId="0" priority="374"/>
    <cfRule type="duplicateValues" dxfId="0" priority="371"/>
  </conditionalFormatting>
  <conditionalFormatting sqref="B13">
    <cfRule type="duplicateValues" dxfId="0" priority="415"/>
    <cfRule type="duplicateValues" dxfId="0" priority="412"/>
    <cfRule type="duplicateValues" dxfId="0" priority="409"/>
    <cfRule type="duplicateValues" dxfId="0" priority="406"/>
    <cfRule type="duplicateValues" dxfId="0" priority="403"/>
    <cfRule type="duplicateValues" dxfId="0" priority="397"/>
  </conditionalFormatting>
  <conditionalFormatting sqref="C13">
    <cfRule type="duplicateValues" dxfId="0" priority="421"/>
    <cfRule type="duplicateValues" dxfId="0" priority="418"/>
    <cfRule type="duplicateValues" dxfId="0" priority="400"/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  <cfRule type="duplicateValues" dxfId="0" priority="376"/>
    <cfRule type="duplicateValues" dxfId="0" priority="373"/>
    <cfRule type="duplicateValues" dxfId="0" priority="370"/>
  </conditionalFormatting>
  <conditionalFormatting sqref="B14">
    <cfRule type="duplicateValues" dxfId="0" priority="414"/>
    <cfRule type="duplicateValues" dxfId="0" priority="411"/>
    <cfRule type="duplicateValues" dxfId="0" priority="408"/>
    <cfRule type="duplicateValues" dxfId="0" priority="405"/>
    <cfRule type="duplicateValues" dxfId="0" priority="402"/>
    <cfRule type="duplicateValues" dxfId="0" priority="396"/>
  </conditionalFormatting>
  <conditionalFormatting sqref="C14">
    <cfRule type="duplicateValues" dxfId="0" priority="420"/>
    <cfRule type="duplicateValues" dxfId="0" priority="417"/>
    <cfRule type="duplicateValues" dxfId="0" priority="399"/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  <cfRule type="duplicateValues" dxfId="0" priority="375"/>
    <cfRule type="duplicateValues" dxfId="0" priority="372"/>
    <cfRule type="duplicateValues" dxfId="0" priority="369"/>
  </conditionalFormatting>
  <conditionalFormatting sqref="B15">
    <cfRule type="duplicateValues" dxfId="0" priority="1327"/>
    <cfRule type="duplicateValues" dxfId="0" priority="1359"/>
    <cfRule type="duplicateValues" dxfId="0" priority="1375"/>
    <cfRule type="duplicateValues" dxfId="0" priority="1391"/>
    <cfRule type="duplicateValues" dxfId="0" priority="1407"/>
    <cfRule type="duplicateValues" dxfId="0" priority="1423"/>
  </conditionalFormatting>
  <conditionalFormatting sqref="C15">
    <cfRule type="duplicateValues" dxfId="0" priority="1279"/>
    <cfRule type="duplicateValues" dxfId="0" priority="1295"/>
    <cfRule type="duplicateValues" dxfId="0" priority="1311"/>
    <cfRule type="duplicateValues" dxfId="0" priority="1343"/>
    <cfRule type="duplicateValues" dxfId="0" priority="1439"/>
    <cfRule type="duplicateValues" dxfId="0" priority="1455"/>
  </conditionalFormatting>
  <conditionalFormatting sqref="B16">
    <cfRule type="duplicateValues" dxfId="0" priority="1326"/>
    <cfRule type="duplicateValues" dxfId="0" priority="1358"/>
    <cfRule type="duplicateValues" dxfId="0" priority="1374"/>
    <cfRule type="duplicateValues" dxfId="0" priority="1390"/>
    <cfRule type="duplicateValues" dxfId="0" priority="1406"/>
    <cfRule type="duplicateValues" dxfId="0" priority="1422"/>
  </conditionalFormatting>
  <conditionalFormatting sqref="C16">
    <cfRule type="duplicateValues" dxfId="0" priority="1278"/>
    <cfRule type="duplicateValues" dxfId="0" priority="1294"/>
    <cfRule type="duplicateValues" dxfId="0" priority="1310"/>
    <cfRule type="duplicateValues" dxfId="0" priority="1342"/>
    <cfRule type="duplicateValues" dxfId="0" priority="1438"/>
    <cfRule type="duplicateValues" dxfId="0" priority="1454"/>
  </conditionalFormatting>
  <conditionalFormatting sqref="B17">
    <cfRule type="duplicateValues" dxfId="0" priority="1138"/>
    <cfRule type="duplicateValues" dxfId="0" priority="1156"/>
    <cfRule type="duplicateValues" dxfId="0" priority="1165"/>
    <cfRule type="duplicateValues" dxfId="0" priority="1174"/>
    <cfRule type="duplicateValues" dxfId="0" priority="1183"/>
    <cfRule type="duplicateValues" dxfId="0" priority="1192"/>
  </conditionalFormatting>
  <conditionalFormatting sqref="C17">
    <cfRule type="duplicateValues" dxfId="0" priority="1102"/>
    <cfRule type="duplicateValues" dxfId="0" priority="1111"/>
    <cfRule type="duplicateValues" dxfId="0" priority="1120"/>
    <cfRule type="duplicateValues" dxfId="0" priority="1129"/>
    <cfRule type="duplicateValues" dxfId="0" priority="1147"/>
    <cfRule type="duplicateValues" dxfId="0" priority="1201"/>
    <cfRule type="duplicateValues" dxfId="0" priority="1210"/>
  </conditionalFormatting>
  <conditionalFormatting sqref="B18">
    <cfRule type="duplicateValues" dxfId="0" priority="1136"/>
    <cfRule type="duplicateValues" dxfId="0" priority="1154"/>
    <cfRule type="duplicateValues" dxfId="0" priority="1163"/>
    <cfRule type="duplicateValues" dxfId="0" priority="1172"/>
    <cfRule type="duplicateValues" dxfId="0" priority="1181"/>
    <cfRule type="duplicateValues" dxfId="0" priority="1190"/>
  </conditionalFormatting>
  <conditionalFormatting sqref="C18">
    <cfRule type="duplicateValues" dxfId="0" priority="1100"/>
    <cfRule type="duplicateValues" dxfId="0" priority="1109"/>
    <cfRule type="duplicateValues" dxfId="0" priority="1118"/>
    <cfRule type="duplicateValues" dxfId="0" priority="1127"/>
    <cfRule type="duplicateValues" dxfId="0" priority="1145"/>
    <cfRule type="duplicateValues" dxfId="0" priority="1199"/>
    <cfRule type="duplicateValues" dxfId="0" priority="1208"/>
  </conditionalFormatting>
  <conditionalFormatting sqref="B19">
    <cfRule type="duplicateValues" dxfId="0" priority="1134"/>
    <cfRule type="duplicateValues" dxfId="0" priority="1152"/>
    <cfRule type="duplicateValues" dxfId="0" priority="1161"/>
    <cfRule type="duplicateValues" dxfId="0" priority="1170"/>
    <cfRule type="duplicateValues" dxfId="0" priority="1179"/>
    <cfRule type="duplicateValues" dxfId="0" priority="1188"/>
  </conditionalFormatting>
  <conditionalFormatting sqref="C19">
    <cfRule type="duplicateValues" dxfId="0" priority="1098"/>
    <cfRule type="duplicateValues" dxfId="0" priority="1107"/>
    <cfRule type="duplicateValues" dxfId="0" priority="1116"/>
    <cfRule type="duplicateValues" dxfId="0" priority="1125"/>
    <cfRule type="duplicateValues" dxfId="0" priority="1143"/>
    <cfRule type="duplicateValues" dxfId="0" priority="1197"/>
    <cfRule type="duplicateValues" dxfId="0" priority="1206"/>
  </conditionalFormatting>
  <conditionalFormatting sqref="B20">
    <cfRule type="duplicateValues" dxfId="0" priority="1133"/>
    <cfRule type="duplicateValues" dxfId="0" priority="1151"/>
    <cfRule type="duplicateValues" dxfId="0" priority="1160"/>
    <cfRule type="duplicateValues" dxfId="0" priority="1169"/>
    <cfRule type="duplicateValues" dxfId="0" priority="1178"/>
    <cfRule type="duplicateValues" dxfId="0" priority="1187"/>
  </conditionalFormatting>
  <conditionalFormatting sqref="C20">
    <cfRule type="duplicateValues" dxfId="0" priority="1097"/>
    <cfRule type="duplicateValues" dxfId="0" priority="1106"/>
    <cfRule type="duplicateValues" dxfId="0" priority="1115"/>
    <cfRule type="duplicateValues" dxfId="0" priority="1124"/>
    <cfRule type="duplicateValues" dxfId="0" priority="1142"/>
    <cfRule type="duplicateValues" dxfId="0" priority="1196"/>
    <cfRule type="duplicateValues" dxfId="0" priority="1205"/>
  </conditionalFormatting>
  <conditionalFormatting sqref="B21">
    <cfRule type="duplicateValues" dxfId="0" priority="1131"/>
    <cfRule type="duplicateValues" dxfId="0" priority="1149"/>
    <cfRule type="duplicateValues" dxfId="0" priority="1158"/>
    <cfRule type="duplicateValues" dxfId="0" priority="1167"/>
    <cfRule type="duplicateValues" dxfId="0" priority="1176"/>
    <cfRule type="duplicateValues" dxfId="0" priority="1185"/>
  </conditionalFormatting>
  <conditionalFormatting sqref="C21">
    <cfRule type="duplicateValues" dxfId="0" priority="1095"/>
    <cfRule type="duplicateValues" dxfId="0" priority="1104"/>
    <cfRule type="duplicateValues" dxfId="0" priority="1113"/>
    <cfRule type="duplicateValues" dxfId="0" priority="1122"/>
    <cfRule type="duplicateValues" dxfId="0" priority="1140"/>
    <cfRule type="duplicateValues" dxfId="0" priority="1194"/>
    <cfRule type="duplicateValues" dxfId="0" priority="1203"/>
  </conditionalFormatting>
  <conditionalFormatting sqref="B22">
    <cfRule type="duplicateValues" dxfId="0" priority="1060"/>
    <cfRule type="duplicateValues" dxfId="0" priority="1068"/>
    <cfRule type="duplicateValues" dxfId="0" priority="1072"/>
    <cfRule type="duplicateValues" dxfId="0" priority="1076"/>
    <cfRule type="duplicateValues" dxfId="0" priority="1080"/>
    <cfRule type="duplicateValues" dxfId="0" priority="1084"/>
  </conditionalFormatting>
  <conditionalFormatting sqref="C22">
    <cfRule type="duplicateValues" dxfId="0" priority="1044"/>
    <cfRule type="duplicateValues" dxfId="0" priority="1048"/>
    <cfRule type="duplicateValues" dxfId="0" priority="1052"/>
    <cfRule type="duplicateValues" dxfId="0" priority="1056"/>
    <cfRule type="duplicateValues" dxfId="0" priority="1064"/>
    <cfRule type="duplicateValues" dxfId="0" priority="1088"/>
    <cfRule type="duplicateValues" dxfId="0" priority="1092"/>
  </conditionalFormatting>
  <conditionalFormatting sqref="B23">
    <cfRule type="duplicateValues" dxfId="0" priority="1058"/>
    <cfRule type="duplicateValues" dxfId="0" priority="1066"/>
    <cfRule type="duplicateValues" dxfId="0" priority="1070"/>
    <cfRule type="duplicateValues" dxfId="0" priority="1074"/>
    <cfRule type="duplicateValues" dxfId="0" priority="1078"/>
    <cfRule type="duplicateValues" dxfId="0" priority="1082"/>
  </conditionalFormatting>
  <conditionalFormatting sqref="C23">
    <cfRule type="duplicateValues" dxfId="0" priority="1042"/>
    <cfRule type="duplicateValues" dxfId="0" priority="1046"/>
    <cfRule type="duplicateValues" dxfId="0" priority="1050"/>
    <cfRule type="duplicateValues" dxfId="0" priority="1054"/>
    <cfRule type="duplicateValues" dxfId="0" priority="1062"/>
    <cfRule type="duplicateValues" dxfId="0" priority="1086"/>
    <cfRule type="duplicateValues" dxfId="0" priority="1090"/>
  </conditionalFormatting>
  <conditionalFormatting sqref="B24">
    <cfRule type="duplicateValues" dxfId="0" priority="723"/>
    <cfRule type="duplicateValues" dxfId="0" priority="741"/>
    <cfRule type="duplicateValues" dxfId="0" priority="750"/>
    <cfRule type="duplicateValues" dxfId="0" priority="759"/>
    <cfRule type="duplicateValues" dxfId="0" priority="768"/>
    <cfRule type="duplicateValues" dxfId="0" priority="777"/>
  </conditionalFormatting>
  <conditionalFormatting sqref="C24">
    <cfRule type="duplicateValues" dxfId="0" priority="669"/>
    <cfRule type="duplicateValues" dxfId="0" priority="678"/>
    <cfRule type="duplicateValues" dxfId="0" priority="687"/>
    <cfRule type="duplicateValues" dxfId="0" priority="696"/>
    <cfRule type="duplicateValues" dxfId="0" priority="705"/>
    <cfRule type="duplicateValues" dxfId="0" priority="714"/>
    <cfRule type="duplicateValues" dxfId="0" priority="732"/>
    <cfRule type="duplicateValues" dxfId="0" priority="786"/>
    <cfRule type="duplicateValues" dxfId="0" priority="795"/>
  </conditionalFormatting>
  <conditionalFormatting sqref="B25">
    <cfRule type="duplicateValues" dxfId="0" priority="722"/>
    <cfRule type="duplicateValues" dxfId="0" priority="740"/>
    <cfRule type="duplicateValues" dxfId="0" priority="749"/>
    <cfRule type="duplicateValues" dxfId="0" priority="758"/>
    <cfRule type="duplicateValues" dxfId="0" priority="767"/>
    <cfRule type="duplicateValues" dxfId="0" priority="776"/>
  </conditionalFormatting>
  <conditionalFormatting sqref="C25">
    <cfRule type="duplicateValues" dxfId="0" priority="668"/>
    <cfRule type="duplicateValues" dxfId="0" priority="677"/>
    <cfRule type="duplicateValues" dxfId="0" priority="686"/>
    <cfRule type="duplicateValues" dxfId="0" priority="695"/>
    <cfRule type="duplicateValues" dxfId="0" priority="704"/>
    <cfRule type="duplicateValues" dxfId="0" priority="713"/>
    <cfRule type="duplicateValues" dxfId="0" priority="731"/>
    <cfRule type="duplicateValues" dxfId="0" priority="785"/>
    <cfRule type="duplicateValues" dxfId="0" priority="794"/>
  </conditionalFormatting>
  <conditionalFormatting sqref="B26">
    <cfRule type="duplicateValues" dxfId="0" priority="721"/>
    <cfRule type="duplicateValues" dxfId="0" priority="739"/>
    <cfRule type="duplicateValues" dxfId="0" priority="748"/>
    <cfRule type="duplicateValues" dxfId="0" priority="757"/>
    <cfRule type="duplicateValues" dxfId="0" priority="766"/>
    <cfRule type="duplicateValues" dxfId="0" priority="775"/>
  </conditionalFormatting>
  <conditionalFormatting sqref="C26">
    <cfRule type="duplicateValues" dxfId="0" priority="667"/>
    <cfRule type="duplicateValues" dxfId="0" priority="676"/>
    <cfRule type="duplicateValues" dxfId="0" priority="685"/>
    <cfRule type="duplicateValues" dxfId="0" priority="694"/>
    <cfRule type="duplicateValues" dxfId="0" priority="703"/>
    <cfRule type="duplicateValues" dxfId="0" priority="712"/>
    <cfRule type="duplicateValues" dxfId="0" priority="730"/>
    <cfRule type="duplicateValues" dxfId="0" priority="784"/>
    <cfRule type="duplicateValues" dxfId="0" priority="793"/>
  </conditionalFormatting>
  <conditionalFormatting sqref="B27">
    <cfRule type="duplicateValues" dxfId="0" priority="720"/>
    <cfRule type="duplicateValues" dxfId="0" priority="738"/>
    <cfRule type="duplicateValues" dxfId="0" priority="747"/>
    <cfRule type="duplicateValues" dxfId="0" priority="756"/>
    <cfRule type="duplicateValues" dxfId="0" priority="765"/>
    <cfRule type="duplicateValues" dxfId="0" priority="774"/>
  </conditionalFormatting>
  <conditionalFormatting sqref="C27">
    <cfRule type="duplicateValues" dxfId="0" priority="666"/>
    <cfRule type="duplicateValues" dxfId="0" priority="675"/>
    <cfRule type="duplicateValues" dxfId="0" priority="684"/>
    <cfRule type="duplicateValues" dxfId="0" priority="693"/>
    <cfRule type="duplicateValues" dxfId="0" priority="702"/>
    <cfRule type="duplicateValues" dxfId="0" priority="711"/>
    <cfRule type="duplicateValues" dxfId="0" priority="729"/>
    <cfRule type="duplicateValues" dxfId="0" priority="783"/>
    <cfRule type="duplicateValues" dxfId="0" priority="792"/>
  </conditionalFormatting>
  <conditionalFormatting sqref="B28">
    <cfRule type="duplicateValues" dxfId="0" priority="719"/>
    <cfRule type="duplicateValues" dxfId="0" priority="737"/>
    <cfRule type="duplicateValues" dxfId="0" priority="746"/>
    <cfRule type="duplicateValues" dxfId="0" priority="755"/>
    <cfRule type="duplicateValues" dxfId="0" priority="764"/>
    <cfRule type="duplicateValues" dxfId="0" priority="773"/>
  </conditionalFormatting>
  <conditionalFormatting sqref="C28">
    <cfRule type="duplicateValues" dxfId="0" priority="665"/>
    <cfRule type="duplicateValues" dxfId="0" priority="674"/>
    <cfRule type="duplicateValues" dxfId="0" priority="683"/>
    <cfRule type="duplicateValues" dxfId="0" priority="692"/>
    <cfRule type="duplicateValues" dxfId="0" priority="701"/>
    <cfRule type="duplicateValues" dxfId="0" priority="710"/>
    <cfRule type="duplicateValues" dxfId="0" priority="728"/>
    <cfRule type="duplicateValues" dxfId="0" priority="782"/>
    <cfRule type="duplicateValues" dxfId="0" priority="791"/>
  </conditionalFormatting>
  <conditionalFormatting sqref="B29">
    <cfRule type="duplicateValues" dxfId="0" priority="718"/>
    <cfRule type="duplicateValues" dxfId="0" priority="736"/>
    <cfRule type="duplicateValues" dxfId="0" priority="745"/>
    <cfRule type="duplicateValues" dxfId="0" priority="754"/>
    <cfRule type="duplicateValues" dxfId="0" priority="763"/>
    <cfRule type="duplicateValues" dxfId="0" priority="772"/>
  </conditionalFormatting>
  <conditionalFormatting sqref="C29">
    <cfRule type="duplicateValues" dxfId="0" priority="664"/>
    <cfRule type="duplicateValues" dxfId="0" priority="673"/>
    <cfRule type="duplicateValues" dxfId="0" priority="682"/>
    <cfRule type="duplicateValues" dxfId="0" priority="691"/>
    <cfRule type="duplicateValues" dxfId="0" priority="700"/>
    <cfRule type="duplicateValues" dxfId="0" priority="709"/>
    <cfRule type="duplicateValues" dxfId="0" priority="727"/>
    <cfRule type="duplicateValues" dxfId="0" priority="781"/>
    <cfRule type="duplicateValues" dxfId="0" priority="790"/>
  </conditionalFormatting>
  <conditionalFormatting sqref="B30">
    <cfRule type="duplicateValues" dxfId="0" priority="338"/>
    <cfRule type="duplicateValues" dxfId="0" priority="323"/>
    <cfRule type="duplicateValues" dxfId="0" priority="308"/>
    <cfRule type="duplicateValues" dxfId="0" priority="293"/>
    <cfRule type="duplicateValues" dxfId="0" priority="278"/>
    <cfRule type="duplicateValues" dxfId="0" priority="248"/>
  </conditionalFormatting>
  <conditionalFormatting sqref="C30">
    <cfRule type="duplicateValues" dxfId="0" priority="368"/>
    <cfRule type="duplicateValues" dxfId="0" priority="353"/>
    <cfRule type="duplicateValues" dxfId="0" priority="263"/>
    <cfRule type="duplicateValues" dxfId="0" priority="233"/>
    <cfRule type="duplicateValues" dxfId="0" priority="218"/>
    <cfRule type="duplicateValues" dxfId="0" priority="203"/>
    <cfRule type="duplicateValues" dxfId="0" priority="188"/>
    <cfRule type="duplicateValues" dxfId="0" priority="173"/>
    <cfRule type="duplicateValues" dxfId="0" priority="158"/>
    <cfRule type="duplicateValues" dxfId="0" priority="143"/>
    <cfRule type="duplicateValues" dxfId="0" priority="128"/>
    <cfRule type="duplicateValues" dxfId="0" priority="113"/>
  </conditionalFormatting>
  <conditionalFormatting sqref="B31">
    <cfRule type="duplicateValues" dxfId="0" priority="337"/>
    <cfRule type="duplicateValues" dxfId="0" priority="322"/>
    <cfRule type="duplicateValues" dxfId="0" priority="307"/>
    <cfRule type="duplicateValues" dxfId="0" priority="292"/>
    <cfRule type="duplicateValues" dxfId="0" priority="277"/>
    <cfRule type="duplicateValues" dxfId="0" priority="247"/>
  </conditionalFormatting>
  <conditionalFormatting sqref="C31">
    <cfRule type="duplicateValues" dxfId="0" priority="367"/>
    <cfRule type="duplicateValues" dxfId="0" priority="352"/>
    <cfRule type="duplicateValues" dxfId="0" priority="262"/>
    <cfRule type="duplicateValues" dxfId="0" priority="232"/>
    <cfRule type="duplicateValues" dxfId="0" priority="217"/>
    <cfRule type="duplicateValues" dxfId="0" priority="202"/>
    <cfRule type="duplicateValues" dxfId="0" priority="187"/>
    <cfRule type="duplicateValues" dxfId="0" priority="172"/>
    <cfRule type="duplicateValues" dxfId="0" priority="157"/>
    <cfRule type="duplicateValues" dxfId="0" priority="142"/>
    <cfRule type="duplicateValues" dxfId="0" priority="127"/>
    <cfRule type="duplicateValues" dxfId="0" priority="112"/>
  </conditionalFormatting>
  <conditionalFormatting sqref="B32">
    <cfRule type="duplicateValues" dxfId="0" priority="336"/>
    <cfRule type="duplicateValues" dxfId="0" priority="321"/>
    <cfRule type="duplicateValues" dxfId="0" priority="306"/>
    <cfRule type="duplicateValues" dxfId="0" priority="291"/>
    <cfRule type="duplicateValues" dxfId="0" priority="276"/>
    <cfRule type="duplicateValues" dxfId="0" priority="246"/>
  </conditionalFormatting>
  <conditionalFormatting sqref="C32">
    <cfRule type="duplicateValues" dxfId="0" priority="366"/>
    <cfRule type="duplicateValues" dxfId="0" priority="351"/>
    <cfRule type="duplicateValues" dxfId="0" priority="261"/>
    <cfRule type="duplicateValues" dxfId="0" priority="231"/>
    <cfRule type="duplicateValues" dxfId="0" priority="216"/>
    <cfRule type="duplicateValues" dxfId="0" priority="201"/>
    <cfRule type="duplicateValues" dxfId="0" priority="186"/>
    <cfRule type="duplicateValues" dxfId="0" priority="171"/>
    <cfRule type="duplicateValues" dxfId="0" priority="156"/>
    <cfRule type="duplicateValues" dxfId="0" priority="141"/>
    <cfRule type="duplicateValues" dxfId="0" priority="126"/>
    <cfRule type="duplicateValues" dxfId="0" priority="111"/>
  </conditionalFormatting>
  <conditionalFormatting sqref="B33">
    <cfRule type="duplicateValues" dxfId="0" priority="335"/>
    <cfRule type="duplicateValues" dxfId="0" priority="320"/>
    <cfRule type="duplicateValues" dxfId="0" priority="305"/>
    <cfRule type="duplicateValues" dxfId="0" priority="290"/>
    <cfRule type="duplicateValues" dxfId="0" priority="275"/>
    <cfRule type="duplicateValues" dxfId="0" priority="245"/>
  </conditionalFormatting>
  <conditionalFormatting sqref="C33">
    <cfRule type="duplicateValues" dxfId="0" priority="365"/>
    <cfRule type="duplicateValues" dxfId="0" priority="350"/>
    <cfRule type="duplicateValues" dxfId="0" priority="260"/>
    <cfRule type="duplicateValues" dxfId="0" priority="230"/>
    <cfRule type="duplicateValues" dxfId="0" priority="215"/>
    <cfRule type="duplicateValues" dxfId="0" priority="200"/>
    <cfRule type="duplicateValues" dxfId="0" priority="185"/>
    <cfRule type="duplicateValues" dxfId="0" priority="170"/>
    <cfRule type="duplicateValues" dxfId="0" priority="155"/>
    <cfRule type="duplicateValues" dxfId="0" priority="140"/>
    <cfRule type="duplicateValues" dxfId="0" priority="125"/>
    <cfRule type="duplicateValues" dxfId="0" priority="110"/>
  </conditionalFormatting>
  <conditionalFormatting sqref="B34">
    <cfRule type="duplicateValues" dxfId="0" priority="334"/>
    <cfRule type="duplicateValues" dxfId="0" priority="319"/>
    <cfRule type="duplicateValues" dxfId="0" priority="304"/>
    <cfRule type="duplicateValues" dxfId="0" priority="289"/>
    <cfRule type="duplicateValues" dxfId="0" priority="274"/>
    <cfRule type="duplicateValues" dxfId="0" priority="244"/>
  </conditionalFormatting>
  <conditionalFormatting sqref="C34">
    <cfRule type="duplicateValues" dxfId="0" priority="364"/>
    <cfRule type="duplicateValues" dxfId="0" priority="349"/>
    <cfRule type="duplicateValues" dxfId="0" priority="259"/>
    <cfRule type="duplicateValues" dxfId="0" priority="229"/>
    <cfRule type="duplicateValues" dxfId="0" priority="214"/>
    <cfRule type="duplicateValues" dxfId="0" priority="199"/>
    <cfRule type="duplicateValues" dxfId="0" priority="184"/>
    <cfRule type="duplicateValues" dxfId="0" priority="169"/>
    <cfRule type="duplicateValues" dxfId="0" priority="154"/>
    <cfRule type="duplicateValues" dxfId="0" priority="139"/>
    <cfRule type="duplicateValues" dxfId="0" priority="124"/>
    <cfRule type="duplicateValues" dxfId="0" priority="109"/>
  </conditionalFormatting>
  <conditionalFormatting sqref="B35">
    <cfRule type="duplicateValues" dxfId="0" priority="333"/>
    <cfRule type="duplicateValues" dxfId="0" priority="318"/>
    <cfRule type="duplicateValues" dxfId="0" priority="303"/>
    <cfRule type="duplicateValues" dxfId="0" priority="288"/>
    <cfRule type="duplicateValues" dxfId="0" priority="273"/>
    <cfRule type="duplicateValues" dxfId="0" priority="243"/>
  </conditionalFormatting>
  <conditionalFormatting sqref="C35">
    <cfRule type="duplicateValues" dxfId="0" priority="363"/>
    <cfRule type="duplicateValues" dxfId="0" priority="348"/>
    <cfRule type="duplicateValues" dxfId="0" priority="258"/>
    <cfRule type="duplicateValues" dxfId="0" priority="228"/>
    <cfRule type="duplicateValues" dxfId="0" priority="213"/>
    <cfRule type="duplicateValues" dxfId="0" priority="198"/>
    <cfRule type="duplicateValues" dxfId="0" priority="183"/>
    <cfRule type="duplicateValues" dxfId="0" priority="168"/>
    <cfRule type="duplicateValues" dxfId="0" priority="153"/>
    <cfRule type="duplicateValues" dxfId="0" priority="138"/>
    <cfRule type="duplicateValues" dxfId="0" priority="123"/>
    <cfRule type="duplicateValues" dxfId="0" priority="108"/>
  </conditionalFormatting>
  <conditionalFormatting sqref="B36">
    <cfRule type="duplicateValues" dxfId="0" priority="332"/>
    <cfRule type="duplicateValues" dxfId="0" priority="317"/>
    <cfRule type="duplicateValues" dxfId="0" priority="302"/>
    <cfRule type="duplicateValues" dxfId="0" priority="287"/>
    <cfRule type="duplicateValues" dxfId="0" priority="272"/>
    <cfRule type="duplicateValues" dxfId="0" priority="242"/>
  </conditionalFormatting>
  <conditionalFormatting sqref="C36">
    <cfRule type="duplicateValues" dxfId="0" priority="362"/>
    <cfRule type="duplicateValues" dxfId="0" priority="347"/>
    <cfRule type="duplicateValues" dxfId="0" priority="257"/>
    <cfRule type="duplicateValues" dxfId="0" priority="227"/>
    <cfRule type="duplicateValues" dxfId="0" priority="212"/>
    <cfRule type="duplicateValues" dxfId="0" priority="197"/>
    <cfRule type="duplicateValues" dxfId="0" priority="182"/>
    <cfRule type="duplicateValues" dxfId="0" priority="167"/>
    <cfRule type="duplicateValues" dxfId="0" priority="152"/>
    <cfRule type="duplicateValues" dxfId="0" priority="137"/>
    <cfRule type="duplicateValues" dxfId="0" priority="122"/>
    <cfRule type="duplicateValues" dxfId="0" priority="107"/>
  </conditionalFormatting>
  <conditionalFormatting sqref="B37">
    <cfRule type="duplicateValues" dxfId="0" priority="331"/>
    <cfRule type="duplicateValues" dxfId="0" priority="316"/>
    <cfRule type="duplicateValues" dxfId="0" priority="301"/>
    <cfRule type="duplicateValues" dxfId="0" priority="286"/>
    <cfRule type="duplicateValues" dxfId="0" priority="271"/>
    <cfRule type="duplicateValues" dxfId="0" priority="241"/>
  </conditionalFormatting>
  <conditionalFormatting sqref="C37">
    <cfRule type="duplicateValues" dxfId="0" priority="361"/>
    <cfRule type="duplicateValues" dxfId="0" priority="346"/>
    <cfRule type="duplicateValues" dxfId="0" priority="256"/>
    <cfRule type="duplicateValues" dxfId="0" priority="226"/>
    <cfRule type="duplicateValues" dxfId="0" priority="211"/>
    <cfRule type="duplicateValues" dxfId="0" priority="196"/>
    <cfRule type="duplicateValues" dxfId="0" priority="181"/>
    <cfRule type="duplicateValues" dxfId="0" priority="166"/>
    <cfRule type="duplicateValues" dxfId="0" priority="151"/>
    <cfRule type="duplicateValues" dxfId="0" priority="136"/>
    <cfRule type="duplicateValues" dxfId="0" priority="121"/>
    <cfRule type="duplicateValues" dxfId="0" priority="106"/>
  </conditionalFormatting>
  <conditionalFormatting sqref="B38">
    <cfRule type="duplicateValues" dxfId="0" priority="330"/>
    <cfRule type="duplicateValues" dxfId="0" priority="315"/>
    <cfRule type="duplicateValues" dxfId="0" priority="300"/>
    <cfRule type="duplicateValues" dxfId="0" priority="285"/>
    <cfRule type="duplicateValues" dxfId="0" priority="270"/>
    <cfRule type="duplicateValues" dxfId="0" priority="240"/>
  </conditionalFormatting>
  <conditionalFormatting sqref="C38">
    <cfRule type="duplicateValues" dxfId="0" priority="360"/>
    <cfRule type="duplicateValues" dxfId="0" priority="345"/>
    <cfRule type="duplicateValues" dxfId="0" priority="255"/>
    <cfRule type="duplicateValues" dxfId="0" priority="225"/>
    <cfRule type="duplicateValues" dxfId="0" priority="210"/>
    <cfRule type="duplicateValues" dxfId="0" priority="195"/>
    <cfRule type="duplicateValues" dxfId="0" priority="180"/>
    <cfRule type="duplicateValues" dxfId="0" priority="165"/>
    <cfRule type="duplicateValues" dxfId="0" priority="150"/>
    <cfRule type="duplicateValues" dxfId="0" priority="135"/>
    <cfRule type="duplicateValues" dxfId="0" priority="120"/>
    <cfRule type="duplicateValues" dxfId="0" priority="105"/>
  </conditionalFormatting>
  <conditionalFormatting sqref="B39">
    <cfRule type="duplicateValues" dxfId="0" priority="329"/>
    <cfRule type="duplicateValues" dxfId="0" priority="314"/>
    <cfRule type="duplicateValues" dxfId="0" priority="299"/>
    <cfRule type="duplicateValues" dxfId="0" priority="284"/>
    <cfRule type="duplicateValues" dxfId="0" priority="269"/>
    <cfRule type="duplicateValues" dxfId="0" priority="239"/>
  </conditionalFormatting>
  <conditionalFormatting sqref="C39">
    <cfRule type="duplicateValues" dxfId="0" priority="359"/>
    <cfRule type="duplicateValues" dxfId="0" priority="344"/>
    <cfRule type="duplicateValues" dxfId="0" priority="254"/>
    <cfRule type="duplicateValues" dxfId="0" priority="224"/>
    <cfRule type="duplicateValues" dxfId="0" priority="209"/>
    <cfRule type="duplicateValues" dxfId="0" priority="194"/>
    <cfRule type="duplicateValues" dxfId="0" priority="179"/>
    <cfRule type="duplicateValues" dxfId="0" priority="164"/>
    <cfRule type="duplicateValues" dxfId="0" priority="149"/>
    <cfRule type="duplicateValues" dxfId="0" priority="134"/>
    <cfRule type="duplicateValues" dxfId="0" priority="119"/>
    <cfRule type="duplicateValues" dxfId="0" priority="104"/>
  </conditionalFormatting>
  <conditionalFormatting sqref="B40">
    <cfRule type="duplicateValues" dxfId="0" priority="328"/>
    <cfRule type="duplicateValues" dxfId="0" priority="313"/>
    <cfRule type="duplicateValues" dxfId="0" priority="298"/>
    <cfRule type="duplicateValues" dxfId="0" priority="283"/>
    <cfRule type="duplicateValues" dxfId="0" priority="268"/>
    <cfRule type="duplicateValues" dxfId="0" priority="238"/>
  </conditionalFormatting>
  <conditionalFormatting sqref="C40">
    <cfRule type="duplicateValues" dxfId="0" priority="358"/>
    <cfRule type="duplicateValues" dxfId="0" priority="343"/>
    <cfRule type="duplicateValues" dxfId="0" priority="253"/>
    <cfRule type="duplicateValues" dxfId="0" priority="223"/>
    <cfRule type="duplicateValues" dxfId="0" priority="208"/>
    <cfRule type="duplicateValues" dxfId="0" priority="193"/>
    <cfRule type="duplicateValues" dxfId="0" priority="178"/>
    <cfRule type="duplicateValues" dxfId="0" priority="163"/>
    <cfRule type="duplicateValues" dxfId="0" priority="148"/>
    <cfRule type="duplicateValues" dxfId="0" priority="133"/>
    <cfRule type="duplicateValues" dxfId="0" priority="118"/>
    <cfRule type="duplicateValues" dxfId="0" priority="103"/>
  </conditionalFormatting>
  <conditionalFormatting sqref="B41">
    <cfRule type="duplicateValues" dxfId="0" priority="327"/>
    <cfRule type="duplicateValues" dxfId="0" priority="312"/>
    <cfRule type="duplicateValues" dxfId="0" priority="297"/>
    <cfRule type="duplicateValues" dxfId="0" priority="282"/>
    <cfRule type="duplicateValues" dxfId="0" priority="267"/>
    <cfRule type="duplicateValues" dxfId="0" priority="237"/>
  </conditionalFormatting>
  <conditionalFormatting sqref="C41">
    <cfRule type="duplicateValues" dxfId="0" priority="357"/>
    <cfRule type="duplicateValues" dxfId="0" priority="342"/>
    <cfRule type="duplicateValues" dxfId="0" priority="252"/>
    <cfRule type="duplicateValues" dxfId="0" priority="222"/>
    <cfRule type="duplicateValues" dxfId="0" priority="207"/>
    <cfRule type="duplicateValues" dxfId="0" priority="192"/>
    <cfRule type="duplicateValues" dxfId="0" priority="177"/>
    <cfRule type="duplicateValues" dxfId="0" priority="162"/>
    <cfRule type="duplicateValues" dxfId="0" priority="147"/>
    <cfRule type="duplicateValues" dxfId="0" priority="132"/>
    <cfRule type="duplicateValues" dxfId="0" priority="117"/>
    <cfRule type="duplicateValues" dxfId="0" priority="102"/>
  </conditionalFormatting>
  <conditionalFormatting sqref="B42">
    <cfRule type="duplicateValues" dxfId="0" priority="326"/>
    <cfRule type="duplicateValues" dxfId="0" priority="311"/>
    <cfRule type="duplicateValues" dxfId="0" priority="296"/>
    <cfRule type="duplicateValues" dxfId="0" priority="281"/>
    <cfRule type="duplicateValues" dxfId="0" priority="266"/>
    <cfRule type="duplicateValues" dxfId="0" priority="236"/>
  </conditionalFormatting>
  <conditionalFormatting sqref="C42">
    <cfRule type="duplicateValues" dxfId="0" priority="356"/>
    <cfRule type="duplicateValues" dxfId="0" priority="341"/>
    <cfRule type="duplicateValues" dxfId="0" priority="251"/>
    <cfRule type="duplicateValues" dxfId="0" priority="221"/>
    <cfRule type="duplicateValues" dxfId="0" priority="206"/>
    <cfRule type="duplicateValues" dxfId="0" priority="191"/>
    <cfRule type="duplicateValues" dxfId="0" priority="176"/>
    <cfRule type="duplicateValues" dxfId="0" priority="161"/>
    <cfRule type="duplicateValues" dxfId="0" priority="146"/>
    <cfRule type="duplicateValues" dxfId="0" priority="131"/>
    <cfRule type="duplicateValues" dxfId="0" priority="116"/>
    <cfRule type="duplicateValues" dxfId="0" priority="101"/>
  </conditionalFormatting>
  <conditionalFormatting sqref="B43">
    <cfRule type="duplicateValues" dxfId="0" priority="325"/>
    <cfRule type="duplicateValues" dxfId="0" priority="310"/>
    <cfRule type="duplicateValues" dxfId="0" priority="295"/>
    <cfRule type="duplicateValues" dxfId="0" priority="280"/>
    <cfRule type="duplicateValues" dxfId="0" priority="265"/>
    <cfRule type="duplicateValues" dxfId="0" priority="235"/>
  </conditionalFormatting>
  <conditionalFormatting sqref="C43">
    <cfRule type="duplicateValues" dxfId="0" priority="355"/>
    <cfRule type="duplicateValues" dxfId="0" priority="340"/>
    <cfRule type="duplicateValues" dxfId="0" priority="250"/>
    <cfRule type="duplicateValues" dxfId="0" priority="220"/>
    <cfRule type="duplicateValues" dxfId="0" priority="205"/>
    <cfRule type="duplicateValues" dxfId="0" priority="190"/>
    <cfRule type="duplicateValues" dxfId="0" priority="175"/>
    <cfRule type="duplicateValues" dxfId="0" priority="160"/>
    <cfRule type="duplicateValues" dxfId="0" priority="145"/>
    <cfRule type="duplicateValues" dxfId="0" priority="130"/>
    <cfRule type="duplicateValues" dxfId="0" priority="115"/>
    <cfRule type="duplicateValues" dxfId="0" priority="100"/>
  </conditionalFormatting>
  <conditionalFormatting sqref="B44">
    <cfRule type="duplicateValues" dxfId="0" priority="324"/>
    <cfRule type="duplicateValues" dxfId="0" priority="309"/>
    <cfRule type="duplicateValues" dxfId="0" priority="294"/>
    <cfRule type="duplicateValues" dxfId="0" priority="279"/>
    <cfRule type="duplicateValues" dxfId="0" priority="264"/>
    <cfRule type="duplicateValues" dxfId="0" priority="234"/>
  </conditionalFormatting>
  <conditionalFormatting sqref="C44">
    <cfRule type="duplicateValues" dxfId="0" priority="354"/>
    <cfRule type="duplicateValues" dxfId="0" priority="339"/>
    <cfRule type="duplicateValues" dxfId="0" priority="249"/>
    <cfRule type="duplicateValues" dxfId="0" priority="219"/>
    <cfRule type="duplicateValues" dxfId="0" priority="204"/>
    <cfRule type="duplicateValues" dxfId="0" priority="189"/>
    <cfRule type="duplicateValues" dxfId="0" priority="174"/>
    <cfRule type="duplicateValues" dxfId="0" priority="159"/>
    <cfRule type="duplicateValues" dxfId="0" priority="144"/>
    <cfRule type="duplicateValues" dxfId="0" priority="129"/>
    <cfRule type="duplicateValues" dxfId="0" priority="114"/>
    <cfRule type="duplicateValues" dxfId="0" priority="99"/>
  </conditionalFormatting>
  <conditionalFormatting sqref="B45">
    <cfRule type="duplicateValues" dxfId="0" priority="538"/>
    <cfRule type="duplicateValues" dxfId="0" priority="540"/>
    <cfRule type="duplicateValues" dxfId="0" priority="541"/>
    <cfRule type="duplicateValues" dxfId="0" priority="542"/>
    <cfRule type="duplicateValues" dxfId="0" priority="543"/>
    <cfRule type="duplicateValues" dxfId="0" priority="544"/>
  </conditionalFormatting>
  <conditionalFormatting sqref="C45"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  <cfRule type="duplicateValues" dxfId="0" priority="539"/>
    <cfRule type="duplicateValues" dxfId="0" priority="545"/>
    <cfRule type="duplicateValues" dxfId="0" priority="546"/>
  </conditionalFormatting>
  <conditionalFormatting sqref="B46">
    <cfRule type="duplicateValues" dxfId="0" priority="717"/>
    <cfRule type="duplicateValues" dxfId="0" priority="735"/>
    <cfRule type="duplicateValues" dxfId="0" priority="744"/>
    <cfRule type="duplicateValues" dxfId="0" priority="753"/>
    <cfRule type="duplicateValues" dxfId="0" priority="762"/>
    <cfRule type="duplicateValues" dxfId="0" priority="771"/>
  </conditionalFormatting>
  <conditionalFormatting sqref="C46">
    <cfRule type="duplicateValues" dxfId="0" priority="663"/>
    <cfRule type="duplicateValues" dxfId="0" priority="672"/>
    <cfRule type="duplicateValues" dxfId="0" priority="681"/>
    <cfRule type="duplicateValues" dxfId="0" priority="690"/>
    <cfRule type="duplicateValues" dxfId="0" priority="699"/>
    <cfRule type="duplicateValues" dxfId="0" priority="708"/>
    <cfRule type="duplicateValues" dxfId="0" priority="726"/>
    <cfRule type="duplicateValues" dxfId="0" priority="780"/>
    <cfRule type="duplicateValues" dxfId="0" priority="789"/>
  </conditionalFormatting>
  <conditionalFormatting sqref="B47">
    <cfRule type="duplicateValues" dxfId="0" priority="716"/>
    <cfRule type="duplicateValues" dxfId="0" priority="734"/>
    <cfRule type="duplicateValues" dxfId="0" priority="743"/>
    <cfRule type="duplicateValues" dxfId="0" priority="752"/>
    <cfRule type="duplicateValues" dxfId="0" priority="761"/>
    <cfRule type="duplicateValues" dxfId="0" priority="770"/>
  </conditionalFormatting>
  <conditionalFormatting sqref="C47">
    <cfRule type="duplicateValues" dxfId="0" priority="662"/>
    <cfRule type="duplicateValues" dxfId="0" priority="671"/>
    <cfRule type="duplicateValues" dxfId="0" priority="680"/>
    <cfRule type="duplicateValues" dxfId="0" priority="689"/>
    <cfRule type="duplicateValues" dxfId="0" priority="698"/>
    <cfRule type="duplicateValues" dxfId="0" priority="707"/>
    <cfRule type="duplicateValues" dxfId="0" priority="725"/>
    <cfRule type="duplicateValues" dxfId="0" priority="779"/>
    <cfRule type="duplicateValues" dxfId="0" priority="788"/>
  </conditionalFormatting>
  <conditionalFormatting sqref="B48">
    <cfRule type="duplicateValues" dxfId="0" priority="715"/>
    <cfRule type="duplicateValues" dxfId="0" priority="733"/>
    <cfRule type="duplicateValues" dxfId="0" priority="742"/>
    <cfRule type="duplicateValues" dxfId="0" priority="751"/>
    <cfRule type="duplicateValues" dxfId="0" priority="760"/>
    <cfRule type="duplicateValues" dxfId="0" priority="769"/>
  </conditionalFormatting>
  <conditionalFormatting sqref="C48">
    <cfRule type="duplicateValues" dxfId="0" priority="661"/>
    <cfRule type="duplicateValues" dxfId="0" priority="670"/>
    <cfRule type="duplicateValues" dxfId="0" priority="679"/>
    <cfRule type="duplicateValues" dxfId="0" priority="688"/>
    <cfRule type="duplicateValues" dxfId="0" priority="697"/>
    <cfRule type="duplicateValues" dxfId="0" priority="706"/>
    <cfRule type="duplicateValues" dxfId="0" priority="724"/>
    <cfRule type="duplicateValues" dxfId="0" priority="778"/>
    <cfRule type="duplicateValues" dxfId="0" priority="787"/>
  </conditionalFormatting>
  <conditionalFormatting sqref="B49">
    <cfRule type="duplicateValues" dxfId="0" priority="1322"/>
    <cfRule type="duplicateValues" dxfId="0" priority="1354"/>
    <cfRule type="duplicateValues" dxfId="0" priority="1370"/>
    <cfRule type="duplicateValues" dxfId="0" priority="1386"/>
    <cfRule type="duplicateValues" dxfId="0" priority="1402"/>
    <cfRule type="duplicateValues" dxfId="0" priority="1418"/>
  </conditionalFormatting>
  <conditionalFormatting sqref="C49">
    <cfRule type="duplicateValues" dxfId="0" priority="1274"/>
    <cfRule type="duplicateValues" dxfId="0" priority="1290"/>
    <cfRule type="duplicateValues" dxfId="0" priority="1306"/>
    <cfRule type="duplicateValues" dxfId="0" priority="1338"/>
    <cfRule type="duplicateValues" dxfId="0" priority="1434"/>
    <cfRule type="duplicateValues" dxfId="0" priority="1450"/>
  </conditionalFormatting>
  <conditionalFormatting sqref="B50">
    <cfRule type="duplicateValues" dxfId="0" priority="619"/>
    <cfRule type="duplicateValues" dxfId="0" priority="629"/>
    <cfRule type="duplicateValues" dxfId="0" priority="634"/>
    <cfRule type="duplicateValues" dxfId="0" priority="639"/>
    <cfRule type="duplicateValues" dxfId="0" priority="644"/>
    <cfRule type="duplicateValues" dxfId="0" priority="649"/>
  </conditionalFormatting>
  <conditionalFormatting sqref="C50">
    <cfRule type="duplicateValues" dxfId="0" priority="584"/>
    <cfRule type="duplicateValues" dxfId="0" priority="589"/>
    <cfRule type="duplicateValues" dxfId="0" priority="594"/>
    <cfRule type="duplicateValues" dxfId="0" priority="599"/>
    <cfRule type="duplicateValues" dxfId="0" priority="604"/>
    <cfRule type="duplicateValues" dxfId="0" priority="609"/>
    <cfRule type="duplicateValues" dxfId="0" priority="614"/>
    <cfRule type="duplicateValues" dxfId="0" priority="624"/>
    <cfRule type="duplicateValues" dxfId="0" priority="654"/>
    <cfRule type="duplicateValues" dxfId="0" priority="659"/>
  </conditionalFormatting>
  <conditionalFormatting sqref="B51">
    <cfRule type="duplicateValues" dxfId="0" priority="521"/>
    <cfRule type="duplicateValues" dxfId="0" priority="523"/>
    <cfRule type="duplicateValues" dxfId="0" priority="524"/>
    <cfRule type="duplicateValues" dxfId="0" priority="525"/>
    <cfRule type="duplicateValues" dxfId="0" priority="526"/>
    <cfRule type="duplicateValues" dxfId="0" priority="527"/>
  </conditionalFormatting>
  <conditionalFormatting sqref="B52">
    <cfRule type="duplicateValues" dxfId="0" priority="571"/>
    <cfRule type="duplicateValues" dxfId="0" priority="573"/>
    <cfRule type="duplicateValues" dxfId="0" priority="574"/>
    <cfRule type="duplicateValues" dxfId="0" priority="575"/>
    <cfRule type="duplicateValues" dxfId="0" priority="576"/>
    <cfRule type="duplicateValues" dxfId="0" priority="577"/>
  </conditionalFormatting>
  <conditionalFormatting sqref="C52">
    <cfRule type="duplicateValues" dxfId="0" priority="564"/>
    <cfRule type="duplicateValues" dxfId="0" priority="565"/>
    <cfRule type="duplicateValues" dxfId="0" priority="566"/>
    <cfRule type="duplicateValues" dxfId="0" priority="567"/>
    <cfRule type="duplicateValues" dxfId="0" priority="568"/>
    <cfRule type="duplicateValues" dxfId="0" priority="569"/>
    <cfRule type="duplicateValues" dxfId="0" priority="570"/>
    <cfRule type="duplicateValues" dxfId="0" priority="572"/>
    <cfRule type="duplicateValues" dxfId="0" priority="578"/>
    <cfRule type="duplicateValues" dxfId="0" priority="579"/>
  </conditionalFormatting>
  <conditionalFormatting sqref="B53">
    <cfRule type="duplicateValues" dxfId="0" priority="615"/>
    <cfRule type="duplicateValues" dxfId="0" priority="625"/>
    <cfRule type="duplicateValues" dxfId="0" priority="630"/>
    <cfRule type="duplicateValues" dxfId="0" priority="635"/>
    <cfRule type="duplicateValues" dxfId="0" priority="640"/>
    <cfRule type="duplicateValues" dxfId="0" priority="645"/>
  </conditionalFormatting>
  <conditionalFormatting sqref="C53">
    <cfRule type="duplicateValues" dxfId="0" priority="580"/>
    <cfRule type="duplicateValues" dxfId="0" priority="585"/>
    <cfRule type="duplicateValues" dxfId="0" priority="590"/>
    <cfRule type="duplicateValues" dxfId="0" priority="595"/>
    <cfRule type="duplicateValues" dxfId="0" priority="600"/>
    <cfRule type="duplicateValues" dxfId="0" priority="605"/>
    <cfRule type="duplicateValues" dxfId="0" priority="610"/>
    <cfRule type="duplicateValues" dxfId="0" priority="620"/>
    <cfRule type="duplicateValues" dxfId="0" priority="650"/>
    <cfRule type="duplicateValues" dxfId="0" priority="655"/>
  </conditionalFormatting>
  <conditionalFormatting sqref="B54">
    <cfRule type="duplicateValues" dxfId="0" priority="1319"/>
    <cfRule type="duplicateValues" dxfId="0" priority="1351"/>
    <cfRule type="duplicateValues" dxfId="0" priority="1367"/>
    <cfRule type="duplicateValues" dxfId="0" priority="1383"/>
    <cfRule type="duplicateValues" dxfId="0" priority="1399"/>
    <cfRule type="duplicateValues" dxfId="0" priority="1415"/>
  </conditionalFormatting>
  <conditionalFormatting sqref="C54">
    <cfRule type="duplicateValues" dxfId="0" priority="1271"/>
    <cfRule type="duplicateValues" dxfId="0" priority="1287"/>
    <cfRule type="duplicateValues" dxfId="0" priority="1303"/>
    <cfRule type="duplicateValues" dxfId="0" priority="1335"/>
    <cfRule type="duplicateValues" dxfId="0" priority="1431"/>
    <cfRule type="duplicateValues" dxfId="0" priority="1447"/>
  </conditionalFormatting>
  <conditionalFormatting sqref="B55">
    <cfRule type="duplicateValues" dxfId="0" priority="65"/>
    <cfRule type="duplicateValues" dxfId="0" priority="73"/>
    <cfRule type="duplicateValues" dxfId="0" priority="77"/>
    <cfRule type="duplicateValues" dxfId="0" priority="81"/>
    <cfRule type="duplicateValues" dxfId="0" priority="85"/>
    <cfRule type="duplicateValues" dxfId="0" priority="89"/>
  </conditionalFormatting>
  <conditionalFormatting sqref="C55">
    <cfRule type="duplicateValues" dxfId="0" priority="25"/>
    <cfRule type="duplicateValues" dxfId="0" priority="29"/>
    <cfRule type="duplicateValues" dxfId="0" priority="33"/>
    <cfRule type="duplicateValues" dxfId="0" priority="37"/>
    <cfRule type="duplicateValues" dxfId="0" priority="41"/>
    <cfRule type="duplicateValues" dxfId="0" priority="45"/>
    <cfRule type="duplicateValues" dxfId="0" priority="49"/>
    <cfRule type="duplicateValues" dxfId="0" priority="53"/>
    <cfRule type="duplicateValues" dxfId="0" priority="57"/>
    <cfRule type="duplicateValues" dxfId="0" priority="61"/>
    <cfRule type="duplicateValues" dxfId="0" priority="69"/>
    <cfRule type="duplicateValues" dxfId="0" priority="93"/>
    <cfRule type="duplicateValues" dxfId="0" priority="97"/>
  </conditionalFormatting>
  <conditionalFormatting sqref="B56">
    <cfRule type="duplicateValues" dxfId="0" priority="64"/>
    <cfRule type="duplicateValues" dxfId="0" priority="72"/>
    <cfRule type="duplicateValues" dxfId="0" priority="76"/>
    <cfRule type="duplicateValues" dxfId="0" priority="80"/>
    <cfRule type="duplicateValues" dxfId="0" priority="84"/>
    <cfRule type="duplicateValues" dxfId="0" priority="88"/>
  </conditionalFormatting>
  <conditionalFormatting sqref="C56">
    <cfRule type="duplicateValues" dxfId="0" priority="24"/>
    <cfRule type="duplicateValues" dxfId="0" priority="28"/>
    <cfRule type="duplicateValues" dxfId="0" priority="32"/>
    <cfRule type="duplicateValues" dxfId="0" priority="36"/>
    <cfRule type="duplicateValues" dxfId="0" priority="40"/>
    <cfRule type="duplicateValues" dxfId="0" priority="44"/>
    <cfRule type="duplicateValues" dxfId="0" priority="48"/>
    <cfRule type="duplicateValues" dxfId="0" priority="52"/>
    <cfRule type="duplicateValues" dxfId="0" priority="56"/>
    <cfRule type="duplicateValues" dxfId="0" priority="60"/>
    <cfRule type="duplicateValues" dxfId="0" priority="68"/>
    <cfRule type="duplicateValues" dxfId="0" priority="92"/>
    <cfRule type="duplicateValues" dxfId="0" priority="96"/>
  </conditionalFormatting>
  <conditionalFormatting sqref="B57">
    <cfRule type="duplicateValues" dxfId="0" priority="63"/>
    <cfRule type="duplicateValues" dxfId="0" priority="71"/>
    <cfRule type="duplicateValues" dxfId="0" priority="75"/>
    <cfRule type="duplicateValues" dxfId="0" priority="79"/>
    <cfRule type="duplicateValues" dxfId="0" priority="83"/>
    <cfRule type="duplicateValues" dxfId="0" priority="87"/>
  </conditionalFormatting>
  <conditionalFormatting sqref="C57">
    <cfRule type="duplicateValues" dxfId="0" priority="23"/>
    <cfRule type="duplicateValues" dxfId="0" priority="27"/>
    <cfRule type="duplicateValues" dxfId="0" priority="31"/>
    <cfRule type="duplicateValues" dxfId="0" priority="35"/>
    <cfRule type="duplicateValues" dxfId="0" priority="39"/>
    <cfRule type="duplicateValues" dxfId="0" priority="43"/>
    <cfRule type="duplicateValues" dxfId="0" priority="47"/>
    <cfRule type="duplicateValues" dxfId="0" priority="51"/>
    <cfRule type="duplicateValues" dxfId="0" priority="55"/>
    <cfRule type="duplicateValues" dxfId="0" priority="59"/>
    <cfRule type="duplicateValues" dxfId="0" priority="67"/>
    <cfRule type="duplicateValues" dxfId="0" priority="91"/>
    <cfRule type="duplicateValues" dxfId="0" priority="95"/>
  </conditionalFormatting>
  <conditionalFormatting sqref="B58">
    <cfRule type="duplicateValues" dxfId="0" priority="1317"/>
    <cfRule type="duplicateValues" dxfId="0" priority="1349"/>
    <cfRule type="duplicateValues" dxfId="0" priority="1365"/>
    <cfRule type="duplicateValues" dxfId="0" priority="1381"/>
    <cfRule type="duplicateValues" dxfId="0" priority="1397"/>
    <cfRule type="duplicateValues" dxfId="0" priority="1413"/>
  </conditionalFormatting>
  <conditionalFormatting sqref="C58">
    <cfRule type="duplicateValues" dxfId="0" priority="1269"/>
    <cfRule type="duplicateValues" dxfId="0" priority="1285"/>
    <cfRule type="duplicateValues" dxfId="0" priority="1301"/>
    <cfRule type="duplicateValues" dxfId="0" priority="1333"/>
    <cfRule type="duplicateValues" dxfId="0" priority="1429"/>
    <cfRule type="duplicateValues" dxfId="0" priority="1445"/>
  </conditionalFormatting>
  <conditionalFormatting sqref="B59">
    <cfRule type="duplicateValues" dxfId="0" priority="1316"/>
    <cfRule type="duplicateValues" dxfId="0" priority="1348"/>
    <cfRule type="duplicateValues" dxfId="0" priority="1364"/>
    <cfRule type="duplicateValues" dxfId="0" priority="1380"/>
    <cfRule type="duplicateValues" dxfId="0" priority="1396"/>
    <cfRule type="duplicateValues" dxfId="0" priority="1412"/>
  </conditionalFormatting>
  <conditionalFormatting sqref="C59">
    <cfRule type="duplicateValues" dxfId="0" priority="1268"/>
    <cfRule type="duplicateValues" dxfId="0" priority="1284"/>
    <cfRule type="duplicateValues" dxfId="0" priority="1300"/>
    <cfRule type="duplicateValues" dxfId="0" priority="1332"/>
    <cfRule type="duplicateValues" dxfId="0" priority="1428"/>
    <cfRule type="duplicateValues" dxfId="0" priority="1444"/>
  </conditionalFormatting>
  <conditionalFormatting sqref="B60">
    <cfRule type="duplicateValues" dxfId="0" priority="1315"/>
    <cfRule type="duplicateValues" dxfId="0" priority="1347"/>
    <cfRule type="duplicateValues" dxfId="0" priority="1363"/>
    <cfRule type="duplicateValues" dxfId="0" priority="1379"/>
    <cfRule type="duplicateValues" dxfId="0" priority="1395"/>
    <cfRule type="duplicateValues" dxfId="0" priority="1411"/>
  </conditionalFormatting>
  <conditionalFormatting sqref="C60">
    <cfRule type="duplicateValues" dxfId="0" priority="1267"/>
    <cfRule type="duplicateValues" dxfId="0" priority="1283"/>
    <cfRule type="duplicateValues" dxfId="0" priority="1299"/>
    <cfRule type="duplicateValues" dxfId="0" priority="1331"/>
    <cfRule type="duplicateValues" dxfId="0" priority="1427"/>
    <cfRule type="duplicateValues" dxfId="0" priority="1443"/>
  </conditionalFormatting>
  <conditionalFormatting sqref="B61">
    <cfRule type="duplicateValues" dxfId="0" priority="1314"/>
    <cfRule type="duplicateValues" dxfId="0" priority="1346"/>
    <cfRule type="duplicateValues" dxfId="0" priority="1362"/>
    <cfRule type="duplicateValues" dxfId="0" priority="1378"/>
    <cfRule type="duplicateValues" dxfId="0" priority="1394"/>
    <cfRule type="duplicateValues" dxfId="0" priority="1410"/>
  </conditionalFormatting>
  <conditionalFormatting sqref="C61">
    <cfRule type="duplicateValues" dxfId="0" priority="1266"/>
    <cfRule type="duplicateValues" dxfId="0" priority="1282"/>
    <cfRule type="duplicateValues" dxfId="0" priority="1298"/>
    <cfRule type="duplicateValues" dxfId="0" priority="1330"/>
    <cfRule type="duplicateValues" dxfId="0" priority="1426"/>
    <cfRule type="duplicateValues" dxfId="0" priority="1442"/>
  </conditionalFormatting>
  <conditionalFormatting sqref="B62">
    <cfRule type="duplicateValues" dxfId="0" priority="1230"/>
    <cfRule type="duplicateValues" dxfId="0" priority="1232"/>
    <cfRule type="duplicateValues" dxfId="0" priority="1233"/>
    <cfRule type="duplicateValues" dxfId="0" priority="1234"/>
    <cfRule type="duplicateValues" dxfId="0" priority="1235"/>
    <cfRule type="duplicateValues" dxfId="0" priority="1236"/>
  </conditionalFormatting>
  <conditionalFormatting sqref="C62">
    <cfRule type="duplicateValues" dxfId="0" priority="1211"/>
    <cfRule type="duplicateValues" dxfId="0" priority="1212"/>
    <cfRule type="duplicateValues" dxfId="0" priority="1213"/>
    <cfRule type="duplicateValues" dxfId="0" priority="1214"/>
    <cfRule type="duplicateValues" dxfId="0" priority="1215"/>
    <cfRule type="duplicateValues" dxfId="0" priority="1216"/>
    <cfRule type="duplicateValues" dxfId="0" priority="1217"/>
    <cfRule type="duplicateValues" dxfId="0" priority="1218"/>
    <cfRule type="duplicateValues" dxfId="0" priority="1219"/>
    <cfRule type="duplicateValues" dxfId="0" priority="1220"/>
    <cfRule type="duplicateValues" dxfId="0" priority="1221"/>
    <cfRule type="duplicateValues" dxfId="0" priority="1222"/>
    <cfRule type="duplicateValues" dxfId="0" priority="1223"/>
    <cfRule type="duplicateValues" dxfId="0" priority="1224"/>
    <cfRule type="duplicateValues" dxfId="0" priority="1225"/>
  </conditionalFormatting>
  <conditionalFormatting sqref="B63">
    <cfRule type="duplicateValues" dxfId="0" priority="867"/>
    <cfRule type="duplicateValues" dxfId="0" priority="871"/>
    <cfRule type="duplicateValues" dxfId="0" priority="875"/>
    <cfRule type="duplicateValues" dxfId="0" priority="879"/>
    <cfRule type="duplicateValues" dxfId="0" priority="883"/>
    <cfRule type="duplicateValues" dxfId="0" priority="887"/>
  </conditionalFormatting>
  <conditionalFormatting sqref="C63">
    <cfRule type="duplicateValues" dxfId="0" priority="799"/>
    <cfRule type="duplicateValues" dxfId="0" priority="803"/>
    <cfRule type="duplicateValues" dxfId="0" priority="807"/>
    <cfRule type="duplicateValues" dxfId="0" priority="811"/>
    <cfRule type="duplicateValues" dxfId="0" priority="815"/>
    <cfRule type="duplicateValues" dxfId="0" priority="819"/>
    <cfRule type="duplicateValues" dxfId="0" priority="823"/>
    <cfRule type="duplicateValues" dxfId="0" priority="827"/>
    <cfRule type="duplicateValues" dxfId="0" priority="831"/>
    <cfRule type="duplicateValues" dxfId="0" priority="835"/>
    <cfRule type="duplicateValues" dxfId="0" priority="839"/>
    <cfRule type="duplicateValues" dxfId="0" priority="843"/>
    <cfRule type="duplicateValues" dxfId="0" priority="847"/>
    <cfRule type="duplicateValues" dxfId="0" priority="851"/>
    <cfRule type="duplicateValues" dxfId="0" priority="855"/>
    <cfRule type="duplicateValues" dxfId="0" priority="859"/>
    <cfRule type="duplicateValues" dxfId="0" priority="863"/>
  </conditionalFormatting>
  <conditionalFormatting sqref="B64">
    <cfRule type="duplicateValues" dxfId="0" priority="866"/>
    <cfRule type="duplicateValues" dxfId="0" priority="870"/>
    <cfRule type="duplicateValues" dxfId="0" priority="874"/>
    <cfRule type="duplicateValues" dxfId="0" priority="878"/>
    <cfRule type="duplicateValues" dxfId="0" priority="882"/>
    <cfRule type="duplicateValues" dxfId="0" priority="886"/>
  </conditionalFormatting>
  <conditionalFormatting sqref="C64">
    <cfRule type="duplicateValues" dxfId="0" priority="798"/>
    <cfRule type="duplicateValues" dxfId="0" priority="802"/>
    <cfRule type="duplicateValues" dxfId="0" priority="806"/>
    <cfRule type="duplicateValues" dxfId="0" priority="810"/>
    <cfRule type="duplicateValues" dxfId="0" priority="814"/>
    <cfRule type="duplicateValues" dxfId="0" priority="818"/>
    <cfRule type="duplicateValues" dxfId="0" priority="822"/>
    <cfRule type="duplicateValues" dxfId="0" priority="826"/>
    <cfRule type="duplicateValues" dxfId="0" priority="830"/>
    <cfRule type="duplicateValues" dxfId="0" priority="834"/>
    <cfRule type="duplicateValues" dxfId="0" priority="838"/>
    <cfRule type="duplicateValues" dxfId="0" priority="842"/>
    <cfRule type="duplicateValues" dxfId="0" priority="846"/>
    <cfRule type="duplicateValues" dxfId="0" priority="850"/>
    <cfRule type="duplicateValues" dxfId="0" priority="854"/>
    <cfRule type="duplicateValues" dxfId="0" priority="858"/>
    <cfRule type="duplicateValues" dxfId="0" priority="862"/>
  </conditionalFormatting>
  <conditionalFormatting sqref="B65">
    <cfRule type="duplicateValues" dxfId="0" priority="865"/>
    <cfRule type="duplicateValues" dxfId="0" priority="869"/>
    <cfRule type="duplicateValues" dxfId="0" priority="873"/>
    <cfRule type="duplicateValues" dxfId="0" priority="877"/>
    <cfRule type="duplicateValues" dxfId="0" priority="881"/>
    <cfRule type="duplicateValues" dxfId="0" priority="885"/>
  </conditionalFormatting>
  <conditionalFormatting sqref="C65">
    <cfRule type="duplicateValues" dxfId="0" priority="797"/>
    <cfRule type="duplicateValues" dxfId="0" priority="801"/>
    <cfRule type="duplicateValues" dxfId="0" priority="805"/>
    <cfRule type="duplicateValues" dxfId="0" priority="809"/>
    <cfRule type="duplicateValues" dxfId="0" priority="813"/>
    <cfRule type="duplicateValues" dxfId="0" priority="817"/>
    <cfRule type="duplicateValues" dxfId="0" priority="821"/>
    <cfRule type="duplicateValues" dxfId="0" priority="825"/>
    <cfRule type="duplicateValues" dxfId="0" priority="829"/>
    <cfRule type="duplicateValues" dxfId="0" priority="833"/>
    <cfRule type="duplicateValues" dxfId="0" priority="837"/>
    <cfRule type="duplicateValues" dxfId="0" priority="841"/>
    <cfRule type="duplicateValues" dxfId="0" priority="845"/>
    <cfRule type="duplicateValues" dxfId="0" priority="849"/>
    <cfRule type="duplicateValues" dxfId="0" priority="853"/>
    <cfRule type="duplicateValues" dxfId="0" priority="857"/>
    <cfRule type="duplicateValues" dxfId="0" priority="861"/>
  </conditionalFormatting>
  <conditionalFormatting sqref="B66">
    <cfRule type="duplicateValues" dxfId="0" priority="950"/>
    <cfRule type="duplicateValues" dxfId="0" priority="951"/>
    <cfRule type="duplicateValues" dxfId="0" priority="952"/>
    <cfRule type="duplicateValues" dxfId="0" priority="953"/>
    <cfRule type="duplicateValues" dxfId="0" priority="954"/>
    <cfRule type="duplicateValues" dxfId="0" priority="955"/>
  </conditionalFormatting>
  <conditionalFormatting sqref="C66">
    <cfRule type="duplicateValues" dxfId="0" priority="933"/>
    <cfRule type="duplicateValues" dxfId="0" priority="934"/>
    <cfRule type="duplicateValues" dxfId="0" priority="935"/>
    <cfRule type="duplicateValues" dxfId="0" priority="936"/>
    <cfRule type="duplicateValues" dxfId="0" priority="937"/>
    <cfRule type="duplicateValues" dxfId="0" priority="938"/>
    <cfRule type="duplicateValues" dxfId="0" priority="939"/>
    <cfRule type="duplicateValues" dxfId="0" priority="940"/>
    <cfRule type="duplicateValues" dxfId="0" priority="941"/>
    <cfRule type="duplicateValues" dxfId="0" priority="942"/>
    <cfRule type="duplicateValues" dxfId="0" priority="943"/>
    <cfRule type="duplicateValues" dxfId="0" priority="944"/>
    <cfRule type="duplicateValues" dxfId="0" priority="945"/>
    <cfRule type="duplicateValues" dxfId="0" priority="946"/>
    <cfRule type="duplicateValues" dxfId="0" priority="947"/>
    <cfRule type="duplicateValues" dxfId="0" priority="948"/>
    <cfRule type="duplicateValues" dxfId="0" priority="949"/>
  </conditionalFormatting>
  <conditionalFormatting sqref="B67">
    <cfRule type="duplicateValues" dxfId="0" priority="1313"/>
    <cfRule type="duplicateValues" dxfId="0" priority="1345"/>
    <cfRule type="duplicateValues" dxfId="0" priority="1361"/>
    <cfRule type="duplicateValues" dxfId="0" priority="1377"/>
    <cfRule type="duplicateValues" dxfId="0" priority="1393"/>
    <cfRule type="duplicateValues" dxfId="0" priority="1409"/>
  </conditionalFormatting>
  <conditionalFormatting sqref="C67">
    <cfRule type="duplicateValues" dxfId="0" priority="1265"/>
    <cfRule type="duplicateValues" dxfId="0" priority="1281"/>
    <cfRule type="duplicateValues" dxfId="0" priority="1297"/>
    <cfRule type="duplicateValues" dxfId="0" priority="1329"/>
    <cfRule type="duplicateValues" dxfId="0" priority="1425"/>
    <cfRule type="duplicateValues" dxfId="0" priority="1441"/>
  </conditionalFormatting>
  <conditionalFormatting sqref="B68">
    <cfRule type="duplicateValues" dxfId="0" priority="1705"/>
    <cfRule type="duplicateValues" dxfId="0" priority="1707"/>
    <cfRule type="duplicateValues" dxfId="0" priority="1708"/>
    <cfRule type="duplicateValues" dxfId="0" priority="1709"/>
    <cfRule type="duplicateValues" dxfId="0" priority="1710"/>
    <cfRule type="duplicateValues" dxfId="0" priority="1711"/>
  </conditionalFormatting>
  <conditionalFormatting sqref="C68">
    <cfRule type="duplicateValues" dxfId="0" priority="1704"/>
    <cfRule type="duplicateValues" dxfId="0" priority="1706"/>
    <cfRule type="duplicateValues" dxfId="0" priority="1712"/>
    <cfRule type="duplicateValues" dxfId="0" priority="1713"/>
  </conditionalFormatting>
  <conditionalFormatting sqref="B69">
    <cfRule type="duplicateValues" dxfId="0" priority="555"/>
    <cfRule type="duplicateValues" dxfId="0" priority="557"/>
    <cfRule type="duplicateValues" dxfId="0" priority="558"/>
    <cfRule type="duplicateValues" dxfId="0" priority="559"/>
    <cfRule type="duplicateValues" dxfId="0" priority="560"/>
    <cfRule type="duplicateValues" dxfId="0" priority="561"/>
  </conditionalFormatting>
  <conditionalFormatting sqref="C69"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  <cfRule type="duplicateValues" dxfId="0" priority="553"/>
    <cfRule type="duplicateValues" dxfId="0" priority="554"/>
    <cfRule type="duplicateValues" dxfId="0" priority="556"/>
    <cfRule type="duplicateValues" dxfId="0" priority="562"/>
    <cfRule type="duplicateValues" dxfId="0" priority="563"/>
  </conditionalFormatting>
  <conditionalFormatting sqref="B70">
    <cfRule type="duplicateValues" dxfId="0" priority="1607"/>
    <cfRule type="duplicateValues" dxfId="0" priority="1631"/>
    <cfRule type="duplicateValues" dxfId="0" priority="1643"/>
    <cfRule type="duplicateValues" dxfId="0" priority="1655"/>
    <cfRule type="duplicateValues" dxfId="0" priority="1667"/>
    <cfRule type="duplicateValues" dxfId="0" priority="1679"/>
  </conditionalFormatting>
  <conditionalFormatting sqref="C70">
    <cfRule type="duplicateValues" dxfId="0" priority="1595"/>
    <cfRule type="duplicateValues" dxfId="0" priority="1619"/>
    <cfRule type="duplicateValues" dxfId="0" priority="1691"/>
    <cfRule type="duplicateValues" dxfId="0" priority="1703"/>
  </conditionalFormatting>
  <conditionalFormatting sqref="B71">
    <cfRule type="duplicateValues" dxfId="0" priority="1532"/>
    <cfRule type="duplicateValues" dxfId="0" priority="1542"/>
    <cfRule type="duplicateValues" dxfId="0" priority="1547"/>
    <cfRule type="duplicateValues" dxfId="0" priority="1552"/>
    <cfRule type="duplicateValues" dxfId="0" priority="1557"/>
    <cfRule type="duplicateValues" dxfId="0" priority="1562"/>
  </conditionalFormatting>
  <conditionalFormatting sqref="C71">
    <cfRule type="duplicateValues" dxfId="0" priority="957"/>
    <cfRule type="duplicateValues" dxfId="0" priority="958"/>
    <cfRule type="duplicateValues" dxfId="0" priority="959"/>
    <cfRule type="duplicateValues" dxfId="0" priority="960"/>
    <cfRule type="duplicateValues" dxfId="0" priority="961"/>
    <cfRule type="duplicateValues" dxfId="0" priority="962"/>
    <cfRule type="duplicateValues" dxfId="0" priority="963"/>
    <cfRule type="duplicateValues" dxfId="0" priority="964"/>
    <cfRule type="duplicateValues" dxfId="0" priority="965"/>
    <cfRule type="duplicateValues" dxfId="0" priority="966"/>
    <cfRule type="duplicateValues" dxfId="0" priority="967"/>
    <cfRule type="duplicateValues" dxfId="0" priority="968"/>
  </conditionalFormatting>
  <conditionalFormatting sqref="B72">
    <cfRule type="duplicateValues" dxfId="0" priority="1256"/>
    <cfRule type="duplicateValues" dxfId="0" priority="1258"/>
    <cfRule type="duplicateValues" dxfId="0" priority="1259"/>
    <cfRule type="duplicateValues" dxfId="0" priority="1260"/>
    <cfRule type="duplicateValues" dxfId="0" priority="1261"/>
    <cfRule type="duplicateValues" dxfId="0" priority="1262"/>
  </conditionalFormatting>
  <conditionalFormatting sqref="C72">
    <cfRule type="duplicateValues" dxfId="0" priority="1253"/>
    <cfRule type="duplicateValues" dxfId="0" priority="1254"/>
    <cfRule type="duplicateValues" dxfId="0" priority="1255"/>
    <cfRule type="duplicateValues" dxfId="0" priority="1257"/>
    <cfRule type="duplicateValues" dxfId="0" priority="1263"/>
    <cfRule type="duplicateValues" dxfId="0" priority="1264"/>
  </conditionalFormatting>
  <conditionalFormatting sqref="A73">
    <cfRule type="duplicateValues" dxfId="0" priority="2511"/>
    <cfRule type="duplicateValues" dxfId="0" priority="2582"/>
    <cfRule type="duplicateValues" dxfId="0" priority="2653"/>
    <cfRule type="duplicateValues" dxfId="0" priority="2724"/>
    <cfRule type="duplicateValues" dxfId="0" priority="2795"/>
  </conditionalFormatting>
  <conditionalFormatting sqref="C74">
    <cfRule type="duplicateValues" dxfId="0" priority="1457"/>
    <cfRule type="duplicateValues" dxfId="0" priority="1458"/>
    <cfRule type="duplicateValues" dxfId="0" priority="1459"/>
  </conditionalFormatting>
  <conditionalFormatting sqref="C75">
    <cfRule type="duplicateValues" dxfId="0" priority="5775"/>
    <cfRule type="duplicateValues" dxfId="0" priority="5776"/>
  </conditionalFormatting>
  <conditionalFormatting sqref="C76">
    <cfRule type="duplicateValues" dxfId="0" priority="5773"/>
    <cfRule type="duplicateValues" dxfId="0" priority="5774"/>
  </conditionalFormatting>
  <conditionalFormatting sqref="C77">
    <cfRule type="duplicateValues" dxfId="0" priority="5769"/>
    <cfRule type="duplicateValues" dxfId="0" priority="5770"/>
  </conditionalFormatting>
  <conditionalFormatting sqref="C78">
    <cfRule type="duplicateValues" dxfId="0" priority="5767"/>
    <cfRule type="duplicateValues" dxfId="0" priority="5768"/>
  </conditionalFormatting>
  <conditionalFormatting sqref="C79">
    <cfRule type="duplicateValues" dxfId="0" priority="5783"/>
    <cfRule type="duplicateValues" dxfId="0" priority="5784"/>
  </conditionalFormatting>
  <conditionalFormatting sqref="C$1:C$1048576">
    <cfRule type="duplicateValues" dxfId="0" priority="21"/>
  </conditionalFormatting>
  <conditionalFormatting sqref="C75:C1048576">
    <cfRule type="duplicateValues" dxfId="0" priority="2477"/>
    <cfRule type="duplicateValues" dxfId="0" priority="3147"/>
    <cfRule type="duplicateValues" dxfId="0" priority="3163"/>
    <cfRule type="duplicateValues" dxfId="0" priority="3869"/>
    <cfRule type="duplicateValues" dxfId="0" priority="4155"/>
    <cfRule type="duplicateValues" dxfId="0" priority="5538"/>
    <cfRule type="duplicateValues" dxfId="0" priority="5764"/>
  </conditionalFormatting>
  <conditionalFormatting sqref="C80:C1048576">
    <cfRule type="duplicateValues" dxfId="0" priority="5786"/>
    <cfRule type="duplicateValues" dxfId="0" priority="5790"/>
    <cfRule type="duplicateValues" dxfId="0" priority="5977"/>
    <cfRule type="duplicateValues" dxfId="0" priority="6033"/>
  </conditionalFormatting>
  <conditionalFormatting sqref="C1:C54 C58:C1048576">
    <cfRule type="duplicateValues" dxfId="0" priority="98"/>
  </conditionalFormatting>
  <conditionalFormatting sqref="C1:C4 C9:C11 C15:C29 C45:C54 C58:C1048576">
    <cfRule type="duplicateValues" dxfId="0" priority="495"/>
  </conditionalFormatting>
  <conditionalFormatting sqref="C1:C3 C9:C11 C15:C29 C46:C50 C58:C1048576 C52:C54">
    <cfRule type="duplicateValues" dxfId="0" priority="547"/>
  </conditionalFormatting>
  <conditionalFormatting sqref="C1:C3 C9:C11 C15:C29 C46:C49 C58:C68 C70:C1048576 C54">
    <cfRule type="duplicateValues" dxfId="0" priority="660"/>
  </conditionalFormatting>
  <conditionalFormatting sqref="C2:C3 C10 C70:C71 C75:C1048576 C68 C73">
    <cfRule type="duplicateValues" dxfId="0" priority="1487"/>
    <cfRule type="duplicateValues" dxfId="0" priority="1503"/>
  </conditionalFormatting>
  <conditionalFormatting sqref="C2:C3 C10:C11 C15:C16 C54 C70:C1048576 C49 C58:C61 C67:C68">
    <cfRule type="duplicateValues" dxfId="0" priority="1252"/>
  </conditionalFormatting>
  <conditionalFormatting sqref="C2:C3 C10:C11 C15:C23 C54 C70:C1048576 C49 C58:C62 C67:C68">
    <cfRule type="duplicateValues" dxfId="0" priority="956"/>
    <cfRule type="duplicateValues" dxfId="0" priority="1041"/>
  </conditionalFormatting>
  <conditionalFormatting sqref="B73 B75:B1048576">
    <cfRule type="duplicateValues" dxfId="0" priority="2312"/>
  </conditionalFormatting>
  <conditionalFormatting sqref="C73 C75:C1048576">
    <cfRule type="duplicateValues" dxfId="0" priority="2263"/>
  </conditionalFormatting>
  <pageMargins left="0.75" right="0.75" top="1" bottom="1" header="0.5" footer="0.5"/>
  <pageSetup paperSize="9" scale="7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4"/>
  <sheetViews>
    <sheetView zoomScale="115" zoomScaleNormal="115" workbookViewId="0">
      <pane xSplit="3" ySplit="4" topLeftCell="D10" activePane="bottomRight" state="frozen"/>
      <selection/>
      <selection pane="topRight"/>
      <selection pane="bottomLeft"/>
      <selection pane="bottomRight" activeCell="Q21" sqref="Q21"/>
    </sheetView>
  </sheetViews>
  <sheetFormatPr defaultColWidth="9" defaultRowHeight="13.5"/>
  <cols>
    <col min="1" max="1" width="11.125" style="27" customWidth="1"/>
    <col min="2" max="2" width="9.25" style="27" customWidth="1"/>
    <col min="3" max="3" width="6.25" style="27" customWidth="1"/>
    <col min="4" max="33" width="4.275" style="27" customWidth="1"/>
    <col min="34" max="34" width="5" style="27" customWidth="1"/>
    <col min="35" max="35" width="7.75" style="27" customWidth="1"/>
    <col min="36" max="36" width="6.63333333333333" style="27" customWidth="1"/>
    <col min="37" max="37" width="7.63333333333333" style="27" customWidth="1"/>
    <col min="38" max="38" width="5.5" style="27" customWidth="1"/>
    <col min="39" max="39" width="10.3833333333333" style="27" customWidth="1"/>
    <col min="40" max="40" width="7.88333333333333" style="27" customWidth="1"/>
    <col min="41" max="41" width="8" style="28" customWidth="1"/>
    <col min="42" max="16381" width="9" style="27"/>
    <col min="16382" max="16384" width="9" style="29"/>
  </cols>
  <sheetData>
    <row r="1" s="27" customFormat="1" ht="30" customHeight="1" spans="1:16381">
      <c r="A1" s="30" t="s">
        <v>114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1"/>
      <c r="AJ1" s="69"/>
      <c r="AK1" s="69"/>
      <c r="AL1" s="70">
        <v>2024</v>
      </c>
      <c r="AM1" s="70"/>
      <c r="AN1" s="71">
        <v>12</v>
      </c>
      <c r="XEZ1" s="29"/>
      <c r="XFA1" s="29"/>
    </row>
    <row r="2" s="27" customFormat="1" ht="21" customHeight="1" spans="1:16381">
      <c r="A2" s="30" t="str">
        <f>AL1&amp;"年"&amp;AN1&amp;"月"&amp;"("&amp;TEXT(DATE(AL1,AN1,1),"mm月dd日")&amp;"-"&amp;TEXT(EOMONTH(DATE(AL1,AN1,1),0),"mm月dd日")&amp;")"&amp;AJ1&amp;AJ2&amp;"考勤表"</f>
        <v>2024年12月(12月01日-12月31日)金属件厂焊接车间考勤表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72" t="s">
        <v>115</v>
      </c>
      <c r="AK2" s="72"/>
      <c r="AL2" s="72"/>
      <c r="AM2" s="31" t="s">
        <v>116</v>
      </c>
      <c r="AN2" s="73"/>
      <c r="XEZ2" s="29"/>
      <c r="XFA2" s="29"/>
    </row>
    <row r="3" s="27" customFormat="1" ht="15" customHeight="1" spans="1:16381">
      <c r="A3" s="32" t="s">
        <v>117</v>
      </c>
      <c r="B3" s="33" t="s">
        <v>118</v>
      </c>
      <c r="C3" s="33" t="s">
        <v>119</v>
      </c>
      <c r="D3" s="34">
        <f t="shared" ref="D3:AE3" si="0">DATE($AL$1,$AN$1,1)+COLUMN(A:A)-1</f>
        <v>45627</v>
      </c>
      <c r="E3" s="34">
        <f t="shared" si="0"/>
        <v>45628</v>
      </c>
      <c r="F3" s="34">
        <f t="shared" si="0"/>
        <v>45629</v>
      </c>
      <c r="G3" s="34">
        <f t="shared" si="0"/>
        <v>45630</v>
      </c>
      <c r="H3" s="34">
        <f t="shared" si="0"/>
        <v>45631</v>
      </c>
      <c r="I3" s="34">
        <f t="shared" si="0"/>
        <v>45632</v>
      </c>
      <c r="J3" s="34">
        <f t="shared" si="0"/>
        <v>45633</v>
      </c>
      <c r="K3" s="34">
        <f t="shared" si="0"/>
        <v>45634</v>
      </c>
      <c r="L3" s="34">
        <f t="shared" si="0"/>
        <v>45635</v>
      </c>
      <c r="M3" s="34">
        <f t="shared" si="0"/>
        <v>45636</v>
      </c>
      <c r="N3" s="34">
        <f t="shared" si="0"/>
        <v>45637</v>
      </c>
      <c r="O3" s="34">
        <f t="shared" si="0"/>
        <v>45638</v>
      </c>
      <c r="P3" s="34">
        <f t="shared" si="0"/>
        <v>45639</v>
      </c>
      <c r="Q3" s="34">
        <f t="shared" si="0"/>
        <v>45640</v>
      </c>
      <c r="R3" s="34">
        <f t="shared" si="0"/>
        <v>45641</v>
      </c>
      <c r="S3" s="34">
        <f t="shared" si="0"/>
        <v>45642</v>
      </c>
      <c r="T3" s="34">
        <f t="shared" si="0"/>
        <v>45643</v>
      </c>
      <c r="U3" s="34">
        <f t="shared" si="0"/>
        <v>45644</v>
      </c>
      <c r="V3" s="34">
        <f t="shared" si="0"/>
        <v>45645</v>
      </c>
      <c r="W3" s="34">
        <f t="shared" si="0"/>
        <v>45646</v>
      </c>
      <c r="X3" s="34">
        <f t="shared" si="0"/>
        <v>45647</v>
      </c>
      <c r="Y3" s="34">
        <f t="shared" si="0"/>
        <v>45648</v>
      </c>
      <c r="Z3" s="34">
        <f t="shared" si="0"/>
        <v>45649</v>
      </c>
      <c r="AA3" s="34">
        <f t="shared" si="0"/>
        <v>45650</v>
      </c>
      <c r="AB3" s="34">
        <f t="shared" si="0"/>
        <v>45651</v>
      </c>
      <c r="AC3" s="34">
        <f t="shared" si="0"/>
        <v>45652</v>
      </c>
      <c r="AD3" s="34">
        <f t="shared" si="0"/>
        <v>45653</v>
      </c>
      <c r="AE3" s="34">
        <f t="shared" si="0"/>
        <v>45654</v>
      </c>
      <c r="AF3" s="34">
        <f>IF(DAY(DATE($AL$1,$AN$1,1)+COLUMN(AC:AC)-1)&lt;5,"",DATE($AL$1,$AN$1,1)+COLUMN(AC:AC)-1)</f>
        <v>45655</v>
      </c>
      <c r="AG3" s="34">
        <f>IF(DAY(DATE($AL$1,$AN$1,1)+COLUMN(AD:AD)-1)&lt;5,"",DATE($AL$1,$AN$1,1)+COLUMN(AD:AD)-1)</f>
        <v>45656</v>
      </c>
      <c r="AH3" s="34">
        <f>IF(DAY(DATE($AL$1,$AN$1,1)+COLUMN(AE:AE)-1)&lt;5,"",DATE($AL$1,$AN$1,1)+COLUMN(AE:AE)-1)</f>
        <v>45657</v>
      </c>
      <c r="AI3" s="74" t="s">
        <v>120</v>
      </c>
      <c r="AJ3" s="75" t="s">
        <v>121</v>
      </c>
      <c r="AK3" s="75" t="s">
        <v>122</v>
      </c>
      <c r="AL3" s="75"/>
      <c r="AM3" s="75" t="s">
        <v>123</v>
      </c>
      <c r="AN3" s="33" t="s">
        <v>124</v>
      </c>
      <c r="AO3" s="78" t="s">
        <v>125</v>
      </c>
      <c r="AP3" s="78" t="s">
        <v>126</v>
      </c>
      <c r="AQ3" s="78"/>
      <c r="XEY3" s="29"/>
      <c r="XEZ3" s="29"/>
      <c r="XFA3" s="29"/>
    </row>
    <row r="4" s="27" customFormat="1" ht="15" customHeight="1" spans="1:16381">
      <c r="A4" s="32" t="s">
        <v>3</v>
      </c>
      <c r="B4" s="33"/>
      <c r="C4" s="33"/>
      <c r="D4" s="35" t="str">
        <f t="shared" ref="D4:AH4" si="1">TEXT(D3,"aaa")</f>
        <v>日</v>
      </c>
      <c r="E4" s="35" t="str">
        <f t="shared" si="1"/>
        <v>一</v>
      </c>
      <c r="F4" s="35" t="str">
        <f t="shared" si="1"/>
        <v>二</v>
      </c>
      <c r="G4" s="35" t="str">
        <f t="shared" si="1"/>
        <v>三</v>
      </c>
      <c r="H4" s="35" t="str">
        <f t="shared" si="1"/>
        <v>四</v>
      </c>
      <c r="I4" s="35" t="str">
        <f t="shared" si="1"/>
        <v>五</v>
      </c>
      <c r="J4" s="35" t="str">
        <f t="shared" si="1"/>
        <v>六</v>
      </c>
      <c r="K4" s="35" t="str">
        <f t="shared" si="1"/>
        <v>日</v>
      </c>
      <c r="L4" s="35" t="str">
        <f t="shared" si="1"/>
        <v>一</v>
      </c>
      <c r="M4" s="35" t="str">
        <f t="shared" si="1"/>
        <v>二</v>
      </c>
      <c r="N4" s="35" t="str">
        <f t="shared" si="1"/>
        <v>三</v>
      </c>
      <c r="O4" s="35" t="str">
        <f t="shared" si="1"/>
        <v>四</v>
      </c>
      <c r="P4" s="35" t="str">
        <f t="shared" si="1"/>
        <v>五</v>
      </c>
      <c r="Q4" s="35" t="str">
        <f t="shared" si="1"/>
        <v>六</v>
      </c>
      <c r="R4" s="35" t="str">
        <f t="shared" si="1"/>
        <v>日</v>
      </c>
      <c r="S4" s="35" t="str">
        <f t="shared" si="1"/>
        <v>一</v>
      </c>
      <c r="T4" s="35" t="str">
        <f t="shared" si="1"/>
        <v>二</v>
      </c>
      <c r="U4" s="35" t="str">
        <f t="shared" si="1"/>
        <v>三</v>
      </c>
      <c r="V4" s="35" t="str">
        <f t="shared" si="1"/>
        <v>四</v>
      </c>
      <c r="W4" s="35" t="str">
        <f t="shared" si="1"/>
        <v>五</v>
      </c>
      <c r="X4" s="35" t="str">
        <f t="shared" si="1"/>
        <v>六</v>
      </c>
      <c r="Y4" s="35" t="str">
        <f t="shared" si="1"/>
        <v>日</v>
      </c>
      <c r="Z4" s="35" t="str">
        <f t="shared" si="1"/>
        <v>一</v>
      </c>
      <c r="AA4" s="35" t="str">
        <f t="shared" si="1"/>
        <v>二</v>
      </c>
      <c r="AB4" s="35" t="str">
        <f t="shared" si="1"/>
        <v>三</v>
      </c>
      <c r="AC4" s="35" t="str">
        <f t="shared" si="1"/>
        <v>四</v>
      </c>
      <c r="AD4" s="35" t="str">
        <f t="shared" si="1"/>
        <v>五</v>
      </c>
      <c r="AE4" s="35" t="str">
        <f t="shared" si="1"/>
        <v>六</v>
      </c>
      <c r="AF4" s="35" t="str">
        <f t="shared" si="1"/>
        <v>日</v>
      </c>
      <c r="AG4" s="35" t="str">
        <f t="shared" si="1"/>
        <v>一</v>
      </c>
      <c r="AH4" s="35" t="str">
        <f t="shared" si="1"/>
        <v>二</v>
      </c>
      <c r="AI4" s="74"/>
      <c r="AJ4" s="75"/>
      <c r="AK4" s="75" t="s">
        <v>127</v>
      </c>
      <c r="AL4" s="75" t="s">
        <v>128</v>
      </c>
      <c r="AM4" s="75"/>
      <c r="AN4" s="33"/>
      <c r="AO4" s="78"/>
      <c r="AP4" s="78"/>
      <c r="AQ4" s="78"/>
      <c r="XEY4" s="29"/>
      <c r="XEZ4" s="29"/>
      <c r="XFA4" s="29"/>
    </row>
    <row r="5" s="27" customFormat="1" ht="19" customHeight="1" spans="1:44">
      <c r="A5" s="36" t="s">
        <v>81</v>
      </c>
      <c r="B5" s="36" t="s">
        <v>80</v>
      </c>
      <c r="C5" s="36" t="s">
        <v>129</v>
      </c>
      <c r="D5" s="37"/>
      <c r="E5" s="37"/>
      <c r="F5" s="37"/>
      <c r="G5" s="38"/>
      <c r="H5" s="38"/>
      <c r="I5" s="38"/>
      <c r="J5" s="38"/>
      <c r="K5" s="38"/>
      <c r="L5" s="38"/>
      <c r="M5" s="38"/>
      <c r="N5" s="38"/>
      <c r="O5" s="37"/>
      <c r="P5" s="37"/>
      <c r="Q5" s="37"/>
      <c r="R5" s="38"/>
      <c r="S5" s="38"/>
      <c r="T5" s="37">
        <v>4</v>
      </c>
      <c r="U5" s="37">
        <v>4</v>
      </c>
      <c r="V5" s="37">
        <v>4</v>
      </c>
      <c r="W5" s="37">
        <v>4</v>
      </c>
      <c r="X5" s="37">
        <v>4</v>
      </c>
      <c r="Y5" s="37">
        <v>4</v>
      </c>
      <c r="Z5" s="37">
        <v>4</v>
      </c>
      <c r="AA5" s="37">
        <v>4</v>
      </c>
      <c r="AB5" s="37">
        <v>4</v>
      </c>
      <c r="AC5" s="37">
        <v>4</v>
      </c>
      <c r="AD5" s="37">
        <v>4</v>
      </c>
      <c r="AE5" s="37">
        <v>4</v>
      </c>
      <c r="AF5" s="37">
        <v>4</v>
      </c>
      <c r="AG5" s="37">
        <v>4</v>
      </c>
      <c r="AH5" s="37">
        <v>4</v>
      </c>
      <c r="AI5" s="76">
        <f>IF(A5="","",COUNTIF(D5:AH6,"&gt;2")/2)</f>
        <v>15</v>
      </c>
      <c r="AJ5" s="76" cm="1">
        <f t="array" ref="AJ5">SUMPRODUCT(IFERROR((IFERROR(WEEKDAY($D$3:$AH$3,2),999)&lt;6)*D5:AH6,0))</f>
        <v>88</v>
      </c>
      <c r="AK5" s="76">
        <f>SUMPRODUCT((IFERROR(WEEKDAY($D$3:$AH$3,2),999)&lt;6)*D7:AH7)</f>
        <v>30</v>
      </c>
      <c r="AL5" s="76">
        <f>SUMPRODUCT(IFERROR((IFERROR(WEEKDAY($D$3:$AH$3,2),0)&gt;5)*D5:AH7,0))</f>
        <v>43</v>
      </c>
      <c r="AM5" s="76">
        <f>IFERROR(SUM(AJ5:AL7),"")</f>
        <v>161</v>
      </c>
      <c r="AN5" s="33" t="e">
        <f>VLOOKUP(A5,[1]Sheet1!$D:$M,10,0)</f>
        <v>#N/A</v>
      </c>
      <c r="AO5" s="76" cm="1">
        <f t="array" ref="AO5">SUMPRODUCT((IFERROR((D5:AH5+D6:AH6+D7:AH7),0)&gt;8)*1,IFERROR((D5:AH5+D6:AH6+D7:AH7-8),0))</f>
        <v>41</v>
      </c>
      <c r="AP5" s="76">
        <f>AM5-AO5</f>
        <v>120</v>
      </c>
      <c r="AQ5" s="76"/>
      <c r="AR5" s="76"/>
    </row>
    <row r="6" s="27" customFormat="1" ht="19" customHeight="1" spans="1:44">
      <c r="A6" s="36"/>
      <c r="B6" s="36"/>
      <c r="C6" s="36" t="s">
        <v>130</v>
      </c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  <c r="O6" s="37"/>
      <c r="P6" s="37"/>
      <c r="Q6" s="37"/>
      <c r="R6" s="38"/>
      <c r="S6" s="38"/>
      <c r="T6" s="37">
        <v>4</v>
      </c>
      <c r="U6" s="37">
        <v>4</v>
      </c>
      <c r="V6" s="37">
        <v>4</v>
      </c>
      <c r="W6" s="37">
        <v>4</v>
      </c>
      <c r="X6" s="37">
        <v>4</v>
      </c>
      <c r="Y6" s="37">
        <v>4</v>
      </c>
      <c r="Z6" s="37">
        <v>4</v>
      </c>
      <c r="AA6" s="37">
        <v>4</v>
      </c>
      <c r="AB6" s="37">
        <v>4</v>
      </c>
      <c r="AC6" s="37">
        <v>4</v>
      </c>
      <c r="AD6" s="37">
        <v>4</v>
      </c>
      <c r="AE6" s="37">
        <v>4</v>
      </c>
      <c r="AF6" s="37">
        <v>4</v>
      </c>
      <c r="AG6" s="37">
        <v>4</v>
      </c>
      <c r="AH6" s="37">
        <v>4</v>
      </c>
      <c r="AI6" s="76"/>
      <c r="AJ6" s="76"/>
      <c r="AK6" s="76"/>
      <c r="AL6" s="76"/>
      <c r="AM6" s="76"/>
      <c r="AN6" s="33"/>
      <c r="AO6" s="76"/>
      <c r="AP6" s="76"/>
      <c r="AQ6" s="76"/>
      <c r="AR6" s="76"/>
    </row>
    <row r="7" s="27" customFormat="1" ht="20" customHeight="1" spans="1:44">
      <c r="A7" s="36"/>
      <c r="B7" s="36"/>
      <c r="C7" s="39" t="s">
        <v>131</v>
      </c>
      <c r="D7" s="37"/>
      <c r="E7" s="37"/>
      <c r="F7" s="37"/>
      <c r="G7" s="38"/>
      <c r="H7" s="38"/>
      <c r="I7" s="38"/>
      <c r="J7" s="38"/>
      <c r="K7" s="38"/>
      <c r="L7" s="38"/>
      <c r="M7" s="38"/>
      <c r="N7" s="38"/>
      <c r="O7" s="37"/>
      <c r="P7" s="37"/>
      <c r="Q7" s="37"/>
      <c r="R7" s="38"/>
      <c r="S7" s="38"/>
      <c r="T7" s="37">
        <v>3</v>
      </c>
      <c r="U7" s="37">
        <v>3</v>
      </c>
      <c r="V7" s="37">
        <v>3</v>
      </c>
      <c r="W7" s="37">
        <v>3</v>
      </c>
      <c r="X7" s="37">
        <v>3</v>
      </c>
      <c r="Y7" s="37">
        <v>3</v>
      </c>
      <c r="Z7" s="37">
        <v>3</v>
      </c>
      <c r="AA7" s="37">
        <v>3</v>
      </c>
      <c r="AB7" s="37">
        <v>3</v>
      </c>
      <c r="AC7" s="37">
        <v>3</v>
      </c>
      <c r="AD7" s="37">
        <v>3</v>
      </c>
      <c r="AE7" s="37">
        <v>2</v>
      </c>
      <c r="AF7" s="37">
        <v>3</v>
      </c>
      <c r="AG7" s="37">
        <v>3</v>
      </c>
      <c r="AH7" s="37"/>
      <c r="AI7" s="76"/>
      <c r="AJ7" s="76"/>
      <c r="AK7" s="76"/>
      <c r="AL7" s="76"/>
      <c r="AM7" s="76"/>
      <c r="AN7" s="33"/>
      <c r="AO7" s="76"/>
      <c r="AP7" s="76"/>
      <c r="AQ7" s="76"/>
      <c r="AR7" s="76"/>
    </row>
    <row r="8" s="27" customFormat="1" ht="19" customHeight="1" spans="1:44">
      <c r="A8" s="40" t="s">
        <v>85</v>
      </c>
      <c r="B8" s="36" t="s">
        <v>80</v>
      </c>
      <c r="C8" s="36" t="s">
        <v>129</v>
      </c>
      <c r="D8" s="41">
        <v>4</v>
      </c>
      <c r="E8" s="41">
        <v>4</v>
      </c>
      <c r="F8" s="37"/>
      <c r="G8" s="37"/>
      <c r="H8" s="41">
        <v>4</v>
      </c>
      <c r="I8" s="41">
        <v>4</v>
      </c>
      <c r="J8" s="41">
        <v>4</v>
      </c>
      <c r="K8" s="41">
        <v>4</v>
      </c>
      <c r="L8" s="37"/>
      <c r="M8" s="37">
        <v>4</v>
      </c>
      <c r="N8" s="37">
        <v>4</v>
      </c>
      <c r="O8" s="37">
        <v>4</v>
      </c>
      <c r="P8" s="37">
        <v>4</v>
      </c>
      <c r="Q8" s="37">
        <v>4</v>
      </c>
      <c r="R8" s="37">
        <v>4</v>
      </c>
      <c r="S8" s="37">
        <v>4</v>
      </c>
      <c r="T8" s="37">
        <v>4</v>
      </c>
      <c r="U8" s="37"/>
      <c r="V8" s="37">
        <v>2</v>
      </c>
      <c r="W8" s="41">
        <v>4</v>
      </c>
      <c r="X8" s="41">
        <v>4</v>
      </c>
      <c r="Y8" s="41">
        <v>4</v>
      </c>
      <c r="Z8" s="41">
        <v>4</v>
      </c>
      <c r="AA8" s="41">
        <v>4</v>
      </c>
      <c r="AB8" s="41">
        <v>4</v>
      </c>
      <c r="AC8" s="41">
        <v>4</v>
      </c>
      <c r="AD8" s="41">
        <v>4</v>
      </c>
      <c r="AE8" s="41">
        <v>4</v>
      </c>
      <c r="AF8" s="41">
        <v>4</v>
      </c>
      <c r="AG8" s="41">
        <v>4</v>
      </c>
      <c r="AH8" s="37"/>
      <c r="AI8" s="76">
        <f>IF(A8="","",COUNTIF(D8:AH9,"&gt;2")/2)</f>
        <v>26</v>
      </c>
      <c r="AJ8" s="76">
        <f>SUMPRODUCT(IFERROR((IFERROR(WEEKDAY($D$3:$AH$3,2),999)&lt;6)*D8:AH9,0))</f>
        <v>137</v>
      </c>
      <c r="AK8" s="76">
        <f>SUMPRODUCT((IFERROR(WEEKDAY($D$3:$AH$3,2),999)&lt;6)*D10:AH10)</f>
        <v>51</v>
      </c>
      <c r="AL8" s="76">
        <f>SUMPRODUCT(IFERROR((IFERROR(WEEKDAY($D$3:$AH$3,2),0)&gt;5)*D8:AH10,0))</f>
        <v>94</v>
      </c>
      <c r="AM8" s="76">
        <f>IFERROR(SUM(AJ8:AL10),"")</f>
        <v>282</v>
      </c>
      <c r="AN8" s="33" t="e">
        <f>VLOOKUP(A8,[1]Sheet1!$D:$M,10,0)</f>
        <v>#N/A</v>
      </c>
      <c r="AO8" s="76">
        <f>SUMPRODUCT((IFERROR((D8:AH8+D9:AH9+D10:AH10),0)&gt;8)*1,IFERROR((D8:AH8+D9:AH9+D10:AH10-8),0))</f>
        <v>68</v>
      </c>
      <c r="AP8" s="76">
        <f>AM8-AO8</f>
        <v>214</v>
      </c>
      <c r="AQ8" s="76"/>
      <c r="AR8" s="76"/>
    </row>
    <row r="9" s="27" customFormat="1" ht="19" customHeight="1" spans="1:44">
      <c r="A9" s="40"/>
      <c r="B9" s="36"/>
      <c r="C9" s="36" t="s">
        <v>130</v>
      </c>
      <c r="D9" s="41">
        <v>4</v>
      </c>
      <c r="E9" s="41">
        <v>4</v>
      </c>
      <c r="F9" s="37"/>
      <c r="G9" s="37"/>
      <c r="H9" s="41">
        <v>4</v>
      </c>
      <c r="I9" s="41">
        <v>4</v>
      </c>
      <c r="J9" s="41">
        <v>4</v>
      </c>
      <c r="K9" s="41">
        <v>4</v>
      </c>
      <c r="L9" s="37">
        <v>3</v>
      </c>
      <c r="M9" s="37">
        <v>4</v>
      </c>
      <c r="N9" s="37">
        <v>4</v>
      </c>
      <c r="O9" s="37">
        <v>4</v>
      </c>
      <c r="P9" s="37">
        <v>4</v>
      </c>
      <c r="Q9" s="37">
        <v>4</v>
      </c>
      <c r="R9" s="37">
        <v>4</v>
      </c>
      <c r="S9" s="37">
        <v>4</v>
      </c>
      <c r="T9" s="37">
        <v>4</v>
      </c>
      <c r="U9" s="37"/>
      <c r="V9" s="37">
        <v>4</v>
      </c>
      <c r="W9" s="41">
        <v>4</v>
      </c>
      <c r="X9" s="41">
        <v>4</v>
      </c>
      <c r="Y9" s="41">
        <v>4</v>
      </c>
      <c r="Z9" s="41">
        <v>4</v>
      </c>
      <c r="AA9" s="41">
        <v>4</v>
      </c>
      <c r="AB9" s="41">
        <v>4</v>
      </c>
      <c r="AC9" s="41">
        <v>4</v>
      </c>
      <c r="AD9" s="41">
        <v>4</v>
      </c>
      <c r="AE9" s="41">
        <v>4</v>
      </c>
      <c r="AF9" s="41">
        <v>4</v>
      </c>
      <c r="AG9" s="41">
        <v>4</v>
      </c>
      <c r="AH9" s="37"/>
      <c r="AI9" s="76"/>
      <c r="AJ9" s="76"/>
      <c r="AK9" s="76"/>
      <c r="AL9" s="76"/>
      <c r="AM9" s="76"/>
      <c r="AN9" s="33"/>
      <c r="AO9" s="76"/>
      <c r="AP9" s="76"/>
      <c r="AQ9" s="76"/>
      <c r="AR9" s="76"/>
    </row>
    <row r="10" s="27" customFormat="1" ht="20" customHeight="1" spans="1:44">
      <c r="A10" s="42"/>
      <c r="B10" s="36"/>
      <c r="C10" s="36" t="s">
        <v>131</v>
      </c>
      <c r="D10" s="41">
        <v>2</v>
      </c>
      <c r="E10" s="41">
        <v>2</v>
      </c>
      <c r="F10" s="37"/>
      <c r="G10" s="37"/>
      <c r="H10" s="41">
        <v>2</v>
      </c>
      <c r="I10" s="41">
        <v>2</v>
      </c>
      <c r="J10" s="41">
        <v>2</v>
      </c>
      <c r="K10" s="41">
        <v>2</v>
      </c>
      <c r="L10" s="37">
        <v>3</v>
      </c>
      <c r="M10" s="37">
        <v>4</v>
      </c>
      <c r="N10" s="37">
        <v>3</v>
      </c>
      <c r="O10" s="37">
        <v>3</v>
      </c>
      <c r="P10" s="37">
        <v>4</v>
      </c>
      <c r="Q10" s="37">
        <v>3</v>
      </c>
      <c r="R10" s="37">
        <v>3</v>
      </c>
      <c r="S10" s="37">
        <v>3</v>
      </c>
      <c r="T10" s="37">
        <v>2</v>
      </c>
      <c r="U10" s="37"/>
      <c r="V10" s="37">
        <v>3</v>
      </c>
      <c r="W10" s="41">
        <v>2</v>
      </c>
      <c r="X10" s="41">
        <v>4</v>
      </c>
      <c r="Y10" s="41">
        <v>3</v>
      </c>
      <c r="Z10" s="41">
        <v>3</v>
      </c>
      <c r="AA10" s="41">
        <v>3</v>
      </c>
      <c r="AB10" s="41">
        <v>3</v>
      </c>
      <c r="AC10" s="41">
        <v>3</v>
      </c>
      <c r="AD10" s="41">
        <v>3</v>
      </c>
      <c r="AE10" s="41"/>
      <c r="AF10" s="41">
        <v>3</v>
      </c>
      <c r="AG10" s="41">
        <v>3</v>
      </c>
      <c r="AH10" s="37"/>
      <c r="AI10" s="76"/>
      <c r="AJ10" s="76"/>
      <c r="AK10" s="76"/>
      <c r="AL10" s="76"/>
      <c r="AM10" s="76"/>
      <c r="AN10" s="33"/>
      <c r="AO10" s="76"/>
      <c r="AP10" s="76"/>
      <c r="AQ10" s="76"/>
      <c r="AR10" s="76"/>
    </row>
    <row r="11" s="27" customFormat="1" ht="15" customHeight="1" spans="1:16383">
      <c r="A11" s="40" t="s">
        <v>83</v>
      </c>
      <c r="B11" s="36" t="s">
        <v>80</v>
      </c>
      <c r="C11" s="36" t="s">
        <v>129</v>
      </c>
      <c r="D11" s="37"/>
      <c r="E11" s="37"/>
      <c r="F11" s="37">
        <v>4</v>
      </c>
      <c r="G11" s="37">
        <v>4</v>
      </c>
      <c r="H11" s="37">
        <v>4</v>
      </c>
      <c r="I11" s="37">
        <v>4</v>
      </c>
      <c r="J11" s="37">
        <v>4</v>
      </c>
      <c r="K11" s="41">
        <v>4</v>
      </c>
      <c r="L11" s="37">
        <v>4</v>
      </c>
      <c r="M11" s="41">
        <v>4</v>
      </c>
      <c r="N11" s="41">
        <v>4</v>
      </c>
      <c r="O11" s="41">
        <v>4</v>
      </c>
      <c r="P11" s="41">
        <v>4</v>
      </c>
      <c r="Q11" s="41">
        <v>4</v>
      </c>
      <c r="R11" s="41">
        <v>4</v>
      </c>
      <c r="S11" s="41">
        <v>4</v>
      </c>
      <c r="T11" s="41">
        <v>4</v>
      </c>
      <c r="U11" s="41">
        <v>4</v>
      </c>
      <c r="V11" s="41">
        <v>4</v>
      </c>
      <c r="W11" s="41">
        <v>4</v>
      </c>
      <c r="X11" s="41">
        <v>4</v>
      </c>
      <c r="Y11" s="37"/>
      <c r="Z11" s="37">
        <v>4</v>
      </c>
      <c r="AA11" s="37"/>
      <c r="AB11" s="37">
        <v>4</v>
      </c>
      <c r="AC11" s="37">
        <v>4</v>
      </c>
      <c r="AD11" s="37">
        <v>4</v>
      </c>
      <c r="AE11" s="37">
        <v>4</v>
      </c>
      <c r="AF11" s="37">
        <v>4</v>
      </c>
      <c r="AG11" s="37">
        <v>4</v>
      </c>
      <c r="AH11" s="41">
        <v>4</v>
      </c>
      <c r="AI11" s="76">
        <f>IF(A11="","",COUNTIF(D11:AH12,"&gt;2")/2)</f>
        <v>27.5</v>
      </c>
      <c r="AJ11" s="76">
        <f>SUMPRODUCT(IFERROR((IFERROR(WEEKDAY($D$3:$AH$3,2),999)&lt;6)*D11:AH12,0))</f>
        <v>162</v>
      </c>
      <c r="AK11" s="76">
        <f>SUMPRODUCT((IFERROR(WEEKDAY($D$3:$AH$3,2),999)&lt;6)*D13:AH13)</f>
        <v>51.5</v>
      </c>
      <c r="AL11" s="76">
        <f>SUMPRODUCT(IFERROR((IFERROR(WEEKDAY($D$3:$AH$3,2),0)&gt;5)*D11:AH13,0))</f>
        <v>81</v>
      </c>
      <c r="AM11" s="76">
        <f>IFERROR(SUM(AJ11:AL13),"")</f>
        <v>294.5</v>
      </c>
      <c r="AN11" s="33" t="e">
        <f>VLOOKUP(A11,[1]Sheet1!$D:$M,10,0)</f>
        <v>#N/A</v>
      </c>
      <c r="AO11" s="76">
        <f>SUMPRODUCT((IFERROR((D11:AH11+D12:AH12+D13:AH13),0)&gt;8)*1,IFERROR((D11:AH11+D12:AH12+D13:AH13-8),0))</f>
        <v>65.5</v>
      </c>
      <c r="AP11" s="76">
        <f>AM11-AO11</f>
        <v>229</v>
      </c>
      <c r="AQ11" s="76"/>
      <c r="AR11" s="76"/>
      <c r="XFA11" s="79"/>
      <c r="XFB11" s="79"/>
      <c r="XFC11" s="79"/>
    </row>
    <row r="12" s="27" customFormat="1" ht="15" customHeight="1" spans="1:16383">
      <c r="A12" s="40"/>
      <c r="B12" s="36"/>
      <c r="C12" s="36" t="s">
        <v>130</v>
      </c>
      <c r="D12" s="37"/>
      <c r="E12" s="37"/>
      <c r="F12" s="37">
        <v>4</v>
      </c>
      <c r="G12" s="37">
        <v>4</v>
      </c>
      <c r="H12" s="37">
        <v>4</v>
      </c>
      <c r="I12" s="37">
        <v>4</v>
      </c>
      <c r="J12" s="37">
        <v>4</v>
      </c>
      <c r="K12" s="41">
        <v>4</v>
      </c>
      <c r="L12" s="37">
        <v>2</v>
      </c>
      <c r="M12" s="41">
        <v>4</v>
      </c>
      <c r="N12" s="41">
        <v>4</v>
      </c>
      <c r="O12" s="41">
        <v>4</v>
      </c>
      <c r="P12" s="41">
        <v>4</v>
      </c>
      <c r="Q12" s="41">
        <v>4</v>
      </c>
      <c r="R12" s="41">
        <v>4</v>
      </c>
      <c r="S12" s="41">
        <v>4</v>
      </c>
      <c r="T12" s="41">
        <v>4</v>
      </c>
      <c r="U12" s="41">
        <v>4</v>
      </c>
      <c r="V12" s="41">
        <v>4</v>
      </c>
      <c r="W12" s="41">
        <v>4</v>
      </c>
      <c r="X12" s="41">
        <v>4</v>
      </c>
      <c r="Y12" s="37">
        <v>4</v>
      </c>
      <c r="Z12" s="37">
        <v>4</v>
      </c>
      <c r="AA12" s="37">
        <v>4</v>
      </c>
      <c r="AB12" s="37">
        <v>4</v>
      </c>
      <c r="AC12" s="37">
        <v>4</v>
      </c>
      <c r="AD12" s="37">
        <v>4</v>
      </c>
      <c r="AE12" s="37">
        <v>4</v>
      </c>
      <c r="AF12" s="37">
        <v>4</v>
      </c>
      <c r="AG12" s="37">
        <v>4</v>
      </c>
      <c r="AH12" s="41">
        <v>4</v>
      </c>
      <c r="AI12" s="76"/>
      <c r="AJ12" s="76"/>
      <c r="AK12" s="76"/>
      <c r="AL12" s="76"/>
      <c r="AM12" s="76"/>
      <c r="AN12" s="33"/>
      <c r="AO12" s="76"/>
      <c r="AP12" s="76"/>
      <c r="AQ12" s="76"/>
      <c r="AR12" s="76"/>
      <c r="XFA12" s="79"/>
      <c r="XFB12" s="79"/>
      <c r="XFC12" s="79"/>
    </row>
    <row r="13" s="27" customFormat="1" ht="15" customHeight="1" spans="1:16383">
      <c r="A13" s="42"/>
      <c r="B13" s="36"/>
      <c r="C13" s="36" t="s">
        <v>131</v>
      </c>
      <c r="D13" s="37"/>
      <c r="E13" s="37"/>
      <c r="F13" s="37">
        <v>3</v>
      </c>
      <c r="G13" s="37">
        <v>3</v>
      </c>
      <c r="H13" s="37">
        <v>3</v>
      </c>
      <c r="I13" s="37">
        <v>2.5</v>
      </c>
      <c r="J13" s="37">
        <v>3</v>
      </c>
      <c r="K13" s="41">
        <v>2</v>
      </c>
      <c r="L13" s="37"/>
      <c r="M13" s="41">
        <v>2</v>
      </c>
      <c r="N13" s="41">
        <v>2</v>
      </c>
      <c r="O13" s="41">
        <v>2</v>
      </c>
      <c r="P13" s="41">
        <v>2</v>
      </c>
      <c r="Q13" s="41">
        <v>2</v>
      </c>
      <c r="R13" s="41">
        <v>2</v>
      </c>
      <c r="S13" s="41">
        <v>2</v>
      </c>
      <c r="T13" s="41">
        <v>2</v>
      </c>
      <c r="U13" s="41">
        <v>2</v>
      </c>
      <c r="V13" s="41">
        <v>2</v>
      </c>
      <c r="W13" s="41">
        <v>2</v>
      </c>
      <c r="X13" s="41">
        <v>2</v>
      </c>
      <c r="Y13" s="37">
        <v>4</v>
      </c>
      <c r="Z13" s="37">
        <v>3</v>
      </c>
      <c r="AA13" s="37">
        <v>3</v>
      </c>
      <c r="AB13" s="37">
        <v>2</v>
      </c>
      <c r="AC13" s="37">
        <v>4</v>
      </c>
      <c r="AD13" s="37">
        <v>4</v>
      </c>
      <c r="AE13" s="37">
        <v>3</v>
      </c>
      <c r="AF13" s="37">
        <v>3</v>
      </c>
      <c r="AG13" s="37">
        <v>3</v>
      </c>
      <c r="AH13" s="41">
        <v>3</v>
      </c>
      <c r="AI13" s="76"/>
      <c r="AJ13" s="76"/>
      <c r="AK13" s="76"/>
      <c r="AL13" s="76"/>
      <c r="AM13" s="76"/>
      <c r="AN13" s="33"/>
      <c r="AO13" s="76"/>
      <c r="AP13" s="76"/>
      <c r="AQ13" s="76"/>
      <c r="AR13" s="76"/>
      <c r="XFA13" s="79"/>
      <c r="XFB13" s="79"/>
      <c r="XFC13" s="79"/>
    </row>
    <row r="14" s="27" customFormat="1" ht="15" customHeight="1" spans="1:16383">
      <c r="A14" s="40" t="s">
        <v>82</v>
      </c>
      <c r="B14" s="36" t="s">
        <v>80</v>
      </c>
      <c r="C14" s="36" t="s">
        <v>129</v>
      </c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>
        <v>4</v>
      </c>
      <c r="AB14" s="37">
        <v>4</v>
      </c>
      <c r="AC14" s="37">
        <v>4</v>
      </c>
      <c r="AD14" s="37">
        <v>4</v>
      </c>
      <c r="AE14" s="37">
        <v>4</v>
      </c>
      <c r="AF14" s="37">
        <v>4</v>
      </c>
      <c r="AG14" s="37">
        <v>4</v>
      </c>
      <c r="AH14" s="37">
        <v>4</v>
      </c>
      <c r="AI14" s="76">
        <f>IF(A14="","",COUNTIF(D14:AH15,"&gt;2")/2)</f>
        <v>8</v>
      </c>
      <c r="AJ14" s="76">
        <f>SUMPRODUCT(IFERROR((IFERROR(WEEKDAY($D$3:$AH$3,2),999)&lt;6)*D14:AH15,0))</f>
        <v>48</v>
      </c>
      <c r="AK14" s="76">
        <f>SUMPRODUCT((IFERROR(WEEKDAY($D$3:$AH$3,2),999)&lt;6)*D16:AH16)</f>
        <v>13</v>
      </c>
      <c r="AL14" s="76">
        <f>SUMPRODUCT(IFERROR((IFERROR(WEEKDAY($D$3:$AH$3,2),0)&gt;5)*D14:AH16,0))</f>
        <v>21</v>
      </c>
      <c r="AM14" s="76">
        <f>IFERROR(SUM(AJ14:AL16),"")</f>
        <v>82</v>
      </c>
      <c r="AN14" s="33" t="e">
        <f>VLOOKUP(A14,[1]Sheet1!$D:$M,10,0)</f>
        <v>#N/A</v>
      </c>
      <c r="AO14" s="76">
        <f>SUMPRODUCT((IFERROR((D14:AH14+D15:AH15+D16:AH16),0)&gt;8)*1,IFERROR((D14:AH14+D15:AH15+D16:AH16-8),0))</f>
        <v>18</v>
      </c>
      <c r="AP14" s="76">
        <f>AM14-AO14</f>
        <v>64</v>
      </c>
      <c r="AQ14" s="76"/>
      <c r="AR14" s="76"/>
      <c r="XFA14" s="79"/>
      <c r="XFB14" s="79"/>
      <c r="XFC14" s="79"/>
    </row>
    <row r="15" s="27" customFormat="1" ht="15" customHeight="1" spans="1:16383">
      <c r="A15" s="40"/>
      <c r="B15" s="36"/>
      <c r="C15" s="36" t="s">
        <v>130</v>
      </c>
      <c r="D15" s="37"/>
      <c r="E15" s="37"/>
      <c r="F15" s="37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>
        <v>4</v>
      </c>
      <c r="AB15" s="37">
        <v>4</v>
      </c>
      <c r="AC15" s="37">
        <v>4</v>
      </c>
      <c r="AD15" s="37">
        <v>4</v>
      </c>
      <c r="AE15" s="37">
        <v>4</v>
      </c>
      <c r="AF15" s="37">
        <v>4</v>
      </c>
      <c r="AG15" s="37">
        <v>4</v>
      </c>
      <c r="AH15" s="37">
        <v>4</v>
      </c>
      <c r="AI15" s="76"/>
      <c r="AJ15" s="76"/>
      <c r="AK15" s="76"/>
      <c r="AL15" s="76"/>
      <c r="AM15" s="76"/>
      <c r="AN15" s="33"/>
      <c r="AO15" s="76"/>
      <c r="AP15" s="76"/>
      <c r="AQ15" s="76"/>
      <c r="AR15" s="76"/>
      <c r="XFA15" s="79"/>
      <c r="XFB15" s="79"/>
      <c r="XFC15" s="79"/>
    </row>
    <row r="16" s="27" customFormat="1" ht="15" customHeight="1" spans="1:16383">
      <c r="A16" s="42"/>
      <c r="B16" s="36"/>
      <c r="C16" s="39" t="s">
        <v>131</v>
      </c>
      <c r="D16" s="37"/>
      <c r="E16" s="37"/>
      <c r="F16" s="37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>
        <v>2</v>
      </c>
      <c r="AB16" s="37">
        <v>1</v>
      </c>
      <c r="AC16" s="37">
        <v>3</v>
      </c>
      <c r="AD16" s="37">
        <v>3</v>
      </c>
      <c r="AE16" s="37">
        <v>3</v>
      </c>
      <c r="AF16" s="37">
        <v>2</v>
      </c>
      <c r="AG16" s="37">
        <v>3</v>
      </c>
      <c r="AH16" s="37">
        <v>1</v>
      </c>
      <c r="AI16" s="76"/>
      <c r="AJ16" s="76"/>
      <c r="AK16" s="76"/>
      <c r="AL16" s="76"/>
      <c r="AM16" s="76"/>
      <c r="AN16" s="33"/>
      <c r="AO16" s="76"/>
      <c r="AP16" s="76"/>
      <c r="AQ16" s="76"/>
      <c r="AR16" s="76"/>
      <c r="XFA16" s="79"/>
      <c r="XFB16" s="79"/>
      <c r="XFC16" s="79"/>
    </row>
    <row r="17" s="27" customFormat="1" ht="15" customHeight="1" spans="1:16383">
      <c r="A17" s="43" t="s">
        <v>18</v>
      </c>
      <c r="B17" s="43" t="s">
        <v>17</v>
      </c>
      <c r="C17" s="43" t="s">
        <v>129</v>
      </c>
      <c r="D17" s="44">
        <v>4</v>
      </c>
      <c r="E17" s="44">
        <v>4</v>
      </c>
      <c r="F17" s="44">
        <v>4</v>
      </c>
      <c r="G17" s="44">
        <v>4</v>
      </c>
      <c r="H17" s="44">
        <v>4</v>
      </c>
      <c r="I17" s="44">
        <v>4</v>
      </c>
      <c r="J17" s="44">
        <v>4</v>
      </c>
      <c r="K17" s="44">
        <v>4</v>
      </c>
      <c r="L17" s="44">
        <v>4</v>
      </c>
      <c r="M17" s="44">
        <v>4</v>
      </c>
      <c r="N17" s="44">
        <v>4</v>
      </c>
      <c r="O17" s="44">
        <v>4</v>
      </c>
      <c r="P17" s="44">
        <v>4</v>
      </c>
      <c r="Q17" s="44">
        <v>4</v>
      </c>
      <c r="R17" s="44">
        <v>4</v>
      </c>
      <c r="S17" s="44">
        <v>4</v>
      </c>
      <c r="T17" s="44">
        <v>4</v>
      </c>
      <c r="U17" s="44">
        <v>4</v>
      </c>
      <c r="V17" s="44">
        <v>4</v>
      </c>
      <c r="W17" s="44">
        <v>4</v>
      </c>
      <c r="X17" s="44">
        <v>4</v>
      </c>
      <c r="Y17" s="44">
        <v>4</v>
      </c>
      <c r="Z17" s="44">
        <v>4</v>
      </c>
      <c r="AA17" s="44">
        <v>4</v>
      </c>
      <c r="AB17" s="44">
        <v>4</v>
      </c>
      <c r="AC17" s="44">
        <v>4</v>
      </c>
      <c r="AD17" s="44">
        <v>4</v>
      </c>
      <c r="AE17" s="44">
        <v>4</v>
      </c>
      <c r="AF17" s="44">
        <v>4</v>
      </c>
      <c r="AG17" s="44">
        <v>4</v>
      </c>
      <c r="AH17" s="44">
        <v>4</v>
      </c>
      <c r="AI17" s="76">
        <f>IF(A17="","",COUNTIF(D17:AH18,"&gt;2")/2)</f>
        <v>31</v>
      </c>
      <c r="AJ17" s="76">
        <f>SUMPRODUCT(IFERROR((IFERROR(WEEKDAY($D$3:$AH$3,2),999)&lt;6)*D17:AH18,0))</f>
        <v>175.5</v>
      </c>
      <c r="AK17" s="76">
        <f>SUMPRODUCT((IFERROR(WEEKDAY($D$3:$AH$3,2),999)&lt;6)*D19:AH19)</f>
        <v>57.5</v>
      </c>
      <c r="AL17" s="76">
        <f>SUMPRODUCT(IFERROR((IFERROR(WEEKDAY($D$3:$AH$3,2),0)&gt;5)*D17:AH19,0))</f>
        <v>86</v>
      </c>
      <c r="AM17" s="76">
        <f>IFERROR(SUM(AJ17:AL19),"")</f>
        <v>319</v>
      </c>
      <c r="AN17" s="33" t="e">
        <f>VLOOKUP(A17,[1]Sheet1!$D:$M,10,0)</f>
        <v>#N/A</v>
      </c>
      <c r="AO17" s="76">
        <f>SUMPRODUCT((IFERROR((D17:AH17+D18:AH18+D19:AH19),0)&gt;8)*1,IFERROR((D17:AH17+D18:AH18+D19:AH19-8),0))</f>
        <v>71.5</v>
      </c>
      <c r="AP17" s="76">
        <f>AM17-AO17</f>
        <v>247.5</v>
      </c>
      <c r="AQ17" s="76"/>
      <c r="AR17" s="76"/>
      <c r="XFA17" s="79"/>
      <c r="XFB17" s="79"/>
      <c r="XFC17" s="79"/>
    </row>
    <row r="18" s="27" customFormat="1" ht="15" customHeight="1" spans="1:16383">
      <c r="A18" s="43"/>
      <c r="B18" s="43"/>
      <c r="C18" s="43" t="s">
        <v>130</v>
      </c>
      <c r="D18" s="44">
        <v>4</v>
      </c>
      <c r="E18" s="44">
        <v>4</v>
      </c>
      <c r="F18" s="44">
        <v>4</v>
      </c>
      <c r="G18" s="44">
        <v>4</v>
      </c>
      <c r="H18" s="44">
        <v>4</v>
      </c>
      <c r="I18" s="44">
        <v>4</v>
      </c>
      <c r="J18" s="44">
        <v>4</v>
      </c>
      <c r="K18" s="44">
        <v>4</v>
      </c>
      <c r="L18" s="44">
        <v>4</v>
      </c>
      <c r="M18" s="44">
        <v>4</v>
      </c>
      <c r="N18" s="44">
        <v>4</v>
      </c>
      <c r="O18" s="44">
        <v>4</v>
      </c>
      <c r="P18" s="44">
        <v>4</v>
      </c>
      <c r="Q18" s="44">
        <v>4</v>
      </c>
      <c r="R18" s="44">
        <v>4</v>
      </c>
      <c r="S18" s="44">
        <v>4</v>
      </c>
      <c r="T18" s="44">
        <v>4</v>
      </c>
      <c r="U18" s="44">
        <v>4</v>
      </c>
      <c r="V18" s="44">
        <v>4</v>
      </c>
      <c r="W18" s="44">
        <v>4</v>
      </c>
      <c r="X18" s="44">
        <v>4</v>
      </c>
      <c r="Y18" s="44">
        <v>4</v>
      </c>
      <c r="Z18" s="44">
        <v>4</v>
      </c>
      <c r="AA18" s="44">
        <v>4</v>
      </c>
      <c r="AB18" s="68">
        <v>3.5</v>
      </c>
      <c r="AC18" s="44">
        <v>4</v>
      </c>
      <c r="AD18" s="44">
        <v>4</v>
      </c>
      <c r="AE18" s="44">
        <v>4</v>
      </c>
      <c r="AF18" s="44">
        <v>4</v>
      </c>
      <c r="AG18" s="44">
        <v>4</v>
      </c>
      <c r="AH18" s="44">
        <v>4</v>
      </c>
      <c r="AI18" s="76"/>
      <c r="AJ18" s="76"/>
      <c r="AK18" s="76"/>
      <c r="AL18" s="76"/>
      <c r="AM18" s="76"/>
      <c r="AN18" s="33"/>
      <c r="AO18" s="76"/>
      <c r="AP18" s="76"/>
      <c r="AQ18" s="76"/>
      <c r="AR18" s="76"/>
      <c r="XFA18" s="79"/>
      <c r="XFB18" s="79"/>
      <c r="XFC18" s="79"/>
    </row>
    <row r="19" s="27" customFormat="1" ht="15" customHeight="1" spans="1:16383">
      <c r="A19" s="43"/>
      <c r="B19" s="43"/>
      <c r="C19" s="43" t="s">
        <v>131</v>
      </c>
      <c r="D19" s="45">
        <v>1</v>
      </c>
      <c r="E19" s="45">
        <v>3</v>
      </c>
      <c r="F19" s="45"/>
      <c r="G19" s="46">
        <v>3</v>
      </c>
      <c r="H19" s="45">
        <v>1</v>
      </c>
      <c r="I19" s="45"/>
      <c r="J19" s="45">
        <v>1</v>
      </c>
      <c r="K19" s="45">
        <v>2</v>
      </c>
      <c r="L19" s="45">
        <v>4</v>
      </c>
      <c r="M19" s="47">
        <v>3</v>
      </c>
      <c r="N19" s="47">
        <v>3</v>
      </c>
      <c r="O19" s="47">
        <v>4</v>
      </c>
      <c r="P19" s="47">
        <v>4</v>
      </c>
      <c r="Q19" s="47">
        <v>1</v>
      </c>
      <c r="R19" s="47">
        <v>3</v>
      </c>
      <c r="S19" s="47">
        <v>1</v>
      </c>
      <c r="T19" s="47">
        <v>4.5</v>
      </c>
      <c r="U19" s="47">
        <v>4</v>
      </c>
      <c r="V19" s="47">
        <v>4</v>
      </c>
      <c r="W19" s="47">
        <v>3</v>
      </c>
      <c r="X19" s="47">
        <v>2</v>
      </c>
      <c r="Y19" s="47">
        <v>1</v>
      </c>
      <c r="Z19" s="47">
        <v>4</v>
      </c>
      <c r="AA19" s="47">
        <v>1</v>
      </c>
      <c r="AB19" s="47"/>
      <c r="AC19" s="47">
        <v>4</v>
      </c>
      <c r="AD19" s="47">
        <v>3</v>
      </c>
      <c r="AE19" s="47">
        <v>2</v>
      </c>
      <c r="AF19" s="47">
        <v>1</v>
      </c>
      <c r="AG19" s="47">
        <v>3</v>
      </c>
      <c r="AH19" s="47">
        <v>1</v>
      </c>
      <c r="AI19" s="76"/>
      <c r="AJ19" s="76"/>
      <c r="AK19" s="76"/>
      <c r="AL19" s="76"/>
      <c r="AM19" s="76"/>
      <c r="AN19" s="33"/>
      <c r="AO19" s="76"/>
      <c r="AP19" s="76"/>
      <c r="AQ19" s="76"/>
      <c r="AR19" s="76"/>
      <c r="XFA19" s="79"/>
      <c r="XFB19" s="79"/>
      <c r="XFC19" s="79"/>
    </row>
    <row r="20" s="27" customFormat="1" ht="15" customHeight="1" spans="1:16383">
      <c r="A20" s="43" t="s">
        <v>26</v>
      </c>
      <c r="B20" s="43" t="s">
        <v>17</v>
      </c>
      <c r="C20" s="43" t="s">
        <v>129</v>
      </c>
      <c r="D20" s="47">
        <v>4</v>
      </c>
      <c r="E20" s="47"/>
      <c r="F20" s="44">
        <v>4</v>
      </c>
      <c r="G20" s="47">
        <v>4</v>
      </c>
      <c r="H20" s="44">
        <v>4</v>
      </c>
      <c r="I20" s="47">
        <v>4</v>
      </c>
      <c r="J20" s="44">
        <v>4</v>
      </c>
      <c r="K20" s="47">
        <v>4</v>
      </c>
      <c r="L20" s="44"/>
      <c r="M20" s="47">
        <v>4</v>
      </c>
      <c r="N20" s="44">
        <v>4</v>
      </c>
      <c r="O20" s="47">
        <v>4</v>
      </c>
      <c r="P20" s="44">
        <v>4</v>
      </c>
      <c r="Q20" s="44">
        <v>4</v>
      </c>
      <c r="R20" s="44">
        <v>4</v>
      </c>
      <c r="S20" s="44">
        <v>4</v>
      </c>
      <c r="T20" s="44">
        <v>4</v>
      </c>
      <c r="U20" s="44">
        <v>4</v>
      </c>
      <c r="V20" s="44">
        <v>4</v>
      </c>
      <c r="W20" s="44">
        <v>4</v>
      </c>
      <c r="X20" s="44">
        <v>4</v>
      </c>
      <c r="Y20" s="47"/>
      <c r="Z20" s="44">
        <v>4</v>
      </c>
      <c r="AA20" s="44">
        <v>4</v>
      </c>
      <c r="AB20" s="44">
        <v>4</v>
      </c>
      <c r="AC20" s="44">
        <v>4</v>
      </c>
      <c r="AD20" s="44">
        <v>4</v>
      </c>
      <c r="AE20" s="44">
        <v>4</v>
      </c>
      <c r="AF20" s="44">
        <v>4</v>
      </c>
      <c r="AG20" s="44">
        <v>4</v>
      </c>
      <c r="AH20" s="47"/>
      <c r="AI20" s="76">
        <f>IF(A20="","",COUNTIF(D20:AH21,"&gt;2")/2)</f>
        <v>27</v>
      </c>
      <c r="AJ20" s="76" cm="1">
        <f t="array" ref="AJ20">SUMPRODUCT(IFERROR((IFERROR(WEEKDAY($D$3:$AH$3,2),999)&lt;6)*D20:AH21,0))</f>
        <v>152</v>
      </c>
      <c r="AK20" s="76" cm="1">
        <f t="array" ref="AK20">SUMPRODUCT((IFERROR(WEEKDAY($D$3:$AH$3,2),999)&lt;6)*D22:AH22)</f>
        <v>60.5</v>
      </c>
      <c r="AL20" s="76" cm="1">
        <f t="array" ref="AL20">SUMPRODUCT(IFERROR((IFERROR(WEEKDAY($D$3:$AH$3,2),0)&gt;5)*D20:AH22,0))</f>
        <v>78</v>
      </c>
      <c r="AM20" s="76">
        <f>IFERROR(SUM(AJ20:AL22),"")</f>
        <v>290.5</v>
      </c>
      <c r="AN20" s="33" t="e">
        <f>VLOOKUP(A20,[1]Sheet1!$D:$M,10,0)</f>
        <v>#N/A</v>
      </c>
      <c r="AO20" s="76">
        <f>SUMPRODUCT((IFERROR((D20:AH20+D21:AH21+D22:AH22),0)&gt;8)*1,IFERROR((D20:AH20+D21:AH21+D22:AH22-8),0))</f>
        <v>74.5</v>
      </c>
      <c r="AP20" s="76">
        <f>AM20-AO20</f>
        <v>216</v>
      </c>
      <c r="AQ20" s="76"/>
      <c r="AR20" s="76"/>
      <c r="XFA20" s="79"/>
      <c r="XFB20" s="79"/>
      <c r="XFC20" s="79"/>
    </row>
    <row r="21" s="27" customFormat="1" ht="15" customHeight="1" spans="1:16383">
      <c r="A21" s="43"/>
      <c r="B21" s="43"/>
      <c r="C21" s="43" t="s">
        <v>130</v>
      </c>
      <c r="D21" s="47">
        <v>4</v>
      </c>
      <c r="E21" s="47"/>
      <c r="F21" s="44">
        <v>4</v>
      </c>
      <c r="G21" s="47">
        <v>4</v>
      </c>
      <c r="H21" s="44">
        <v>4</v>
      </c>
      <c r="I21" s="47">
        <v>4</v>
      </c>
      <c r="J21" s="44">
        <v>4</v>
      </c>
      <c r="K21" s="47">
        <v>4</v>
      </c>
      <c r="L21" s="44"/>
      <c r="M21" s="47">
        <v>4</v>
      </c>
      <c r="N21" s="44">
        <v>4</v>
      </c>
      <c r="O21" s="47">
        <v>4</v>
      </c>
      <c r="P21" s="44">
        <v>4</v>
      </c>
      <c r="Q21" s="44">
        <v>4</v>
      </c>
      <c r="R21" s="44">
        <v>4</v>
      </c>
      <c r="S21" s="44">
        <v>4</v>
      </c>
      <c r="T21" s="44">
        <v>4</v>
      </c>
      <c r="U21" s="44">
        <v>4</v>
      </c>
      <c r="V21" s="44">
        <v>4</v>
      </c>
      <c r="W21" s="44">
        <v>4</v>
      </c>
      <c r="X21" s="44">
        <v>4</v>
      </c>
      <c r="Y21" s="47"/>
      <c r="Z21" s="44">
        <v>4</v>
      </c>
      <c r="AA21" s="44">
        <v>4</v>
      </c>
      <c r="AB21" s="44">
        <v>4</v>
      </c>
      <c r="AC21" s="44">
        <v>4</v>
      </c>
      <c r="AD21" s="44">
        <v>4</v>
      </c>
      <c r="AE21" s="44">
        <v>4</v>
      </c>
      <c r="AF21" s="44">
        <v>4</v>
      </c>
      <c r="AG21" s="44">
        <v>4</v>
      </c>
      <c r="AH21" s="47"/>
      <c r="AI21" s="76"/>
      <c r="AJ21" s="76"/>
      <c r="AK21" s="76"/>
      <c r="AL21" s="76"/>
      <c r="AM21" s="76"/>
      <c r="AN21" s="33"/>
      <c r="AO21" s="76"/>
      <c r="AP21" s="76"/>
      <c r="AQ21" s="76"/>
      <c r="AR21" s="76"/>
      <c r="XFA21" s="79"/>
      <c r="XFB21" s="79"/>
      <c r="XFC21" s="79"/>
    </row>
    <row r="22" s="27" customFormat="1" ht="15" customHeight="1" spans="1:16383">
      <c r="A22" s="43"/>
      <c r="B22" s="43"/>
      <c r="C22" s="43" t="s">
        <v>131</v>
      </c>
      <c r="D22" s="47">
        <v>1</v>
      </c>
      <c r="E22" s="47"/>
      <c r="F22" s="45">
        <v>3</v>
      </c>
      <c r="G22" s="47">
        <v>3</v>
      </c>
      <c r="H22" s="47">
        <v>3</v>
      </c>
      <c r="I22" s="47">
        <v>4</v>
      </c>
      <c r="J22" s="47">
        <v>3</v>
      </c>
      <c r="K22" s="47">
        <v>2</v>
      </c>
      <c r="L22" s="47"/>
      <c r="M22" s="47">
        <v>3</v>
      </c>
      <c r="N22" s="47">
        <v>3</v>
      </c>
      <c r="O22" s="47">
        <v>3</v>
      </c>
      <c r="P22" s="47">
        <v>3</v>
      </c>
      <c r="Q22" s="47"/>
      <c r="R22" s="47">
        <v>2</v>
      </c>
      <c r="S22" s="47">
        <v>3.5</v>
      </c>
      <c r="T22" s="47">
        <v>4.5</v>
      </c>
      <c r="U22" s="47">
        <v>3.5</v>
      </c>
      <c r="V22" s="47"/>
      <c r="W22" s="47">
        <v>3</v>
      </c>
      <c r="X22" s="47">
        <v>2</v>
      </c>
      <c r="Y22" s="47"/>
      <c r="Z22" s="47">
        <v>4</v>
      </c>
      <c r="AA22" s="47">
        <v>4</v>
      </c>
      <c r="AB22" s="47">
        <v>3</v>
      </c>
      <c r="AC22" s="47">
        <v>4</v>
      </c>
      <c r="AD22" s="47">
        <v>3</v>
      </c>
      <c r="AE22" s="47">
        <v>3</v>
      </c>
      <c r="AF22" s="47">
        <v>1</v>
      </c>
      <c r="AG22" s="47">
        <v>3</v>
      </c>
      <c r="AH22" s="47"/>
      <c r="AI22" s="76"/>
      <c r="AJ22" s="76"/>
      <c r="AK22" s="76"/>
      <c r="AL22" s="76"/>
      <c r="AM22" s="76"/>
      <c r="AN22" s="33"/>
      <c r="AO22" s="76"/>
      <c r="AP22" s="76"/>
      <c r="AQ22" s="76"/>
      <c r="AR22" s="76"/>
      <c r="XFA22" s="79"/>
      <c r="XFB22" s="79"/>
      <c r="XFC22" s="79"/>
    </row>
    <row r="23" s="27" customFormat="1" ht="15" customHeight="1" spans="1:16383">
      <c r="A23" s="43" t="s">
        <v>21</v>
      </c>
      <c r="B23" s="43" t="s">
        <v>17</v>
      </c>
      <c r="C23" s="43" t="s">
        <v>129</v>
      </c>
      <c r="D23" s="44">
        <v>4</v>
      </c>
      <c r="E23" s="47">
        <v>4</v>
      </c>
      <c r="F23" s="44">
        <v>4</v>
      </c>
      <c r="G23" s="47">
        <v>4</v>
      </c>
      <c r="H23" s="44">
        <v>4</v>
      </c>
      <c r="I23" s="47">
        <v>4</v>
      </c>
      <c r="J23" s="44">
        <v>4</v>
      </c>
      <c r="K23" s="47">
        <v>4</v>
      </c>
      <c r="L23" s="44">
        <v>4</v>
      </c>
      <c r="M23" s="47">
        <v>4</v>
      </c>
      <c r="N23" s="44">
        <v>4</v>
      </c>
      <c r="O23" s="47">
        <v>4</v>
      </c>
      <c r="P23" s="44">
        <v>4</v>
      </c>
      <c r="Q23" s="47">
        <v>4</v>
      </c>
      <c r="R23" s="47"/>
      <c r="S23" s="47">
        <v>4</v>
      </c>
      <c r="T23" s="47">
        <v>4</v>
      </c>
      <c r="U23" s="47" t="s">
        <v>132</v>
      </c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76">
        <f>IF(A23="","",COUNTIF(D23:AH24,"&gt;2")/2)</f>
        <v>15.5</v>
      </c>
      <c r="AJ23" s="76">
        <f>SUMPRODUCT(IFERROR((IFERROR(WEEKDAY($D$3:$AH$3,2),999)&lt;6)*D23:AH24,0))</f>
        <v>91.5</v>
      </c>
      <c r="AK23" s="76">
        <f>SUMPRODUCT((IFERROR(WEEKDAY($D$3:$AH$3,2),999)&lt;6)*D25:AH25)</f>
        <v>29</v>
      </c>
      <c r="AL23" s="76">
        <f>SUMPRODUCT(IFERROR((IFERROR(WEEKDAY($D$3:$AH$3,2),0)&gt;5)*D23:AH25,0))</f>
        <v>40</v>
      </c>
      <c r="AM23" s="76">
        <f>IFERROR(SUM(AJ23:AL25),"")</f>
        <v>160.5</v>
      </c>
      <c r="AN23" s="33" t="e">
        <f>VLOOKUP(A23,[1]Sheet1!$D:$M,10,0)</f>
        <v>#N/A</v>
      </c>
      <c r="AO23" s="76">
        <f>SUMPRODUCT((IFERROR((D23:AH23+D24:AH24+D25:AH25),0)&gt;8)*1,IFERROR((D23:AH23+D24:AH24+D25:AH25-8),0))</f>
        <v>37</v>
      </c>
      <c r="AP23" s="76">
        <f>AM23-AO23</f>
        <v>123.5</v>
      </c>
      <c r="AQ23" s="76"/>
      <c r="AR23" s="76"/>
      <c r="XFA23" s="79"/>
      <c r="XFB23" s="79"/>
      <c r="XFC23" s="79"/>
    </row>
    <row r="24" s="27" customFormat="1" ht="15" customHeight="1" spans="1:16383">
      <c r="A24" s="43"/>
      <c r="B24" s="43"/>
      <c r="C24" s="43" t="s">
        <v>130</v>
      </c>
      <c r="D24" s="44">
        <v>4</v>
      </c>
      <c r="E24" s="47">
        <v>4</v>
      </c>
      <c r="F24" s="44">
        <v>4</v>
      </c>
      <c r="G24" s="47">
        <v>4</v>
      </c>
      <c r="H24" s="44">
        <v>4</v>
      </c>
      <c r="I24" s="47">
        <v>4</v>
      </c>
      <c r="J24" s="44">
        <v>4</v>
      </c>
      <c r="K24" s="47">
        <v>4</v>
      </c>
      <c r="L24" s="44">
        <v>4</v>
      </c>
      <c r="M24" s="47"/>
      <c r="N24" s="44">
        <v>4</v>
      </c>
      <c r="O24" s="47">
        <v>4</v>
      </c>
      <c r="P24" s="44">
        <v>4</v>
      </c>
      <c r="Q24" s="47">
        <v>4</v>
      </c>
      <c r="R24" s="47"/>
      <c r="S24" s="47">
        <v>4</v>
      </c>
      <c r="T24" s="47">
        <v>3.5</v>
      </c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76"/>
      <c r="AJ24" s="76"/>
      <c r="AK24" s="76"/>
      <c r="AL24" s="76"/>
      <c r="AM24" s="76"/>
      <c r="AN24" s="33"/>
      <c r="AO24" s="76"/>
      <c r="AP24" s="76"/>
      <c r="AQ24" s="76"/>
      <c r="AR24" s="76"/>
      <c r="XFA24" s="79"/>
      <c r="XFB24" s="79"/>
      <c r="XFC24" s="79"/>
    </row>
    <row r="25" s="27" customFormat="1" ht="15" customHeight="1" spans="1:16383">
      <c r="A25" s="43"/>
      <c r="B25" s="43"/>
      <c r="C25" s="43" t="s">
        <v>131</v>
      </c>
      <c r="D25" s="47">
        <v>1</v>
      </c>
      <c r="E25" s="47">
        <v>3</v>
      </c>
      <c r="F25" s="45">
        <v>3</v>
      </c>
      <c r="G25" s="47">
        <v>3</v>
      </c>
      <c r="H25" s="47">
        <v>1</v>
      </c>
      <c r="I25" s="47">
        <v>4</v>
      </c>
      <c r="J25" s="47">
        <v>3</v>
      </c>
      <c r="K25" s="47">
        <v>1</v>
      </c>
      <c r="L25" s="47">
        <v>3</v>
      </c>
      <c r="M25" s="47"/>
      <c r="N25" s="47">
        <v>3</v>
      </c>
      <c r="O25" s="47">
        <v>4</v>
      </c>
      <c r="P25" s="47">
        <v>2</v>
      </c>
      <c r="Q25" s="47">
        <v>3</v>
      </c>
      <c r="R25" s="47"/>
      <c r="S25" s="47">
        <v>3</v>
      </c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76"/>
      <c r="AJ25" s="76"/>
      <c r="AK25" s="76"/>
      <c r="AL25" s="76"/>
      <c r="AM25" s="76"/>
      <c r="AN25" s="33"/>
      <c r="AO25" s="76"/>
      <c r="AP25" s="76"/>
      <c r="AQ25" s="76"/>
      <c r="AR25" s="76"/>
      <c r="XFA25" s="79"/>
      <c r="XFB25" s="79"/>
      <c r="XFC25" s="79"/>
    </row>
    <row r="26" s="27" customFormat="1" ht="15" customHeight="1" spans="1:16383">
      <c r="A26" s="43" t="s">
        <v>22</v>
      </c>
      <c r="B26" s="43" t="s">
        <v>17</v>
      </c>
      <c r="C26" s="43" t="s">
        <v>129</v>
      </c>
      <c r="D26" s="47"/>
      <c r="E26" s="47"/>
      <c r="F26" s="44"/>
      <c r="G26" s="47"/>
      <c r="H26" s="47">
        <v>4</v>
      </c>
      <c r="I26" s="47">
        <v>4</v>
      </c>
      <c r="J26" s="47">
        <v>4</v>
      </c>
      <c r="K26" s="47">
        <v>4</v>
      </c>
      <c r="L26" s="47">
        <v>4</v>
      </c>
      <c r="M26" s="47">
        <v>4</v>
      </c>
      <c r="N26" s="47">
        <v>4</v>
      </c>
      <c r="O26" s="47">
        <v>4</v>
      </c>
      <c r="P26" s="47"/>
      <c r="Q26" s="47">
        <v>4</v>
      </c>
      <c r="R26" s="47">
        <v>4</v>
      </c>
      <c r="S26" s="47">
        <v>4</v>
      </c>
      <c r="T26" s="47">
        <v>4</v>
      </c>
      <c r="U26" s="47">
        <v>4</v>
      </c>
      <c r="V26" s="47">
        <v>4</v>
      </c>
      <c r="W26" s="47">
        <v>4</v>
      </c>
      <c r="X26" s="47"/>
      <c r="Y26" s="47">
        <v>4</v>
      </c>
      <c r="Z26" s="47">
        <v>4</v>
      </c>
      <c r="AA26" s="47">
        <v>4</v>
      </c>
      <c r="AB26" s="47">
        <v>4</v>
      </c>
      <c r="AC26" s="47">
        <v>4</v>
      </c>
      <c r="AD26" s="47">
        <v>4</v>
      </c>
      <c r="AE26" s="47">
        <v>4</v>
      </c>
      <c r="AF26" s="47">
        <v>4</v>
      </c>
      <c r="AG26" s="47">
        <v>4</v>
      </c>
      <c r="AH26" s="47">
        <v>4</v>
      </c>
      <c r="AI26" s="76">
        <f>IF(A26="","",COUNTIF(D26:AH27,"&gt;2")/2)</f>
        <v>25</v>
      </c>
      <c r="AJ26" s="76">
        <f>SUMPRODUCT(IFERROR((IFERROR(WEEKDAY($D$3:$AH$3,2),999)&lt;6)*D26:AH27,0))</f>
        <v>144</v>
      </c>
      <c r="AK26" s="76">
        <f>SUMPRODUCT((IFERROR(WEEKDAY($D$3:$AH$3,2),999)&lt;6)*D28:AH28)</f>
        <v>43.5</v>
      </c>
      <c r="AL26" s="76">
        <f>SUMPRODUCT(IFERROR((IFERROR(WEEKDAY($D$3:$AH$3,2),0)&gt;5)*D26:AH28,0))</f>
        <v>71</v>
      </c>
      <c r="AM26" s="76">
        <f>IFERROR(SUM(AJ26:AL28),"")</f>
        <v>258.5</v>
      </c>
      <c r="AN26" s="33" t="e">
        <f>VLOOKUP(A26,[1]Sheet1!$D:$M,10,0)</f>
        <v>#N/A</v>
      </c>
      <c r="AO26" s="76">
        <f>SUMPRODUCT((IFERROR((D26:AH26+D27:AH27+D28:AH28),0)&gt;8)*1,IFERROR((D26:AH26+D27:AH27+D28:AH28-8),0))</f>
        <v>58.5</v>
      </c>
      <c r="AP26" s="76">
        <f>AM26-AO26</f>
        <v>200</v>
      </c>
      <c r="AQ26" s="76"/>
      <c r="AR26" s="76"/>
      <c r="XFA26" s="79"/>
      <c r="XFB26" s="79"/>
      <c r="XFC26" s="79"/>
    </row>
    <row r="27" s="27" customFormat="1" ht="15" customHeight="1" spans="1:16383">
      <c r="A27" s="43"/>
      <c r="B27" s="43"/>
      <c r="C27" s="43" t="s">
        <v>130</v>
      </c>
      <c r="D27" s="47"/>
      <c r="E27" s="47"/>
      <c r="F27" s="44"/>
      <c r="G27" s="47"/>
      <c r="H27" s="47">
        <v>4</v>
      </c>
      <c r="I27" s="47">
        <v>4</v>
      </c>
      <c r="J27" s="47">
        <v>4</v>
      </c>
      <c r="K27" s="47">
        <v>4</v>
      </c>
      <c r="L27" s="47">
        <v>4</v>
      </c>
      <c r="M27" s="47">
        <v>4</v>
      </c>
      <c r="N27" s="47">
        <v>4</v>
      </c>
      <c r="O27" s="47">
        <v>4</v>
      </c>
      <c r="P27" s="47"/>
      <c r="Q27" s="47">
        <v>4</v>
      </c>
      <c r="R27" s="47">
        <v>4</v>
      </c>
      <c r="S27" s="47">
        <v>4</v>
      </c>
      <c r="T27" s="47">
        <v>4</v>
      </c>
      <c r="U27" s="47">
        <v>4</v>
      </c>
      <c r="V27" s="47">
        <v>4</v>
      </c>
      <c r="W27" s="47">
        <v>4</v>
      </c>
      <c r="X27" s="47"/>
      <c r="Y27" s="47">
        <v>4</v>
      </c>
      <c r="Z27" s="47">
        <v>4</v>
      </c>
      <c r="AA27" s="47">
        <v>4</v>
      </c>
      <c r="AB27" s="47">
        <v>4</v>
      </c>
      <c r="AC27" s="47">
        <v>4</v>
      </c>
      <c r="AD27" s="47">
        <v>4</v>
      </c>
      <c r="AE27" s="47">
        <v>4</v>
      </c>
      <c r="AF27" s="47">
        <v>4</v>
      </c>
      <c r="AG27" s="47">
        <v>4</v>
      </c>
      <c r="AH27" s="47">
        <v>4</v>
      </c>
      <c r="AI27" s="76"/>
      <c r="AJ27" s="76"/>
      <c r="AK27" s="76"/>
      <c r="AL27" s="76"/>
      <c r="AM27" s="76"/>
      <c r="AN27" s="33"/>
      <c r="AO27" s="76"/>
      <c r="AP27" s="76"/>
      <c r="AQ27" s="76"/>
      <c r="AR27" s="76"/>
      <c r="XFA27" s="79"/>
      <c r="XFB27" s="79"/>
      <c r="XFC27" s="79"/>
    </row>
    <row r="28" s="27" customFormat="1" ht="15" customHeight="1" spans="1:16383">
      <c r="A28" s="43"/>
      <c r="B28" s="43"/>
      <c r="C28" s="43" t="s">
        <v>131</v>
      </c>
      <c r="D28" s="47"/>
      <c r="E28" s="47"/>
      <c r="F28" s="45"/>
      <c r="G28" s="47"/>
      <c r="H28" s="47"/>
      <c r="I28" s="47">
        <v>3</v>
      </c>
      <c r="J28" s="47">
        <v>3</v>
      </c>
      <c r="K28" s="47">
        <v>1</v>
      </c>
      <c r="L28" s="47">
        <v>1</v>
      </c>
      <c r="M28" s="47">
        <v>3</v>
      </c>
      <c r="N28" s="47">
        <v>3</v>
      </c>
      <c r="O28" s="47">
        <v>3</v>
      </c>
      <c r="P28" s="47"/>
      <c r="Q28" s="47">
        <v>3</v>
      </c>
      <c r="R28" s="47">
        <v>3</v>
      </c>
      <c r="S28" s="47">
        <v>3</v>
      </c>
      <c r="T28" s="47">
        <v>3</v>
      </c>
      <c r="U28" s="47">
        <v>4</v>
      </c>
      <c r="V28" s="47">
        <v>4</v>
      </c>
      <c r="W28" s="47"/>
      <c r="X28" s="47"/>
      <c r="Y28" s="47">
        <v>1</v>
      </c>
      <c r="Z28" s="47">
        <v>4</v>
      </c>
      <c r="AA28" s="47">
        <v>4</v>
      </c>
      <c r="AB28" s="47">
        <v>1</v>
      </c>
      <c r="AC28" s="47">
        <v>0.5</v>
      </c>
      <c r="AD28" s="47">
        <v>3</v>
      </c>
      <c r="AE28" s="47">
        <v>3</v>
      </c>
      <c r="AF28" s="47">
        <v>1</v>
      </c>
      <c r="AG28" s="47">
        <v>3</v>
      </c>
      <c r="AH28" s="47">
        <v>1</v>
      </c>
      <c r="AI28" s="76"/>
      <c r="AJ28" s="76"/>
      <c r="AK28" s="76"/>
      <c r="AL28" s="76"/>
      <c r="AM28" s="76"/>
      <c r="AN28" s="33"/>
      <c r="AO28" s="76"/>
      <c r="AP28" s="76"/>
      <c r="AQ28" s="76"/>
      <c r="AR28" s="76"/>
      <c r="XFA28" s="79"/>
      <c r="XFB28" s="79"/>
      <c r="XFC28" s="79"/>
    </row>
    <row r="29" s="27" customFormat="1" ht="15" customHeight="1" spans="1:16383">
      <c r="A29" s="43" t="s">
        <v>23</v>
      </c>
      <c r="B29" s="43" t="s">
        <v>17</v>
      </c>
      <c r="C29" s="43" t="s">
        <v>129</v>
      </c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>
        <v>4</v>
      </c>
      <c r="T29" s="48">
        <v>4</v>
      </c>
      <c r="U29" s="48">
        <v>4</v>
      </c>
      <c r="V29" s="48">
        <v>4</v>
      </c>
      <c r="W29" s="48">
        <v>4</v>
      </c>
      <c r="X29" s="48">
        <v>4</v>
      </c>
      <c r="Y29" s="48">
        <v>4</v>
      </c>
      <c r="Z29" s="48">
        <v>4</v>
      </c>
      <c r="AA29" s="48">
        <v>3</v>
      </c>
      <c r="AB29" s="48"/>
      <c r="AC29" s="48">
        <v>4</v>
      </c>
      <c r="AD29" s="48">
        <v>4</v>
      </c>
      <c r="AE29" s="48">
        <v>4</v>
      </c>
      <c r="AF29" s="48">
        <v>4</v>
      </c>
      <c r="AG29" s="48">
        <v>4</v>
      </c>
      <c r="AH29" s="48">
        <v>4</v>
      </c>
      <c r="AI29" s="76">
        <f>IF(A29="","",COUNTIF(D29:AH30,"&gt;2")/2)</f>
        <v>14.5</v>
      </c>
      <c r="AJ29" s="76">
        <f>SUMPRODUCT(IFERROR((IFERROR(WEEKDAY($D$3:$AH$3,2),999)&lt;6)*D29:AH30,0))</f>
        <v>83</v>
      </c>
      <c r="AK29" s="76">
        <f>SUMPRODUCT((IFERROR(WEEKDAY($D$3:$AH$3,2),999)&lt;6)*D31:AH31)</f>
        <v>31.5</v>
      </c>
      <c r="AL29" s="76">
        <f>SUMPRODUCT(IFERROR((IFERROR(WEEKDAY($D$3:$AH$3,2),0)&gt;5)*D29:AH31,0))</f>
        <v>39</v>
      </c>
      <c r="AM29" s="76">
        <f>IFERROR(SUM(AJ29:AL31),"")</f>
        <v>153.5</v>
      </c>
      <c r="AN29" s="33" t="e">
        <f>VLOOKUP(A29,[1]Sheet1!$D:$M,10,0)</f>
        <v>#N/A</v>
      </c>
      <c r="AO29" s="76">
        <f>SUMPRODUCT((IFERROR((D29:AH29+D30:AH30+D31:AH31),0)&gt;8)*1,IFERROR((D29:AH29+D30:AH30+D31:AH31-8),0))</f>
        <v>38.5</v>
      </c>
      <c r="AP29" s="76">
        <f>AM29-AO29</f>
        <v>115</v>
      </c>
      <c r="AQ29" s="76"/>
      <c r="AR29" s="76"/>
      <c r="XFA29" s="79"/>
      <c r="XFB29" s="79"/>
      <c r="XFC29" s="79"/>
    </row>
    <row r="30" s="27" customFormat="1" ht="15" customHeight="1" spans="1:16383">
      <c r="A30" s="43"/>
      <c r="B30" s="43"/>
      <c r="C30" s="43" t="s">
        <v>130</v>
      </c>
      <c r="D30" s="48"/>
      <c r="E30" s="43"/>
      <c r="F30" s="43"/>
      <c r="G30" s="43"/>
      <c r="H30" s="48"/>
      <c r="I30" s="48"/>
      <c r="J30" s="43"/>
      <c r="K30" s="43"/>
      <c r="L30" s="48"/>
      <c r="M30" s="43"/>
      <c r="N30" s="43"/>
      <c r="O30" s="43"/>
      <c r="P30" s="43"/>
      <c r="Q30" s="43"/>
      <c r="R30" s="43"/>
      <c r="S30" s="48">
        <v>4</v>
      </c>
      <c r="T30" s="48">
        <v>4</v>
      </c>
      <c r="U30" s="48">
        <v>4</v>
      </c>
      <c r="V30" s="48">
        <v>4</v>
      </c>
      <c r="W30" s="48">
        <v>4</v>
      </c>
      <c r="X30" s="48">
        <v>4</v>
      </c>
      <c r="Y30" s="48">
        <v>4</v>
      </c>
      <c r="Z30" s="48">
        <v>4</v>
      </c>
      <c r="AA30" s="48"/>
      <c r="AB30" s="48"/>
      <c r="AC30" s="48">
        <v>4</v>
      </c>
      <c r="AD30" s="48">
        <v>4</v>
      </c>
      <c r="AE30" s="48">
        <v>4</v>
      </c>
      <c r="AF30" s="48">
        <v>4</v>
      </c>
      <c r="AG30" s="48">
        <v>4</v>
      </c>
      <c r="AH30" s="48">
        <v>4</v>
      </c>
      <c r="AI30" s="76"/>
      <c r="AJ30" s="76"/>
      <c r="AK30" s="76"/>
      <c r="AL30" s="76"/>
      <c r="AM30" s="76"/>
      <c r="AN30" s="33"/>
      <c r="AO30" s="76"/>
      <c r="AP30" s="76"/>
      <c r="AQ30" s="76"/>
      <c r="AR30" s="76"/>
      <c r="XFA30" s="79"/>
      <c r="XFB30" s="79"/>
      <c r="XFC30" s="79"/>
    </row>
    <row r="31" s="27" customFormat="1" ht="15" customHeight="1" spans="1:16383">
      <c r="A31" s="43"/>
      <c r="B31" s="43"/>
      <c r="C31" s="43" t="s">
        <v>131</v>
      </c>
      <c r="D31" s="43"/>
      <c r="E31" s="43"/>
      <c r="F31" s="43"/>
      <c r="G31" s="43"/>
      <c r="H31" s="48"/>
      <c r="I31" s="43"/>
      <c r="J31" s="43"/>
      <c r="K31" s="43"/>
      <c r="L31" s="48"/>
      <c r="M31" s="43"/>
      <c r="N31" s="43"/>
      <c r="O31" s="43"/>
      <c r="P31" s="43"/>
      <c r="Q31" s="43"/>
      <c r="R31" s="43"/>
      <c r="S31" s="48">
        <v>3</v>
      </c>
      <c r="T31" s="43">
        <v>4.5</v>
      </c>
      <c r="U31" s="48">
        <v>2.5</v>
      </c>
      <c r="V31" s="43">
        <v>4</v>
      </c>
      <c r="W31" s="43">
        <v>3</v>
      </c>
      <c r="X31" s="43">
        <v>2</v>
      </c>
      <c r="Y31" s="43">
        <v>1</v>
      </c>
      <c r="Z31" s="43">
        <v>3.5</v>
      </c>
      <c r="AA31" s="43"/>
      <c r="AB31" s="43"/>
      <c r="AC31" s="43">
        <v>4</v>
      </c>
      <c r="AD31" s="43">
        <v>3</v>
      </c>
      <c r="AE31" s="43">
        <v>3</v>
      </c>
      <c r="AF31" s="43">
        <v>1</v>
      </c>
      <c r="AG31" s="43">
        <v>3</v>
      </c>
      <c r="AH31" s="43">
        <v>1</v>
      </c>
      <c r="AI31" s="76"/>
      <c r="AJ31" s="76"/>
      <c r="AK31" s="76"/>
      <c r="AL31" s="76"/>
      <c r="AM31" s="76"/>
      <c r="AN31" s="33"/>
      <c r="AO31" s="76"/>
      <c r="AP31" s="76"/>
      <c r="AQ31" s="76"/>
      <c r="AR31" s="76"/>
      <c r="XFA31" s="79"/>
      <c r="XFB31" s="79"/>
      <c r="XFC31" s="79"/>
    </row>
    <row r="32" s="27" customFormat="1" ht="15" customHeight="1" spans="1:16383">
      <c r="A32" s="43" t="s">
        <v>24</v>
      </c>
      <c r="B32" s="43" t="s">
        <v>17</v>
      </c>
      <c r="C32" s="43" t="s">
        <v>129</v>
      </c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>
        <v>4</v>
      </c>
      <c r="Y32" s="48">
        <v>4</v>
      </c>
      <c r="Z32" s="48">
        <v>4</v>
      </c>
      <c r="AA32" s="48">
        <v>4</v>
      </c>
      <c r="AB32" s="48">
        <v>4</v>
      </c>
      <c r="AC32" s="48">
        <v>4</v>
      </c>
      <c r="AD32" s="48">
        <v>4</v>
      </c>
      <c r="AE32" s="48">
        <v>4</v>
      </c>
      <c r="AF32" s="48">
        <v>4</v>
      </c>
      <c r="AG32" s="48">
        <v>4</v>
      </c>
      <c r="AH32" s="48">
        <v>4</v>
      </c>
      <c r="AI32" s="76">
        <f>IF(A32="","",COUNTIF(D32:AH33,"&gt;2")/2)</f>
        <v>11</v>
      </c>
      <c r="AJ32" s="76" cm="1">
        <f t="array" ref="AJ32">SUMPRODUCT(IFERROR((IFERROR(WEEKDAY($D$3:$AH$3,2),999)&lt;6)*D32:AH33,0))</f>
        <v>56</v>
      </c>
      <c r="AK32" s="76" cm="1">
        <f t="array" ref="AK32">SUMPRODUCT((IFERROR(WEEKDAY($D$3:$AH$3,2),999)&lt;6)*D34:AH34)</f>
        <v>23.5</v>
      </c>
      <c r="AL32" s="76" cm="1">
        <f t="array" ref="AL32">SUMPRODUCT(IFERROR((IFERROR(WEEKDAY($D$3:$AH$3,2),0)&gt;5)*D32:AH34,0))</f>
        <v>39</v>
      </c>
      <c r="AM32" s="76">
        <f>IFERROR(SUM(AJ32:AL34),"")</f>
        <v>118.5</v>
      </c>
      <c r="AN32" s="33" t="e">
        <f>VLOOKUP(A32,[1]Sheet1!$D:$M,10,0)</f>
        <v>#N/A</v>
      </c>
      <c r="AO32" s="76">
        <f>SUMPRODUCT((IFERROR((D32:AH32+D33:AH33+D34:AH34),0)&gt;8)*1,IFERROR((D32:AH32+D33:AH33+D34:AH34-8),0))</f>
        <v>30.5</v>
      </c>
      <c r="AP32" s="76">
        <f>AM32-AO32</f>
        <v>88</v>
      </c>
      <c r="AQ32" s="76"/>
      <c r="AR32" s="76"/>
      <c r="XFA32" s="79"/>
      <c r="XFB32" s="79"/>
      <c r="XFC32" s="79"/>
    </row>
    <row r="33" s="27" customFormat="1" ht="15" customHeight="1" spans="1:16383">
      <c r="A33" s="43"/>
      <c r="B33" s="43"/>
      <c r="C33" s="43" t="s">
        <v>130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>
        <v>4</v>
      </c>
      <c r="Y33" s="48">
        <v>4</v>
      </c>
      <c r="Z33" s="48">
        <v>4</v>
      </c>
      <c r="AA33" s="48">
        <v>4</v>
      </c>
      <c r="AB33" s="48">
        <v>4</v>
      </c>
      <c r="AC33" s="48">
        <v>4</v>
      </c>
      <c r="AD33" s="48">
        <v>4</v>
      </c>
      <c r="AE33" s="48">
        <v>4</v>
      </c>
      <c r="AF33" s="48">
        <v>4</v>
      </c>
      <c r="AG33" s="48">
        <v>4</v>
      </c>
      <c r="AH33" s="48">
        <v>4</v>
      </c>
      <c r="AI33" s="76"/>
      <c r="AJ33" s="76"/>
      <c r="AK33" s="76"/>
      <c r="AL33" s="76"/>
      <c r="AM33" s="76"/>
      <c r="AN33" s="33"/>
      <c r="AO33" s="76"/>
      <c r="AP33" s="76"/>
      <c r="AQ33" s="76"/>
      <c r="AR33" s="76"/>
      <c r="XFA33" s="79"/>
      <c r="XFB33" s="79"/>
      <c r="XFC33" s="79"/>
    </row>
    <row r="34" s="27" customFormat="1" ht="15" customHeight="1" spans="1:16383">
      <c r="A34" s="43"/>
      <c r="B34" s="43"/>
      <c r="C34" s="43" t="s">
        <v>131</v>
      </c>
      <c r="D34" s="48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>
        <v>2</v>
      </c>
      <c r="Y34" s="48">
        <v>1</v>
      </c>
      <c r="Z34" s="48">
        <v>4</v>
      </c>
      <c r="AA34" s="48">
        <v>4</v>
      </c>
      <c r="AB34" s="48">
        <v>4</v>
      </c>
      <c r="AC34" s="48">
        <v>4</v>
      </c>
      <c r="AD34" s="48">
        <v>3</v>
      </c>
      <c r="AE34" s="43">
        <v>3</v>
      </c>
      <c r="AF34" s="43">
        <v>1</v>
      </c>
      <c r="AG34" s="43">
        <v>3</v>
      </c>
      <c r="AH34" s="43">
        <v>1.5</v>
      </c>
      <c r="AI34" s="76"/>
      <c r="AJ34" s="76"/>
      <c r="AK34" s="76"/>
      <c r="AL34" s="76"/>
      <c r="AM34" s="76"/>
      <c r="AN34" s="33"/>
      <c r="AO34" s="76"/>
      <c r="AP34" s="76"/>
      <c r="AQ34" s="76"/>
      <c r="AR34" s="76"/>
      <c r="XFA34" s="79"/>
      <c r="XFB34" s="79"/>
      <c r="XFC34" s="79"/>
    </row>
    <row r="35" ht="18.75" spans="1:44">
      <c r="A35" s="49" t="s">
        <v>25</v>
      </c>
      <c r="B35" s="43" t="s">
        <v>17</v>
      </c>
      <c r="C35" s="43" t="s">
        <v>129</v>
      </c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>
        <v>4</v>
      </c>
      <c r="AB35" s="43">
        <v>4</v>
      </c>
      <c r="AC35" s="43">
        <v>4</v>
      </c>
      <c r="AD35" s="43">
        <v>4</v>
      </c>
      <c r="AE35" s="43">
        <v>4</v>
      </c>
      <c r="AF35" s="43">
        <v>4</v>
      </c>
      <c r="AG35" s="43">
        <v>4</v>
      </c>
      <c r="AH35" s="43">
        <v>4</v>
      </c>
      <c r="AI35" s="76">
        <f>IF(A35="","",COUNTIF(D35:AH36,"&gt;2")/2)</f>
        <v>8</v>
      </c>
      <c r="AJ35" s="76">
        <f>SUMPRODUCT(IFERROR((IFERROR(WEEKDAY($D$3:$AH$3,2),999)&lt;6)*D35:AH36,0))</f>
        <v>48</v>
      </c>
      <c r="AK35" s="76">
        <f>SUMPRODUCT((IFERROR(WEEKDAY($D$3:$AH$3,2),999)&lt;6)*D37:AH37)</f>
        <v>17</v>
      </c>
      <c r="AL35" s="76">
        <f>SUMPRODUCT(IFERROR((IFERROR(WEEKDAY($D$3:$AH$3,2),0)&gt;5)*D35:AH37,0))</f>
        <v>19</v>
      </c>
      <c r="AM35" s="76">
        <f>SUM(D35:AH37)</f>
        <v>84</v>
      </c>
      <c r="AN35" s="77" t="s">
        <v>133</v>
      </c>
      <c r="AO35" s="76">
        <f>SUMPRODUCT((IFERROR((D35:AH35+D36:AH36+D37:AH37),0)&gt;8)*1,IFERROR((D35:AH35+D36:AH36+D37:AH37-8),0))</f>
        <v>20</v>
      </c>
      <c r="AP35" s="76">
        <f>AM35-AO35</f>
        <v>64</v>
      </c>
      <c r="AQ35" s="76"/>
      <c r="AR35" s="76"/>
    </row>
    <row r="36" ht="18.75" spans="1:44">
      <c r="A36" s="50"/>
      <c r="B36" s="43"/>
      <c r="C36" s="43" t="s">
        <v>130</v>
      </c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>
        <v>4</v>
      </c>
      <c r="AB36" s="43">
        <v>4</v>
      </c>
      <c r="AC36" s="43">
        <v>4</v>
      </c>
      <c r="AD36" s="43">
        <v>4</v>
      </c>
      <c r="AE36" s="43">
        <v>4</v>
      </c>
      <c r="AF36" s="43">
        <v>4</v>
      </c>
      <c r="AG36" s="43">
        <v>4</v>
      </c>
      <c r="AH36" s="43">
        <v>4</v>
      </c>
      <c r="AI36" s="76"/>
      <c r="AJ36" s="76"/>
      <c r="AK36" s="76"/>
      <c r="AL36" s="76"/>
      <c r="AM36" s="76"/>
      <c r="AN36" s="77"/>
      <c r="AO36" s="76"/>
      <c r="AP36" s="76"/>
      <c r="AQ36" s="76"/>
      <c r="AR36" s="76"/>
    </row>
    <row r="37" ht="18.75" spans="1:44">
      <c r="A37" s="51"/>
      <c r="B37" s="43"/>
      <c r="C37" s="43" t="s">
        <v>131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>
        <v>3</v>
      </c>
      <c r="AB37" s="43">
        <v>3</v>
      </c>
      <c r="AC37" s="43">
        <v>3</v>
      </c>
      <c r="AD37" s="43">
        <v>3</v>
      </c>
      <c r="AE37" s="43">
        <v>2</v>
      </c>
      <c r="AF37" s="43">
        <v>1</v>
      </c>
      <c r="AG37" s="43">
        <v>4</v>
      </c>
      <c r="AH37" s="43">
        <v>1</v>
      </c>
      <c r="AI37" s="76"/>
      <c r="AJ37" s="76"/>
      <c r="AK37" s="76"/>
      <c r="AL37" s="76"/>
      <c r="AM37" s="76"/>
      <c r="AN37" s="77"/>
      <c r="AO37" s="76"/>
      <c r="AP37" s="76"/>
      <c r="AQ37" s="76"/>
      <c r="AR37" s="76"/>
    </row>
    <row r="38" s="27" customFormat="1" ht="19" customHeight="1" spans="1:44">
      <c r="A38" s="52" t="s">
        <v>73</v>
      </c>
      <c r="B38" s="53" t="s">
        <v>72</v>
      </c>
      <c r="C38" s="52" t="s">
        <v>134</v>
      </c>
      <c r="D38" s="52"/>
      <c r="E38" s="52">
        <v>6.5</v>
      </c>
      <c r="F38" s="52">
        <v>11.5</v>
      </c>
      <c r="G38" s="52">
        <v>11</v>
      </c>
      <c r="H38" s="52">
        <v>12.5</v>
      </c>
      <c r="I38" s="52">
        <v>12.5</v>
      </c>
      <c r="J38" s="52">
        <v>12.5</v>
      </c>
      <c r="K38" s="52">
        <v>12</v>
      </c>
      <c r="L38" s="52">
        <v>11.5</v>
      </c>
      <c r="M38" s="52">
        <v>10.5</v>
      </c>
      <c r="N38" s="52">
        <v>11</v>
      </c>
      <c r="O38" s="52">
        <v>10.5</v>
      </c>
      <c r="P38" s="52">
        <v>10</v>
      </c>
      <c r="Q38" s="52">
        <v>11</v>
      </c>
      <c r="R38" s="52"/>
      <c r="S38" s="52">
        <v>12.5</v>
      </c>
      <c r="T38" s="52">
        <v>11</v>
      </c>
      <c r="U38" s="52">
        <v>11.5</v>
      </c>
      <c r="V38" s="52">
        <v>11</v>
      </c>
      <c r="W38" s="52">
        <v>11</v>
      </c>
      <c r="X38" s="52">
        <v>12.5</v>
      </c>
      <c r="Y38" s="52"/>
      <c r="Z38" s="52">
        <v>12.5</v>
      </c>
      <c r="AA38" s="52">
        <v>11.5</v>
      </c>
      <c r="AB38" s="52">
        <v>11.5</v>
      </c>
      <c r="AC38" s="52">
        <v>11.5</v>
      </c>
      <c r="AD38" s="52">
        <v>11.5</v>
      </c>
      <c r="AE38" s="52">
        <v>11.5</v>
      </c>
      <c r="AF38" s="52">
        <v>12.5</v>
      </c>
      <c r="AG38" s="52">
        <v>12.5</v>
      </c>
      <c r="AH38" s="52">
        <v>12.5</v>
      </c>
      <c r="AI38" s="76">
        <f>IF(A38="","",COUNTIF(D38:AH39,"&gt;2"))</f>
        <v>28</v>
      </c>
      <c r="AJ38" s="76" cm="1">
        <f t="array" ref="AJ38">SUMPRODUCT(IFERROR((IFERROR(WEEKDAY($D$3:$AH$3,2),999)&lt;6)*D38:AH39,0))</f>
        <v>248</v>
      </c>
      <c r="AK38" s="76">
        <f>SUMPRODUCT((IFERROR(WEEKDAY($D$3:$AH$3,2),999)&lt;6)*D40:AH40)</f>
        <v>0</v>
      </c>
      <c r="AL38" s="76">
        <f>SUMPRODUCT(IFERROR((IFERROR(WEEKDAY($D$3:$AH$3,2),0)&gt;5)*D38:AH40,0))</f>
        <v>72</v>
      </c>
      <c r="AM38" s="76">
        <f>IFERROR(SUM(AJ38:AL40),"")</f>
        <v>320</v>
      </c>
      <c r="AN38" s="33" t="e">
        <f>VLOOKUP(A38,[1]Sheet1!$D:$M,10,0)</f>
        <v>#N/A</v>
      </c>
      <c r="AO38" s="76" cm="1">
        <f t="array" ref="AO38">SUMPRODUCT((IFERROR((D38:AH38+D39:AH39+D40:AH40),0)&gt;8)*1,IFERROR((D38:AH38+D39:AH39+D40:AH40-8),0))</f>
        <v>97.5</v>
      </c>
      <c r="AP38" s="76">
        <f>AM38-AO38</f>
        <v>222.5</v>
      </c>
      <c r="AQ38" s="76"/>
      <c r="AR38" s="76"/>
    </row>
    <row r="39" s="27" customFormat="1" ht="19" customHeight="1" spans="1:44">
      <c r="A39" s="52"/>
      <c r="B39" s="54"/>
      <c r="C39" s="52" t="s">
        <v>135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76"/>
      <c r="AJ39" s="76"/>
      <c r="AK39" s="76"/>
      <c r="AL39" s="76"/>
      <c r="AM39" s="76"/>
      <c r="AN39" s="33"/>
      <c r="AO39" s="76"/>
      <c r="AP39" s="76"/>
      <c r="AQ39" s="76"/>
      <c r="AR39" s="76"/>
    </row>
    <row r="40" s="27" customFormat="1" ht="20" customHeight="1" spans="1:44">
      <c r="A40" s="55" t="s">
        <v>131</v>
      </c>
      <c r="B40" s="56"/>
      <c r="C40" s="57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76"/>
      <c r="AJ40" s="76"/>
      <c r="AK40" s="76"/>
      <c r="AL40" s="76"/>
      <c r="AM40" s="76"/>
      <c r="AN40" s="33"/>
      <c r="AO40" s="76"/>
      <c r="AP40" s="76"/>
      <c r="AQ40" s="76"/>
      <c r="AR40" s="76"/>
    </row>
    <row r="41" s="27" customFormat="1" ht="19" customHeight="1" spans="1:44">
      <c r="A41" s="52" t="s">
        <v>76</v>
      </c>
      <c r="B41" s="53" t="s">
        <v>72</v>
      </c>
      <c r="C41" s="52" t="s">
        <v>134</v>
      </c>
      <c r="D41" s="52"/>
      <c r="E41" s="52">
        <v>11</v>
      </c>
      <c r="F41" s="52">
        <v>11</v>
      </c>
      <c r="G41" s="52">
        <v>12</v>
      </c>
      <c r="H41" s="52">
        <v>12</v>
      </c>
      <c r="I41" s="52">
        <v>12</v>
      </c>
      <c r="J41" s="52">
        <v>12</v>
      </c>
      <c r="K41" s="52">
        <v>12</v>
      </c>
      <c r="L41" s="52">
        <v>12</v>
      </c>
      <c r="M41" s="52">
        <v>12</v>
      </c>
      <c r="N41" s="52">
        <v>12</v>
      </c>
      <c r="O41" s="52"/>
      <c r="P41" s="52">
        <v>12</v>
      </c>
      <c r="Q41" s="52">
        <v>12</v>
      </c>
      <c r="R41" s="52">
        <v>9</v>
      </c>
      <c r="S41" s="52"/>
      <c r="T41" s="52">
        <v>12</v>
      </c>
      <c r="U41" s="52">
        <v>12</v>
      </c>
      <c r="V41" s="52">
        <v>12</v>
      </c>
      <c r="W41" s="52">
        <v>12</v>
      </c>
      <c r="X41" s="52">
        <v>12</v>
      </c>
      <c r="Y41" s="52"/>
      <c r="Z41" s="52">
        <v>12</v>
      </c>
      <c r="AA41" s="52">
        <v>11</v>
      </c>
      <c r="AB41" s="52">
        <v>11</v>
      </c>
      <c r="AC41" s="52">
        <v>11</v>
      </c>
      <c r="AD41" s="52">
        <v>12</v>
      </c>
      <c r="AE41" s="52">
        <v>11.5</v>
      </c>
      <c r="AF41" s="52">
        <v>12.5</v>
      </c>
      <c r="AG41" s="52">
        <v>12</v>
      </c>
      <c r="AH41" s="52">
        <v>12</v>
      </c>
      <c r="AI41" s="76">
        <f>IF(A41="","",COUNTIF(D41:AH42,"&gt;2"))</f>
        <v>27</v>
      </c>
      <c r="AJ41" s="76" cm="1">
        <f t="array" ref="AJ41">SUMPRODUCT(IFERROR((IFERROR(WEEKDAY($D$3:$AH$3,2),999)&lt;6)*D41:AH42,0))</f>
        <v>235</v>
      </c>
      <c r="AK41" s="76" cm="1">
        <f t="array" ref="AK41">SUMPRODUCT((IFERROR(WEEKDAY($D$3:$AH$3,2),999)&lt;6)*D43:AH43)</f>
        <v>0</v>
      </c>
      <c r="AL41" s="76">
        <f>SUMPRODUCT(IFERROR((IFERROR(WEEKDAY($D$3:$AH$3,2),0)&gt;5)*D41:AH43,0))</f>
        <v>81</v>
      </c>
      <c r="AM41" s="76">
        <f>IFERROR(SUM(AJ41:AL43),"")</f>
        <v>316</v>
      </c>
      <c r="AN41" s="33" t="e">
        <f>VLOOKUP(A41,[1]Sheet1!$D:$M,10,0)</f>
        <v>#N/A</v>
      </c>
      <c r="AO41" s="76" cm="1">
        <f t="array" ref="AO41">SUMPRODUCT((IFERROR((D41:AH41+D42:AH42+D43:AH43),0)&gt;8)*1,IFERROR((D41:AH41+D42:AH42+D43:AH43-8),0))</f>
        <v>100</v>
      </c>
      <c r="AP41" s="76">
        <f>AM41-AO41</f>
        <v>216</v>
      </c>
      <c r="AQ41" s="76"/>
      <c r="AR41" s="76"/>
    </row>
    <row r="42" s="27" customFormat="1" ht="19" customHeight="1" spans="1:44">
      <c r="A42" s="52"/>
      <c r="B42" s="54"/>
      <c r="C42" s="52" t="s">
        <v>135</v>
      </c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76"/>
      <c r="AJ42" s="76"/>
      <c r="AK42" s="76"/>
      <c r="AL42" s="76"/>
      <c r="AM42" s="76"/>
      <c r="AN42" s="33"/>
      <c r="AO42" s="76"/>
      <c r="AP42" s="76"/>
      <c r="AQ42" s="76"/>
      <c r="AR42" s="76"/>
    </row>
    <row r="43" s="27" customFormat="1" ht="20" customHeight="1" spans="1:44">
      <c r="A43" s="55" t="s">
        <v>131</v>
      </c>
      <c r="B43" s="56"/>
      <c r="C43" s="57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66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76"/>
      <c r="AJ43" s="76"/>
      <c r="AK43" s="76"/>
      <c r="AL43" s="76"/>
      <c r="AM43" s="76"/>
      <c r="AN43" s="33"/>
      <c r="AO43" s="76"/>
      <c r="AP43" s="76"/>
      <c r="AQ43" s="76"/>
      <c r="AR43" s="76"/>
    </row>
    <row r="44" s="27" customFormat="1" ht="19" customHeight="1" spans="1:44">
      <c r="A44" s="52" t="s">
        <v>77</v>
      </c>
      <c r="B44" s="53" t="s">
        <v>72</v>
      </c>
      <c r="C44" s="52" t="s">
        <v>134</v>
      </c>
      <c r="D44" s="52"/>
      <c r="E44" s="52">
        <v>11</v>
      </c>
      <c r="F44" s="52">
        <v>9.5</v>
      </c>
      <c r="G44" s="52">
        <v>11</v>
      </c>
      <c r="H44" s="52">
        <v>12</v>
      </c>
      <c r="I44" s="52">
        <v>12</v>
      </c>
      <c r="J44" s="52">
        <v>12</v>
      </c>
      <c r="K44" s="52">
        <v>12</v>
      </c>
      <c r="L44" s="52">
        <v>11</v>
      </c>
      <c r="M44" s="52"/>
      <c r="N44" s="52">
        <v>11.5</v>
      </c>
      <c r="O44" s="52">
        <v>11</v>
      </c>
      <c r="P44" s="52">
        <v>11</v>
      </c>
      <c r="Q44" s="52">
        <v>12</v>
      </c>
      <c r="R44" s="52"/>
      <c r="S44" s="52">
        <v>11</v>
      </c>
      <c r="T44" s="52">
        <v>11</v>
      </c>
      <c r="U44" s="52">
        <v>11</v>
      </c>
      <c r="V44" s="52"/>
      <c r="W44" s="52"/>
      <c r="X44" s="52">
        <v>11</v>
      </c>
      <c r="Y44" s="52"/>
      <c r="Z44" s="52">
        <v>11</v>
      </c>
      <c r="AA44" s="52">
        <v>11</v>
      </c>
      <c r="AB44" s="52">
        <v>11</v>
      </c>
      <c r="AC44" s="52">
        <v>11</v>
      </c>
      <c r="AD44" s="52">
        <v>11</v>
      </c>
      <c r="AE44" s="52">
        <v>11</v>
      </c>
      <c r="AF44" s="52">
        <v>11</v>
      </c>
      <c r="AG44" s="52">
        <v>11</v>
      </c>
      <c r="AH44" s="52">
        <v>8</v>
      </c>
      <c r="AI44" s="76">
        <f>IF(A44="","",COUNTIF(D44:AH45,"&gt;2"))</f>
        <v>25</v>
      </c>
      <c r="AJ44" s="76" cm="1">
        <f t="array" ref="AJ44">SUMPRODUCT(IFERROR((IFERROR(WEEKDAY($D$3:$AH$3,2),999)&lt;6)*D44:AH45,0))</f>
        <v>207</v>
      </c>
      <c r="AK44" s="76">
        <f>SUMPRODUCT((IFERROR(WEEKDAY($D$3:$AH$3,2),999)&lt;6)*D46:AH46)</f>
        <v>0</v>
      </c>
      <c r="AL44" s="76">
        <f>SUMPRODUCT(IFERROR((IFERROR(WEEKDAY($D$3:$AH$3,2),0)&gt;5)*D44:AH46,0))</f>
        <v>69</v>
      </c>
      <c r="AM44" s="76">
        <f>IFERROR(SUM(AJ44:AL46),"")</f>
        <v>276</v>
      </c>
      <c r="AN44" s="33" t="e">
        <f>VLOOKUP(A44,[1]Sheet1!$D:$M,10,0)</f>
        <v>#N/A</v>
      </c>
      <c r="AO44" s="76" cm="1">
        <f t="array" ref="AO44">SUMPRODUCT((IFERROR((D44:AH44+D45:AH45+D46:AH46),0)&gt;8)*1,IFERROR((D44:AH44+D45:AH45+D46:AH46-8),0))</f>
        <v>76</v>
      </c>
      <c r="AP44" s="76">
        <f>AM44-AO44</f>
        <v>200</v>
      </c>
      <c r="AQ44" s="76"/>
      <c r="AR44" s="76"/>
    </row>
    <row r="45" s="27" customFormat="1" ht="19" customHeight="1" spans="1:44">
      <c r="A45" s="52"/>
      <c r="B45" s="54"/>
      <c r="C45" s="52" t="s">
        <v>135</v>
      </c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76"/>
      <c r="AJ45" s="76"/>
      <c r="AK45" s="76"/>
      <c r="AL45" s="76"/>
      <c r="AM45" s="76"/>
      <c r="AN45" s="33"/>
      <c r="AO45" s="76"/>
      <c r="AP45" s="76"/>
      <c r="AQ45" s="76"/>
      <c r="AR45" s="76"/>
    </row>
    <row r="46" s="27" customFormat="1" ht="20" customHeight="1" spans="1:44">
      <c r="A46" s="55" t="s">
        <v>131</v>
      </c>
      <c r="B46" s="56"/>
      <c r="C46" s="57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76"/>
      <c r="AJ46" s="76"/>
      <c r="AK46" s="76"/>
      <c r="AL46" s="76"/>
      <c r="AM46" s="76"/>
      <c r="AN46" s="33"/>
      <c r="AO46" s="76"/>
      <c r="AP46" s="76"/>
      <c r="AQ46" s="76"/>
      <c r="AR46" s="76"/>
    </row>
    <row r="47" s="27" customFormat="1" ht="19" customHeight="1" spans="1:44">
      <c r="A47" s="52" t="s">
        <v>75</v>
      </c>
      <c r="B47" s="53" t="s">
        <v>72</v>
      </c>
      <c r="C47" s="52" t="s">
        <v>134</v>
      </c>
      <c r="D47" s="52"/>
      <c r="E47" s="52">
        <v>8</v>
      </c>
      <c r="F47" s="52">
        <v>11</v>
      </c>
      <c r="G47" s="52">
        <v>12</v>
      </c>
      <c r="H47" s="52">
        <v>12</v>
      </c>
      <c r="I47" s="52">
        <v>11</v>
      </c>
      <c r="J47" s="52"/>
      <c r="K47" s="52">
        <v>12</v>
      </c>
      <c r="L47" s="52">
        <v>11</v>
      </c>
      <c r="M47" s="52">
        <v>10</v>
      </c>
      <c r="N47" s="52">
        <v>11</v>
      </c>
      <c r="O47" s="52">
        <v>11</v>
      </c>
      <c r="P47" s="52">
        <v>11</v>
      </c>
      <c r="Q47" s="52">
        <v>10.5</v>
      </c>
      <c r="R47" s="52"/>
      <c r="S47" s="52">
        <v>10.5</v>
      </c>
      <c r="T47" s="52"/>
      <c r="U47" s="52">
        <v>11</v>
      </c>
      <c r="V47" s="52"/>
      <c r="W47" s="52">
        <v>11</v>
      </c>
      <c r="X47" s="52">
        <v>11</v>
      </c>
      <c r="Y47" s="52"/>
      <c r="Z47" s="52">
        <v>11</v>
      </c>
      <c r="AA47" s="52">
        <v>11</v>
      </c>
      <c r="AB47" s="52">
        <v>11</v>
      </c>
      <c r="AC47" s="52">
        <v>11</v>
      </c>
      <c r="AD47" s="52">
        <v>8.5</v>
      </c>
      <c r="AE47" s="52">
        <v>11</v>
      </c>
      <c r="AF47" s="52"/>
      <c r="AG47" s="52">
        <v>11</v>
      </c>
      <c r="AH47" s="52">
        <v>8</v>
      </c>
      <c r="AI47" s="76">
        <f>IF(A47="","",COUNTIF(D47:AH48,"&gt;2"))</f>
        <v>24</v>
      </c>
      <c r="AJ47" s="76" cm="1">
        <f t="array" ref="AJ47">SUMPRODUCT(IFERROR((IFERROR(WEEKDAY($D$3:$AH$3,2),999)&lt;6)*D47:AH48,0))</f>
        <v>212</v>
      </c>
      <c r="AK47" s="76">
        <f>SUMPRODUCT((IFERROR(WEEKDAY($D$3:$AH$3,2),999)&lt;6)*D49:AH49)</f>
        <v>0</v>
      </c>
      <c r="AL47" s="76">
        <f>SUMPRODUCT(IFERROR((IFERROR(WEEKDAY($D$3:$AH$3,2),0)&gt;5)*D47:AH49,0))</f>
        <v>44.5</v>
      </c>
      <c r="AM47" s="76">
        <f>IFERROR(SUM(AJ47:AL49),"")</f>
        <v>256.5</v>
      </c>
      <c r="AN47" s="33" t="e">
        <f>VLOOKUP(A47,[1]Sheet1!$D:$M,10,0)</f>
        <v>#N/A</v>
      </c>
      <c r="AO47" s="76" cm="1">
        <f t="array" ref="AO47">SUMPRODUCT((IFERROR((D47:AH47+D48:AH48+D49:AH49),0)&gt;8)*1,IFERROR((D47:AH47+D48:AH48+D49:AH49-8),0))</f>
        <v>64.5</v>
      </c>
      <c r="AP47" s="76">
        <f>AM47-AO47</f>
        <v>192</v>
      </c>
      <c r="AQ47" s="76"/>
      <c r="AR47" s="76"/>
    </row>
    <row r="48" s="27" customFormat="1" ht="19" customHeight="1" spans="1:44">
      <c r="A48" s="52"/>
      <c r="B48" s="54"/>
      <c r="C48" s="52" t="s">
        <v>135</v>
      </c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76"/>
      <c r="AJ48" s="76"/>
      <c r="AK48" s="76"/>
      <c r="AL48" s="76"/>
      <c r="AM48" s="76"/>
      <c r="AN48" s="33"/>
      <c r="AO48" s="76"/>
      <c r="AP48" s="76"/>
      <c r="AQ48" s="76"/>
      <c r="AR48" s="76"/>
    </row>
    <row r="49" s="27" customFormat="1" ht="20" customHeight="1" spans="1:44">
      <c r="A49" s="55" t="s">
        <v>131</v>
      </c>
      <c r="B49" s="56"/>
      <c r="C49" s="57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76"/>
      <c r="AJ49" s="76"/>
      <c r="AK49" s="76"/>
      <c r="AL49" s="76"/>
      <c r="AM49" s="76"/>
      <c r="AN49" s="33"/>
      <c r="AO49" s="76"/>
      <c r="AP49" s="76"/>
      <c r="AQ49" s="76"/>
      <c r="AR49" s="76"/>
    </row>
    <row r="50" s="27" customFormat="1" ht="19" customHeight="1" spans="1:44">
      <c r="A50" s="58" t="s">
        <v>87</v>
      </c>
      <c r="B50" s="59" t="s">
        <v>136</v>
      </c>
      <c r="C50" s="58" t="s">
        <v>129</v>
      </c>
      <c r="D50" s="60">
        <v>4</v>
      </c>
      <c r="E50" s="60">
        <v>4</v>
      </c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76">
        <f>IF(A50="","",COUNTIF(D50:AH51,"&gt;2")/2)</f>
        <v>2</v>
      </c>
      <c r="AJ50" s="76" cm="1">
        <f t="array" ref="AJ50">SUMPRODUCT(IFERROR((IFERROR(WEEKDAY($D$3:$AH$3,2),999)&lt;6)*D50:AH51,0))</f>
        <v>8</v>
      </c>
      <c r="AK50" s="76">
        <f>SUMPRODUCT((IFERROR(WEEKDAY($D$3:$AH$3,2),999)&lt;6)*D52:AH52)</f>
        <v>4</v>
      </c>
      <c r="AL50" s="76">
        <f>SUMPRODUCT(IFERROR((IFERROR(WEEKDAY($D$3:$AH$3,2),0)&gt;5)*D50:AH52,0))</f>
        <v>12.5</v>
      </c>
      <c r="AM50" s="76">
        <f>IFERROR(SUM(AJ50:AL52),"")</f>
        <v>24.5</v>
      </c>
      <c r="AN50" s="33" t="e">
        <f>VLOOKUP(A50,[1]Sheet1!$D:$M,10,0)</f>
        <v>#N/A</v>
      </c>
      <c r="AO50" s="76" cm="1">
        <f t="array" ref="AO50">SUMPRODUCT((IFERROR((D50:AH50+D51:AH51+D52:AH52),0)&gt;8)*1,IFERROR((D50:AH50+D51:AH51+D52:AH52-8),0))</f>
        <v>8.5</v>
      </c>
      <c r="AP50" s="76">
        <f>AM50-AO50</f>
        <v>16</v>
      </c>
      <c r="AQ50" s="76"/>
      <c r="AR50" s="76"/>
    </row>
    <row r="51" s="27" customFormat="1" ht="19" customHeight="1" spans="1:44">
      <c r="A51" s="58"/>
      <c r="B51" s="59"/>
      <c r="C51" s="58" t="s">
        <v>130</v>
      </c>
      <c r="D51" s="60">
        <v>4</v>
      </c>
      <c r="E51" s="60">
        <v>4</v>
      </c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76"/>
      <c r="AJ51" s="76"/>
      <c r="AK51" s="76"/>
      <c r="AL51" s="76"/>
      <c r="AM51" s="76"/>
      <c r="AN51" s="33"/>
      <c r="AO51" s="76"/>
      <c r="AP51" s="76"/>
      <c r="AQ51" s="76"/>
      <c r="AR51" s="76"/>
    </row>
    <row r="52" s="27" customFormat="1" ht="20" customHeight="1" spans="1:44">
      <c r="A52" s="58"/>
      <c r="B52" s="59"/>
      <c r="C52" s="58" t="s">
        <v>131</v>
      </c>
      <c r="D52" s="60">
        <v>4.5</v>
      </c>
      <c r="E52" s="60">
        <v>4</v>
      </c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76"/>
      <c r="AJ52" s="76"/>
      <c r="AK52" s="76"/>
      <c r="AL52" s="76"/>
      <c r="AM52" s="76"/>
      <c r="AN52" s="33"/>
      <c r="AO52" s="76"/>
      <c r="AP52" s="76"/>
      <c r="AQ52" s="76"/>
      <c r="AR52" s="76"/>
    </row>
    <row r="53" s="27" customFormat="1" ht="19" customHeight="1" spans="1:44">
      <c r="A53" s="59" t="s">
        <v>88</v>
      </c>
      <c r="B53" s="59" t="s">
        <v>136</v>
      </c>
      <c r="C53" s="59" t="s">
        <v>129</v>
      </c>
      <c r="D53" s="61"/>
      <c r="E53" s="61">
        <v>3.5</v>
      </c>
      <c r="F53" s="61">
        <v>4</v>
      </c>
      <c r="G53" s="61">
        <v>4</v>
      </c>
      <c r="H53" s="61">
        <v>4</v>
      </c>
      <c r="I53" s="61">
        <v>4</v>
      </c>
      <c r="J53" s="61">
        <v>4</v>
      </c>
      <c r="K53" s="61"/>
      <c r="L53" s="61">
        <v>4</v>
      </c>
      <c r="M53" s="61">
        <v>4</v>
      </c>
      <c r="N53" s="61">
        <v>4</v>
      </c>
      <c r="O53" s="61">
        <v>4</v>
      </c>
      <c r="P53" s="61">
        <v>4</v>
      </c>
      <c r="Q53" s="61"/>
      <c r="R53" s="61"/>
      <c r="S53" s="61">
        <v>4</v>
      </c>
      <c r="T53" s="61">
        <v>4</v>
      </c>
      <c r="U53" s="61"/>
      <c r="V53" s="61"/>
      <c r="W53" s="61">
        <v>4</v>
      </c>
      <c r="X53" s="61"/>
      <c r="Y53" s="61"/>
      <c r="Z53" s="61">
        <v>4</v>
      </c>
      <c r="AA53" s="61">
        <v>4</v>
      </c>
      <c r="AB53" s="61">
        <v>4</v>
      </c>
      <c r="AC53" s="61">
        <v>4</v>
      </c>
      <c r="AD53" s="61"/>
      <c r="AE53" s="61"/>
      <c r="AF53" s="61">
        <v>4</v>
      </c>
      <c r="AG53" s="61">
        <v>4</v>
      </c>
      <c r="AH53" s="61"/>
      <c r="AI53" s="76">
        <f>IF(A53="","",COUNTIF(D53:AH54,"&gt;2")/2)</f>
        <v>20</v>
      </c>
      <c r="AJ53" s="76" cm="1">
        <f t="array" ref="AJ53">SUMPRODUCT(IFERROR((IFERROR(WEEKDAY($D$3:$AH$3,2),999)&lt;6)*D53:AH54,0))</f>
        <v>142</v>
      </c>
      <c r="AK53" s="76">
        <f>SUMPRODUCT((IFERROR(WEEKDAY($D$3:$AH$3,2),999)&lt;6)*D55:AH55)</f>
        <v>47</v>
      </c>
      <c r="AL53" s="76">
        <f>SUMPRODUCT(IFERROR((IFERROR(WEEKDAY($D$3:$AH$3,2),0)&gt;5)*D53:AH55,0))</f>
        <v>24.5</v>
      </c>
      <c r="AM53" s="76">
        <f>IFERROR(SUM(AJ53:AL55),"")</f>
        <v>213.5</v>
      </c>
      <c r="AN53" s="33" t="e">
        <f>VLOOKUP(A53,[1]Sheet1!$D:$M,10,0)</f>
        <v>#N/A</v>
      </c>
      <c r="AO53" s="76" cm="1">
        <f t="array" ref="AO53">SUMPRODUCT((IFERROR((D53:AH53+D54:AH54+D55:AH55),0)&gt;8)*1,IFERROR((D53:AH53+D54:AH54+D55:AH55-8),0))</f>
        <v>47.5</v>
      </c>
      <c r="AP53" s="76">
        <f>AM53-AO53</f>
        <v>166</v>
      </c>
      <c r="AQ53" s="76"/>
      <c r="AR53" s="76"/>
    </row>
    <row r="54" s="27" customFormat="1" ht="19" customHeight="1" spans="1:44">
      <c r="A54" s="59"/>
      <c r="B54" s="59"/>
      <c r="C54" s="59" t="s">
        <v>130</v>
      </c>
      <c r="D54" s="61"/>
      <c r="E54" s="61"/>
      <c r="F54" s="61">
        <v>4</v>
      </c>
      <c r="G54" s="61">
        <v>4</v>
      </c>
      <c r="H54" s="61">
        <v>4</v>
      </c>
      <c r="I54" s="61">
        <v>4</v>
      </c>
      <c r="J54" s="61">
        <v>4</v>
      </c>
      <c r="K54" s="61"/>
      <c r="L54" s="61">
        <v>4</v>
      </c>
      <c r="M54" s="61">
        <v>4</v>
      </c>
      <c r="N54" s="61">
        <v>4</v>
      </c>
      <c r="O54" s="61">
        <v>4</v>
      </c>
      <c r="P54" s="61">
        <v>4</v>
      </c>
      <c r="Q54" s="61"/>
      <c r="R54" s="61"/>
      <c r="S54" s="61">
        <v>4</v>
      </c>
      <c r="T54" s="61">
        <v>4</v>
      </c>
      <c r="U54" s="61">
        <v>4.5</v>
      </c>
      <c r="V54" s="61"/>
      <c r="W54" s="61">
        <v>4</v>
      </c>
      <c r="X54" s="61">
        <v>3.5</v>
      </c>
      <c r="Y54" s="61"/>
      <c r="Z54" s="61">
        <v>4</v>
      </c>
      <c r="AA54" s="61">
        <v>4</v>
      </c>
      <c r="AB54" s="61">
        <v>4</v>
      </c>
      <c r="AC54" s="61">
        <v>4</v>
      </c>
      <c r="AD54" s="61"/>
      <c r="AE54" s="61"/>
      <c r="AF54" s="61">
        <v>4</v>
      </c>
      <c r="AG54" s="61">
        <v>2</v>
      </c>
      <c r="AH54" s="61"/>
      <c r="AI54" s="76"/>
      <c r="AJ54" s="76"/>
      <c r="AK54" s="76"/>
      <c r="AL54" s="76"/>
      <c r="AM54" s="76"/>
      <c r="AN54" s="33"/>
      <c r="AO54" s="76"/>
      <c r="AP54" s="76"/>
      <c r="AQ54" s="76"/>
      <c r="AR54" s="76"/>
    </row>
    <row r="55" s="27" customFormat="1" ht="20" customHeight="1" spans="1:44">
      <c r="A55" s="62"/>
      <c r="B55" s="59"/>
      <c r="C55" s="62" t="s">
        <v>131</v>
      </c>
      <c r="D55" s="61"/>
      <c r="E55" s="61"/>
      <c r="F55" s="61">
        <v>6</v>
      </c>
      <c r="G55" s="61">
        <v>4.5</v>
      </c>
      <c r="H55" s="61">
        <v>1.5</v>
      </c>
      <c r="I55" s="61">
        <v>0</v>
      </c>
      <c r="J55" s="61">
        <v>0</v>
      </c>
      <c r="K55" s="61"/>
      <c r="L55" s="64">
        <v>2</v>
      </c>
      <c r="M55" s="64">
        <v>1.5</v>
      </c>
      <c r="N55" s="64">
        <v>5</v>
      </c>
      <c r="O55" s="64">
        <v>5.5</v>
      </c>
      <c r="P55" s="61">
        <v>5.5</v>
      </c>
      <c r="Q55" s="61"/>
      <c r="R55" s="61"/>
      <c r="S55" s="64">
        <v>1.5</v>
      </c>
      <c r="T55" s="64">
        <v>2</v>
      </c>
      <c r="U55" s="64">
        <v>0.5</v>
      </c>
      <c r="V55" s="61"/>
      <c r="W55" s="61">
        <v>2.5</v>
      </c>
      <c r="X55" s="64">
        <v>4</v>
      </c>
      <c r="Y55" s="61"/>
      <c r="Z55" s="64">
        <v>5</v>
      </c>
      <c r="AA55" s="61">
        <v>1</v>
      </c>
      <c r="AB55" s="61">
        <v>0.5</v>
      </c>
      <c r="AC55" s="64">
        <v>2.5</v>
      </c>
      <c r="AD55" s="61"/>
      <c r="AE55" s="61"/>
      <c r="AF55" s="61">
        <v>1</v>
      </c>
      <c r="AG55" s="64">
        <v>0</v>
      </c>
      <c r="AH55" s="61"/>
      <c r="AI55" s="76"/>
      <c r="AJ55" s="76"/>
      <c r="AK55" s="76"/>
      <c r="AL55" s="76"/>
      <c r="AM55" s="76"/>
      <c r="AN55" s="33"/>
      <c r="AO55" s="76"/>
      <c r="AP55" s="76"/>
      <c r="AQ55" s="76"/>
      <c r="AR55" s="76"/>
    </row>
    <row r="56" s="27" customFormat="1" ht="19" customHeight="1" spans="1:44">
      <c r="A56" s="59" t="s">
        <v>89</v>
      </c>
      <c r="B56" s="59" t="s">
        <v>136</v>
      </c>
      <c r="C56" s="59" t="s">
        <v>129</v>
      </c>
      <c r="D56" s="61">
        <v>4</v>
      </c>
      <c r="E56" s="61">
        <v>4</v>
      </c>
      <c r="F56" s="61">
        <v>4</v>
      </c>
      <c r="G56" s="61">
        <v>4</v>
      </c>
      <c r="H56" s="61">
        <v>4</v>
      </c>
      <c r="I56" s="61">
        <v>4</v>
      </c>
      <c r="J56" s="61">
        <v>4</v>
      </c>
      <c r="K56" s="61"/>
      <c r="L56" s="61">
        <v>4</v>
      </c>
      <c r="M56" s="61">
        <v>4</v>
      </c>
      <c r="N56" s="61">
        <v>4</v>
      </c>
      <c r="O56" s="61">
        <v>4</v>
      </c>
      <c r="P56" s="61">
        <v>4</v>
      </c>
      <c r="Q56" s="61"/>
      <c r="R56" s="61">
        <v>3.5</v>
      </c>
      <c r="S56" s="61">
        <v>4</v>
      </c>
      <c r="T56" s="61">
        <v>4</v>
      </c>
      <c r="U56" s="61">
        <v>4</v>
      </c>
      <c r="V56" s="61">
        <v>4</v>
      </c>
      <c r="W56" s="61">
        <v>4</v>
      </c>
      <c r="X56" s="61">
        <v>4</v>
      </c>
      <c r="Y56" s="61">
        <v>4</v>
      </c>
      <c r="Z56" s="61">
        <v>4</v>
      </c>
      <c r="AA56" s="61">
        <v>3.5</v>
      </c>
      <c r="AB56" s="61">
        <v>4</v>
      </c>
      <c r="AC56" s="61">
        <v>4</v>
      </c>
      <c r="AD56" s="61"/>
      <c r="AE56" s="61">
        <v>4</v>
      </c>
      <c r="AF56" s="61"/>
      <c r="AG56" s="61">
        <v>4</v>
      </c>
      <c r="AH56" s="61">
        <v>4</v>
      </c>
      <c r="AI56" s="76">
        <f>IF(A56="","",COUNTIF(D56:AH57,"&gt;2")/2)</f>
        <v>26.5</v>
      </c>
      <c r="AJ56" s="76" cm="1">
        <f t="array" ref="AJ56">SUMPRODUCT(IFERROR((IFERROR(WEEKDAY($D$3:$AH$3,2),999)&lt;6)*D56:AH57,0))</f>
        <v>164</v>
      </c>
      <c r="AK56" s="76">
        <f>SUMPRODUCT((IFERROR(WEEKDAY($D$3:$AH$3,2),999)&lt;6)*D58:AH58)</f>
        <v>45.5</v>
      </c>
      <c r="AL56" s="76">
        <f>SUMPRODUCT(IFERROR((IFERROR(WEEKDAY($D$3:$AH$3,2),0)&gt;5)*D56:AH58,0))</f>
        <v>57</v>
      </c>
      <c r="AM56" s="76">
        <f>IFERROR(SUM(AJ56:AL58),"")</f>
        <v>266.5</v>
      </c>
      <c r="AN56" s="33" t="e">
        <f>VLOOKUP(A56,[1]Sheet1!$D:$M,10,0)</f>
        <v>#N/A</v>
      </c>
      <c r="AO56" s="76" cm="1">
        <f t="array" ref="AO56">SUMPRODUCT((IFERROR((D56:AH56+D57:AH57+D58:AH58),0)&gt;8)*1,IFERROR((D56:AH56+D57:AH57+D58:AH58-8),0))</f>
        <v>55</v>
      </c>
      <c r="AP56" s="76">
        <f>AM56-AO56</f>
        <v>211.5</v>
      </c>
      <c r="AQ56" s="76"/>
      <c r="AR56" s="76"/>
    </row>
    <row r="57" s="27" customFormat="1" ht="19" customHeight="1" spans="1:44">
      <c r="A57" s="59"/>
      <c r="B57" s="59"/>
      <c r="C57" s="59" t="s">
        <v>130</v>
      </c>
      <c r="D57" s="61">
        <v>4</v>
      </c>
      <c r="E57" s="61">
        <v>4</v>
      </c>
      <c r="F57" s="61">
        <v>4</v>
      </c>
      <c r="G57" s="61">
        <v>4</v>
      </c>
      <c r="H57" s="61">
        <v>4</v>
      </c>
      <c r="I57" s="61">
        <v>4</v>
      </c>
      <c r="J57" s="61">
        <v>4</v>
      </c>
      <c r="K57" s="61"/>
      <c r="L57" s="61">
        <v>4</v>
      </c>
      <c r="M57" s="61">
        <v>4.5</v>
      </c>
      <c r="N57" s="61">
        <v>4</v>
      </c>
      <c r="O57" s="61">
        <v>4</v>
      </c>
      <c r="P57" s="61">
        <v>4</v>
      </c>
      <c r="Q57" s="61"/>
      <c r="R57" s="61">
        <v>4</v>
      </c>
      <c r="S57" s="61">
        <v>4</v>
      </c>
      <c r="T57" s="61">
        <v>4</v>
      </c>
      <c r="U57" s="61">
        <v>4</v>
      </c>
      <c r="V57" s="61">
        <v>4</v>
      </c>
      <c r="W57" s="61">
        <v>4</v>
      </c>
      <c r="X57" s="61">
        <v>4</v>
      </c>
      <c r="Y57" s="61">
        <v>4</v>
      </c>
      <c r="Z57" s="61">
        <v>4</v>
      </c>
      <c r="AA57" s="61"/>
      <c r="AB57" s="61">
        <v>4</v>
      </c>
      <c r="AC57" s="61">
        <v>4</v>
      </c>
      <c r="AD57" s="61"/>
      <c r="AE57" s="61">
        <v>4</v>
      </c>
      <c r="AF57" s="61"/>
      <c r="AG57" s="61">
        <v>4</v>
      </c>
      <c r="AH57" s="61">
        <v>4</v>
      </c>
      <c r="AI57" s="76"/>
      <c r="AJ57" s="76"/>
      <c r="AK57" s="76"/>
      <c r="AL57" s="76"/>
      <c r="AM57" s="76"/>
      <c r="AN57" s="33"/>
      <c r="AO57" s="76"/>
      <c r="AP57" s="76"/>
      <c r="AQ57" s="76"/>
      <c r="AR57" s="76"/>
    </row>
    <row r="58" s="27" customFormat="1" ht="20" customHeight="1" spans="1:44">
      <c r="A58" s="62"/>
      <c r="B58" s="59"/>
      <c r="C58" s="62" t="s">
        <v>131</v>
      </c>
      <c r="D58" s="61">
        <v>1.5</v>
      </c>
      <c r="E58" s="61">
        <v>2</v>
      </c>
      <c r="F58" s="61">
        <v>2</v>
      </c>
      <c r="G58" s="61">
        <v>4.5</v>
      </c>
      <c r="H58" s="61">
        <v>1.5</v>
      </c>
      <c r="I58" s="61">
        <v>0</v>
      </c>
      <c r="J58" s="61">
        <v>3.5</v>
      </c>
      <c r="K58" s="61"/>
      <c r="L58" s="64">
        <v>0</v>
      </c>
      <c r="M58" s="64">
        <v>4</v>
      </c>
      <c r="N58" s="64">
        <v>1.5</v>
      </c>
      <c r="O58" s="64">
        <v>1</v>
      </c>
      <c r="P58" s="64">
        <v>1.5</v>
      </c>
      <c r="Q58" s="61"/>
      <c r="R58" s="67">
        <v>0.5</v>
      </c>
      <c r="S58" s="64">
        <v>1.5</v>
      </c>
      <c r="T58" s="61">
        <v>0</v>
      </c>
      <c r="U58" s="61">
        <v>5</v>
      </c>
      <c r="V58" s="61">
        <v>4.5</v>
      </c>
      <c r="W58" s="61">
        <v>3</v>
      </c>
      <c r="X58" s="64">
        <v>1</v>
      </c>
      <c r="Y58" s="64">
        <v>1</v>
      </c>
      <c r="Z58" s="64">
        <v>2</v>
      </c>
      <c r="AA58" s="61"/>
      <c r="AB58" s="64">
        <v>1</v>
      </c>
      <c r="AC58" s="64">
        <v>3.5</v>
      </c>
      <c r="AD58" s="61"/>
      <c r="AE58" s="64">
        <v>2</v>
      </c>
      <c r="AF58" s="61"/>
      <c r="AG58" s="64">
        <v>3.5</v>
      </c>
      <c r="AH58" s="61">
        <v>3.5</v>
      </c>
      <c r="AI58" s="76"/>
      <c r="AJ58" s="76"/>
      <c r="AK58" s="76"/>
      <c r="AL58" s="76"/>
      <c r="AM58" s="76"/>
      <c r="AN58" s="33"/>
      <c r="AO58" s="76"/>
      <c r="AP58" s="76"/>
      <c r="AQ58" s="76"/>
      <c r="AR58" s="76"/>
    </row>
    <row r="59" s="27" customFormat="1" ht="19" customHeight="1" spans="1:44">
      <c r="A59" s="58" t="s">
        <v>90</v>
      </c>
      <c r="B59" s="59" t="s">
        <v>136</v>
      </c>
      <c r="C59" s="58" t="s">
        <v>129</v>
      </c>
      <c r="D59" s="60"/>
      <c r="E59" s="60">
        <v>4</v>
      </c>
      <c r="F59" s="60">
        <v>4</v>
      </c>
      <c r="G59" s="60">
        <v>4</v>
      </c>
      <c r="H59" s="60">
        <v>4</v>
      </c>
      <c r="I59" s="60">
        <v>4</v>
      </c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76">
        <f>IF(A59="","",COUNTIF(D59:AH60,"&gt;2")/2)</f>
        <v>5</v>
      </c>
      <c r="AJ59" s="76" cm="1">
        <f t="array" ref="AJ59">SUMPRODUCT(IFERROR((IFERROR(WEEKDAY($D$3:$AH$3,2),999)&lt;6)*D59:AH60,0))</f>
        <v>40</v>
      </c>
      <c r="AK59" s="76">
        <f>SUMPRODUCT((IFERROR(WEEKDAY($D$3:$AH$3,2),999)&lt;6)*D61:AH61)</f>
        <v>10.5</v>
      </c>
      <c r="AL59" s="76">
        <f>SUMPRODUCT(IFERROR((IFERROR(WEEKDAY($D$3:$AH$3,2),0)&gt;5)*D59:AH61,0))</f>
        <v>0</v>
      </c>
      <c r="AM59" s="76">
        <f>IFERROR(SUM(AJ59:AL61),"")</f>
        <v>50.5</v>
      </c>
      <c r="AN59" s="33" t="e">
        <f>VLOOKUP(A59,[1]Sheet1!$D:$M,10,0)</f>
        <v>#N/A</v>
      </c>
      <c r="AO59" s="76" cm="1">
        <f t="array" ref="AO59">SUMPRODUCT((IFERROR((D59:AH59+D60:AH60+D61:AH61),0)&gt;8)*1,IFERROR((D59:AH59+D60:AH60+D61:AH61-8),0))</f>
        <v>10.5</v>
      </c>
      <c r="AP59" s="76">
        <f>AM59-AO59</f>
        <v>40</v>
      </c>
      <c r="AQ59" s="76"/>
      <c r="AR59" s="76"/>
    </row>
    <row r="60" s="27" customFormat="1" ht="19" customHeight="1" spans="1:44">
      <c r="A60" s="58"/>
      <c r="B60" s="59"/>
      <c r="C60" s="58" t="s">
        <v>130</v>
      </c>
      <c r="D60" s="60"/>
      <c r="E60" s="60">
        <v>4</v>
      </c>
      <c r="F60" s="60">
        <v>4</v>
      </c>
      <c r="G60" s="60">
        <v>4</v>
      </c>
      <c r="H60" s="60">
        <v>4</v>
      </c>
      <c r="I60" s="60">
        <v>4</v>
      </c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76"/>
      <c r="AJ60" s="76"/>
      <c r="AK60" s="76"/>
      <c r="AL60" s="76"/>
      <c r="AM60" s="76"/>
      <c r="AN60" s="33"/>
      <c r="AO60" s="76"/>
      <c r="AP60" s="76"/>
      <c r="AQ60" s="76"/>
      <c r="AR60" s="76"/>
    </row>
    <row r="61" s="27" customFormat="1" ht="20" customHeight="1" spans="1:44">
      <c r="A61" s="63"/>
      <c r="B61" s="59"/>
      <c r="C61" s="63" t="s">
        <v>131</v>
      </c>
      <c r="D61" s="60"/>
      <c r="E61" s="60">
        <v>4.5</v>
      </c>
      <c r="F61" s="60">
        <v>2</v>
      </c>
      <c r="G61" s="60">
        <v>2.5</v>
      </c>
      <c r="H61" s="60">
        <v>1.5</v>
      </c>
      <c r="I61" s="60">
        <v>0</v>
      </c>
      <c r="J61" s="60"/>
      <c r="K61" s="65"/>
      <c r="L61" s="65"/>
      <c r="M61" s="65"/>
      <c r="N61" s="65"/>
      <c r="O61" s="65"/>
      <c r="P61" s="65"/>
      <c r="Q61" s="65"/>
      <c r="R61" s="65"/>
      <c r="S61" s="60"/>
      <c r="T61" s="60"/>
      <c r="U61" s="60"/>
      <c r="V61" s="60"/>
      <c r="W61" s="60"/>
      <c r="X61" s="60"/>
      <c r="Y61" s="60"/>
      <c r="Z61" s="60"/>
      <c r="AA61" s="60"/>
      <c r="AB61" s="65"/>
      <c r="AC61" s="65"/>
      <c r="AD61" s="60"/>
      <c r="AE61" s="65"/>
      <c r="AF61" s="65"/>
      <c r="AG61" s="65"/>
      <c r="AH61" s="60"/>
      <c r="AI61" s="76"/>
      <c r="AJ61" s="76"/>
      <c r="AK61" s="76"/>
      <c r="AL61" s="76"/>
      <c r="AM61" s="76"/>
      <c r="AN61" s="33"/>
      <c r="AO61" s="76"/>
      <c r="AP61" s="76"/>
      <c r="AQ61" s="76"/>
      <c r="AR61" s="76"/>
    </row>
    <row r="62" s="27" customFormat="1" ht="19" customHeight="1" spans="1:44">
      <c r="A62" s="59" t="s">
        <v>91</v>
      </c>
      <c r="B62" s="59" t="s">
        <v>136</v>
      </c>
      <c r="C62" s="59" t="s">
        <v>129</v>
      </c>
      <c r="D62" s="61"/>
      <c r="E62" s="61"/>
      <c r="F62" s="61">
        <v>3.5</v>
      </c>
      <c r="G62" s="61">
        <v>4</v>
      </c>
      <c r="H62" s="61">
        <v>4</v>
      </c>
      <c r="I62" s="61">
        <v>4</v>
      </c>
      <c r="J62" s="61">
        <v>4</v>
      </c>
      <c r="K62" s="61"/>
      <c r="L62" s="61">
        <v>4</v>
      </c>
      <c r="M62" s="61">
        <v>4</v>
      </c>
      <c r="N62" s="61">
        <v>4</v>
      </c>
      <c r="O62" s="61">
        <v>3</v>
      </c>
      <c r="P62" s="61">
        <v>4</v>
      </c>
      <c r="Q62" s="61">
        <v>4</v>
      </c>
      <c r="R62" s="61"/>
      <c r="S62" s="61"/>
      <c r="T62" s="61">
        <v>4</v>
      </c>
      <c r="U62" s="61">
        <v>4</v>
      </c>
      <c r="V62" s="61"/>
      <c r="W62" s="61">
        <v>4</v>
      </c>
      <c r="X62" s="61"/>
      <c r="Y62" s="61"/>
      <c r="Z62" s="61">
        <v>4</v>
      </c>
      <c r="AA62" s="61">
        <v>4</v>
      </c>
      <c r="AB62" s="61">
        <v>4</v>
      </c>
      <c r="AC62" s="61">
        <v>4</v>
      </c>
      <c r="AD62" s="61">
        <v>3</v>
      </c>
      <c r="AE62" s="61"/>
      <c r="AF62" s="61"/>
      <c r="AG62" s="61"/>
      <c r="AH62" s="61"/>
      <c r="AI62" s="76">
        <f>IF(A62="","",COUNTIF(D62:AH63,"&gt;2")/2)</f>
        <v>19</v>
      </c>
      <c r="AJ62" s="76" cm="1">
        <f t="array" ref="AJ62">SUMPRODUCT(IFERROR((IFERROR(WEEKDAY($D$3:$AH$3,2),999)&lt;6)*D62:AH63,0))</f>
        <v>132.5</v>
      </c>
      <c r="AK62" s="76">
        <f>SUMPRODUCT((IFERROR(WEEKDAY($D$3:$AH$3,2),999)&lt;6)*D64:AH64)</f>
        <v>34.5</v>
      </c>
      <c r="AL62" s="76">
        <f>SUMPRODUCT(IFERROR((IFERROR(WEEKDAY($D$3:$AH$3,2),0)&gt;5)*D62:AH64,0))</f>
        <v>22.5</v>
      </c>
      <c r="AM62" s="76">
        <f>IFERROR(SUM(AJ62:AL64),"")</f>
        <v>189.5</v>
      </c>
      <c r="AN62" s="33" t="e">
        <f>VLOOKUP(A62,[1]Sheet1!$D:$M,10,0)</f>
        <v>#N/A</v>
      </c>
      <c r="AO62" s="76" cm="1">
        <f t="array" ref="AO62">SUMPRODUCT((IFERROR((D62:AH62+D63:AH63+D64:AH64),0)&gt;8)*1,IFERROR((D62:AH62+D63:AH63+D64:AH64-8),0))</f>
        <v>37.5</v>
      </c>
      <c r="AP62" s="76">
        <f>AM62-AO62</f>
        <v>152</v>
      </c>
      <c r="AQ62" s="76"/>
      <c r="AR62" s="76"/>
    </row>
    <row r="63" s="27" customFormat="1" ht="19" customHeight="1" spans="1:44">
      <c r="A63" s="59"/>
      <c r="B63" s="59"/>
      <c r="C63" s="59" t="s">
        <v>130</v>
      </c>
      <c r="D63" s="61"/>
      <c r="E63" s="61"/>
      <c r="F63" s="61">
        <v>4</v>
      </c>
      <c r="G63" s="61">
        <v>4</v>
      </c>
      <c r="H63" s="61">
        <v>4</v>
      </c>
      <c r="I63" s="61">
        <v>4</v>
      </c>
      <c r="J63" s="61">
        <v>4</v>
      </c>
      <c r="K63" s="61"/>
      <c r="L63" s="61">
        <v>4</v>
      </c>
      <c r="M63" s="61">
        <v>4</v>
      </c>
      <c r="N63" s="61">
        <v>4</v>
      </c>
      <c r="O63" s="61">
        <v>4</v>
      </c>
      <c r="P63" s="61">
        <v>4</v>
      </c>
      <c r="Q63" s="61">
        <v>4</v>
      </c>
      <c r="R63" s="61"/>
      <c r="S63" s="61"/>
      <c r="T63" s="61"/>
      <c r="U63" s="61">
        <v>4</v>
      </c>
      <c r="V63" s="61">
        <v>3</v>
      </c>
      <c r="W63" s="61">
        <v>4</v>
      </c>
      <c r="X63" s="61"/>
      <c r="Y63" s="61"/>
      <c r="Z63" s="61">
        <v>4</v>
      </c>
      <c r="AA63" s="61">
        <v>4</v>
      </c>
      <c r="AB63" s="61">
        <v>4</v>
      </c>
      <c r="AC63" s="61">
        <v>4</v>
      </c>
      <c r="AD63" s="61">
        <v>4</v>
      </c>
      <c r="AE63" s="61"/>
      <c r="AF63" s="61"/>
      <c r="AG63" s="61"/>
      <c r="AH63" s="61"/>
      <c r="AI63" s="76"/>
      <c r="AJ63" s="76"/>
      <c r="AK63" s="76"/>
      <c r="AL63" s="76"/>
      <c r="AM63" s="76"/>
      <c r="AN63" s="33"/>
      <c r="AO63" s="76"/>
      <c r="AP63" s="76"/>
      <c r="AQ63" s="76"/>
      <c r="AR63" s="76"/>
    </row>
    <row r="64" s="27" customFormat="1" ht="20" customHeight="1" spans="1:44">
      <c r="A64" s="62"/>
      <c r="B64" s="59"/>
      <c r="C64" s="62" t="s">
        <v>131</v>
      </c>
      <c r="D64" s="61"/>
      <c r="E64" s="61"/>
      <c r="F64" s="61">
        <v>1.5</v>
      </c>
      <c r="G64" s="61">
        <v>1</v>
      </c>
      <c r="H64" s="61">
        <v>0</v>
      </c>
      <c r="I64" s="61">
        <v>0.5</v>
      </c>
      <c r="J64" s="61">
        <v>4.5</v>
      </c>
      <c r="K64" s="61"/>
      <c r="L64" s="61">
        <v>1</v>
      </c>
      <c r="M64" s="61">
        <v>3.5</v>
      </c>
      <c r="N64" s="64">
        <v>3.5</v>
      </c>
      <c r="O64" s="61">
        <v>1.5</v>
      </c>
      <c r="P64" s="61">
        <v>0.5</v>
      </c>
      <c r="Q64" s="61">
        <v>2</v>
      </c>
      <c r="R64" s="61"/>
      <c r="S64" s="61"/>
      <c r="T64" s="61"/>
      <c r="U64" s="61">
        <v>6</v>
      </c>
      <c r="V64" s="61">
        <v>1</v>
      </c>
      <c r="W64" s="61">
        <v>4.5</v>
      </c>
      <c r="X64" s="61"/>
      <c r="Y64" s="61"/>
      <c r="Z64" s="61">
        <v>0</v>
      </c>
      <c r="AA64" s="61">
        <v>0.5</v>
      </c>
      <c r="AB64" s="64">
        <v>1</v>
      </c>
      <c r="AC64" s="61">
        <v>5.5</v>
      </c>
      <c r="AD64" s="61">
        <v>3</v>
      </c>
      <c r="AE64" s="61"/>
      <c r="AF64" s="61"/>
      <c r="AG64" s="61"/>
      <c r="AH64" s="61"/>
      <c r="AI64" s="76"/>
      <c r="AJ64" s="76"/>
      <c r="AK64" s="76"/>
      <c r="AL64" s="76"/>
      <c r="AM64" s="76"/>
      <c r="AN64" s="33"/>
      <c r="AO64" s="76"/>
      <c r="AP64" s="76"/>
      <c r="AQ64" s="76"/>
      <c r="AR64" s="76"/>
    </row>
    <row r="65" s="27" customFormat="1" ht="19" customHeight="1" spans="1:44">
      <c r="A65" s="59" t="s">
        <v>93</v>
      </c>
      <c r="B65" s="59" t="s">
        <v>136</v>
      </c>
      <c r="C65" s="59" t="s">
        <v>129</v>
      </c>
      <c r="D65" s="61"/>
      <c r="E65" s="61">
        <v>4</v>
      </c>
      <c r="F65" s="61">
        <v>4</v>
      </c>
      <c r="G65" s="61">
        <v>4</v>
      </c>
      <c r="H65" s="61">
        <v>4</v>
      </c>
      <c r="I65" s="61">
        <v>4</v>
      </c>
      <c r="J65" s="61"/>
      <c r="K65" s="61"/>
      <c r="L65" s="61"/>
      <c r="M65" s="61">
        <v>4</v>
      </c>
      <c r="N65" s="61">
        <v>4</v>
      </c>
      <c r="O65" s="61">
        <v>4</v>
      </c>
      <c r="P65" s="61">
        <v>4</v>
      </c>
      <c r="Q65" s="61">
        <v>4</v>
      </c>
      <c r="R65" s="61"/>
      <c r="S65" s="61"/>
      <c r="T65" s="61">
        <v>4</v>
      </c>
      <c r="U65" s="61">
        <v>4</v>
      </c>
      <c r="V65" s="61">
        <v>4</v>
      </c>
      <c r="W65" s="61">
        <v>4</v>
      </c>
      <c r="X65" s="61"/>
      <c r="Y65" s="61"/>
      <c r="Z65" s="61">
        <v>4</v>
      </c>
      <c r="AA65" s="61">
        <v>4</v>
      </c>
      <c r="AB65" s="61">
        <v>4</v>
      </c>
      <c r="AC65" s="61">
        <v>4</v>
      </c>
      <c r="AD65" s="61">
        <v>4</v>
      </c>
      <c r="AE65" s="61"/>
      <c r="AF65" s="61">
        <v>4</v>
      </c>
      <c r="AG65" s="61"/>
      <c r="AH65" s="61"/>
      <c r="AI65" s="76">
        <f>IF(A65="","",COUNTIF(D65:AH66,"&gt;2")/2)</f>
        <v>19.5</v>
      </c>
      <c r="AJ65" s="76" cm="1">
        <f t="array" ref="AJ65">SUMPRODUCT(IFERROR((IFERROR(WEEKDAY($D$3:$AH$3,2),999)&lt;6)*D65:AH66,0))</f>
        <v>141</v>
      </c>
      <c r="AK65" s="76">
        <f>SUMPRODUCT((IFERROR(WEEKDAY($D$3:$AH$3,2),999)&lt;6)*D67:AH67)</f>
        <v>39.5</v>
      </c>
      <c r="AL65" s="76">
        <f>SUMPRODUCT(IFERROR((IFERROR(WEEKDAY($D$3:$AH$3,2),0)&gt;5)*D65:AH67,0))</f>
        <v>20</v>
      </c>
      <c r="AM65" s="76">
        <f>IFERROR(SUM(AJ65:AL67),"")</f>
        <v>200.5</v>
      </c>
      <c r="AN65" s="33" t="e">
        <f>VLOOKUP(A65,[1]Sheet1!$D:$M,10,0)</f>
        <v>#N/A</v>
      </c>
      <c r="AO65" s="76" cm="1">
        <f t="array" ref="AO65">SUMPRODUCT((IFERROR((D65:AH65+D66:AH66+D67:AH67),0)&gt;8)*1,IFERROR((D65:AH65+D66:AH66+D67:AH67-8),0))</f>
        <v>37</v>
      </c>
      <c r="AP65" s="76">
        <f>AM65-AO65</f>
        <v>163.5</v>
      </c>
      <c r="AQ65" s="76"/>
      <c r="AR65" s="76"/>
    </row>
    <row r="66" s="27" customFormat="1" ht="19" customHeight="1" spans="1:44">
      <c r="A66" s="59"/>
      <c r="B66" s="59"/>
      <c r="C66" s="59" t="s">
        <v>130</v>
      </c>
      <c r="D66" s="61"/>
      <c r="E66" s="61">
        <v>4</v>
      </c>
      <c r="F66" s="61">
        <v>4</v>
      </c>
      <c r="G66" s="61">
        <v>4</v>
      </c>
      <c r="H66" s="61">
        <v>4</v>
      </c>
      <c r="I66" s="61">
        <v>4</v>
      </c>
      <c r="J66" s="61"/>
      <c r="K66" s="61"/>
      <c r="L66" s="61"/>
      <c r="M66" s="61">
        <v>4</v>
      </c>
      <c r="N66" s="61">
        <v>4</v>
      </c>
      <c r="O66" s="61">
        <v>4</v>
      </c>
      <c r="P66" s="61">
        <v>4</v>
      </c>
      <c r="Q66" s="61">
        <v>4</v>
      </c>
      <c r="R66" s="61"/>
      <c r="S66" s="61"/>
      <c r="T66" s="61"/>
      <c r="U66" s="61">
        <v>4</v>
      </c>
      <c r="V66" s="61">
        <v>4</v>
      </c>
      <c r="W66" s="61">
        <v>4</v>
      </c>
      <c r="X66" s="61"/>
      <c r="Y66" s="61"/>
      <c r="Z66" s="61">
        <v>4</v>
      </c>
      <c r="AA66" s="61">
        <v>4</v>
      </c>
      <c r="AB66" s="61">
        <v>4</v>
      </c>
      <c r="AC66" s="61">
        <v>4</v>
      </c>
      <c r="AD66" s="61">
        <v>4</v>
      </c>
      <c r="AE66" s="61"/>
      <c r="AF66" s="61">
        <v>4</v>
      </c>
      <c r="AG66" s="61">
        <v>1</v>
      </c>
      <c r="AH66" s="61"/>
      <c r="AI66" s="76"/>
      <c r="AJ66" s="76"/>
      <c r="AK66" s="76"/>
      <c r="AL66" s="76"/>
      <c r="AM66" s="76"/>
      <c r="AN66" s="33"/>
      <c r="AO66" s="76"/>
      <c r="AP66" s="76"/>
      <c r="AQ66" s="76"/>
      <c r="AR66" s="76"/>
    </row>
    <row r="67" s="27" customFormat="1" ht="20" customHeight="1" spans="1:44">
      <c r="A67" s="62"/>
      <c r="B67" s="59"/>
      <c r="C67" s="62" t="s">
        <v>131</v>
      </c>
      <c r="D67" s="61"/>
      <c r="E67" s="61">
        <v>5</v>
      </c>
      <c r="F67" s="61">
        <v>2</v>
      </c>
      <c r="G67" s="61">
        <v>1</v>
      </c>
      <c r="H67" s="61">
        <v>0</v>
      </c>
      <c r="I67" s="61">
        <v>0.5</v>
      </c>
      <c r="J67" s="61"/>
      <c r="K67" s="61"/>
      <c r="L67" s="61"/>
      <c r="M67" s="64">
        <v>4</v>
      </c>
      <c r="N67" s="64">
        <v>4</v>
      </c>
      <c r="O67" s="61">
        <v>1.5</v>
      </c>
      <c r="P67" s="61">
        <v>0.5</v>
      </c>
      <c r="Q67" s="61">
        <v>3</v>
      </c>
      <c r="R67" s="61"/>
      <c r="S67" s="61"/>
      <c r="T67" s="61"/>
      <c r="U67" s="61">
        <v>0</v>
      </c>
      <c r="V67" s="61">
        <v>0</v>
      </c>
      <c r="W67" s="61">
        <v>4.5</v>
      </c>
      <c r="X67" s="61"/>
      <c r="Y67" s="61"/>
      <c r="Z67" s="61">
        <v>0</v>
      </c>
      <c r="AA67" s="61">
        <v>0.5</v>
      </c>
      <c r="AB67" s="64">
        <v>1</v>
      </c>
      <c r="AC67" s="61">
        <v>5.5</v>
      </c>
      <c r="AD67" s="61">
        <v>3</v>
      </c>
      <c r="AE67" s="61"/>
      <c r="AF67" s="61">
        <v>1</v>
      </c>
      <c r="AG67" s="61">
        <v>6.5</v>
      </c>
      <c r="AH67" s="61"/>
      <c r="AI67" s="76"/>
      <c r="AJ67" s="76"/>
      <c r="AK67" s="76"/>
      <c r="AL67" s="76"/>
      <c r="AM67" s="76"/>
      <c r="AN67" s="33"/>
      <c r="AO67" s="76"/>
      <c r="AP67" s="76"/>
      <c r="AQ67" s="76"/>
      <c r="AR67" s="76"/>
    </row>
    <row r="68" s="27" customFormat="1" ht="19" customHeight="1" spans="1:44">
      <c r="A68" s="58" t="s">
        <v>94</v>
      </c>
      <c r="B68" s="59" t="s">
        <v>136</v>
      </c>
      <c r="C68" s="58" t="s">
        <v>129</v>
      </c>
      <c r="D68" s="60"/>
      <c r="E68" s="60">
        <v>4</v>
      </c>
      <c r="F68" s="60">
        <v>4</v>
      </c>
      <c r="G68" s="60">
        <v>4</v>
      </c>
      <c r="H68" s="60">
        <v>4</v>
      </c>
      <c r="I68" s="60">
        <v>3.5</v>
      </c>
      <c r="J68" s="60">
        <v>4</v>
      </c>
      <c r="K68" s="60"/>
      <c r="L68" s="60">
        <v>4</v>
      </c>
      <c r="M68" s="60"/>
      <c r="N68" s="60"/>
      <c r="O68" s="60">
        <v>4</v>
      </c>
      <c r="P68" s="60">
        <v>4</v>
      </c>
      <c r="Q68" s="60">
        <v>4</v>
      </c>
      <c r="R68" s="60"/>
      <c r="S68" s="60"/>
      <c r="T68" s="60"/>
      <c r="U68" s="60"/>
      <c r="V68" s="60">
        <v>4</v>
      </c>
      <c r="W68" s="60">
        <v>3.5</v>
      </c>
      <c r="X68" s="60"/>
      <c r="Y68" s="60"/>
      <c r="Z68" s="65"/>
      <c r="AA68" s="65"/>
      <c r="AB68" s="60">
        <v>4</v>
      </c>
      <c r="AC68" s="60">
        <v>4</v>
      </c>
      <c r="AD68" s="60">
        <v>4</v>
      </c>
      <c r="AE68" s="60"/>
      <c r="AF68" s="60"/>
      <c r="AG68" s="65"/>
      <c r="AH68" s="60"/>
      <c r="AI68" s="76">
        <f>IF(A68="","",COUNTIF(D68:AH69,"&gt;2")/2)</f>
        <v>15</v>
      </c>
      <c r="AJ68" s="76" cm="1">
        <f t="array" ref="AJ68">SUMPRODUCT(IFERROR((IFERROR(WEEKDAY($D$3:$AH$3,2),999)&lt;6)*D68:AH69,0))</f>
        <v>103</v>
      </c>
      <c r="AK68" s="76">
        <f>SUMPRODUCT((IFERROR(WEEKDAY($D$3:$AH$3,2),999)&lt;6)*D70:AH70)</f>
        <v>21</v>
      </c>
      <c r="AL68" s="76">
        <f>SUMPRODUCT(IFERROR((IFERROR(WEEKDAY($D$3:$AH$3,2),0)&gt;5)*D68:AH70,0))</f>
        <v>22.5</v>
      </c>
      <c r="AM68" s="76">
        <f>IFERROR(SUM(AJ68:AL70),"")</f>
        <v>146.5</v>
      </c>
      <c r="AN68" s="33" t="e">
        <f>VLOOKUP(A68,[1]Sheet1!$D:$M,10,0)</f>
        <v>#N/A</v>
      </c>
      <c r="AO68" s="76" cm="1">
        <f t="array" ref="AO68">SUMPRODUCT((IFERROR((D68:AH68+D69:AH69+D70:AH70),0)&gt;8)*1,IFERROR((D68:AH68+D69:AH69+D70:AH70-8),0))</f>
        <v>26.5</v>
      </c>
      <c r="AP68" s="76">
        <f>AM68-AO68</f>
        <v>120</v>
      </c>
      <c r="AQ68" s="76"/>
      <c r="AR68" s="76"/>
    </row>
    <row r="69" s="27" customFormat="1" ht="19" customHeight="1" spans="1:44">
      <c r="A69" s="58"/>
      <c r="B69" s="59"/>
      <c r="C69" s="58" t="s">
        <v>130</v>
      </c>
      <c r="D69" s="60"/>
      <c r="E69" s="60">
        <v>4</v>
      </c>
      <c r="F69" s="60">
        <v>4</v>
      </c>
      <c r="G69" s="60">
        <v>4</v>
      </c>
      <c r="H69" s="60">
        <v>4</v>
      </c>
      <c r="I69" s="60">
        <v>4</v>
      </c>
      <c r="J69" s="60">
        <v>4</v>
      </c>
      <c r="K69" s="60"/>
      <c r="L69" s="60">
        <v>4</v>
      </c>
      <c r="M69" s="60"/>
      <c r="N69" s="60"/>
      <c r="O69" s="60">
        <v>4</v>
      </c>
      <c r="P69" s="60">
        <v>4</v>
      </c>
      <c r="Q69" s="60">
        <v>4</v>
      </c>
      <c r="R69" s="60"/>
      <c r="S69" s="60"/>
      <c r="T69" s="60"/>
      <c r="U69" s="60"/>
      <c r="V69" s="60">
        <v>4</v>
      </c>
      <c r="W69" s="60">
        <v>4</v>
      </c>
      <c r="X69" s="60"/>
      <c r="Y69" s="60"/>
      <c r="Z69" s="65"/>
      <c r="AA69" s="65"/>
      <c r="AB69" s="60">
        <v>4</v>
      </c>
      <c r="AC69" s="60">
        <v>4</v>
      </c>
      <c r="AD69" s="60">
        <v>4</v>
      </c>
      <c r="AE69" s="60"/>
      <c r="AF69" s="60"/>
      <c r="AG69" s="65"/>
      <c r="AH69" s="60"/>
      <c r="AI69" s="76"/>
      <c r="AJ69" s="76"/>
      <c r="AK69" s="76"/>
      <c r="AL69" s="76"/>
      <c r="AM69" s="76"/>
      <c r="AN69" s="33"/>
      <c r="AO69" s="76"/>
      <c r="AP69" s="76"/>
      <c r="AQ69" s="76"/>
      <c r="AR69" s="76"/>
    </row>
    <row r="70" s="27" customFormat="1" ht="20" customHeight="1" spans="1:44">
      <c r="A70" s="63"/>
      <c r="B70" s="59"/>
      <c r="C70" s="63" t="s">
        <v>131</v>
      </c>
      <c r="D70" s="60"/>
      <c r="E70" s="60">
        <v>4.5</v>
      </c>
      <c r="F70" s="60">
        <v>1.5</v>
      </c>
      <c r="G70" s="60">
        <v>1</v>
      </c>
      <c r="H70" s="60">
        <v>0</v>
      </c>
      <c r="I70" s="60">
        <v>0.5</v>
      </c>
      <c r="J70" s="60">
        <v>4.5</v>
      </c>
      <c r="K70" s="60"/>
      <c r="L70" s="60">
        <v>1</v>
      </c>
      <c r="M70" s="60"/>
      <c r="N70" s="60"/>
      <c r="O70" s="60">
        <v>1.5</v>
      </c>
      <c r="P70" s="60">
        <v>0.5</v>
      </c>
      <c r="Q70" s="60">
        <v>2</v>
      </c>
      <c r="R70" s="60"/>
      <c r="S70" s="60"/>
      <c r="T70" s="60"/>
      <c r="U70" s="60"/>
      <c r="V70" s="60">
        <v>0</v>
      </c>
      <c r="W70" s="60">
        <v>4</v>
      </c>
      <c r="X70" s="60"/>
      <c r="Y70" s="60"/>
      <c r="Z70" s="65"/>
      <c r="AA70" s="65"/>
      <c r="AB70" s="65">
        <v>1</v>
      </c>
      <c r="AC70" s="60">
        <v>5.5</v>
      </c>
      <c r="AD70" s="60">
        <v>0</v>
      </c>
      <c r="AE70" s="60"/>
      <c r="AF70" s="60"/>
      <c r="AG70" s="65"/>
      <c r="AH70" s="60"/>
      <c r="AI70" s="76"/>
      <c r="AJ70" s="76"/>
      <c r="AK70" s="76"/>
      <c r="AL70" s="76"/>
      <c r="AM70" s="76"/>
      <c r="AN70" s="33"/>
      <c r="AO70" s="76"/>
      <c r="AP70" s="76"/>
      <c r="AQ70" s="76"/>
      <c r="AR70" s="76"/>
    </row>
    <row r="71" s="27" customFormat="1" ht="19" customHeight="1" spans="1:44">
      <c r="A71" s="59" t="s">
        <v>95</v>
      </c>
      <c r="B71" s="59" t="s">
        <v>136</v>
      </c>
      <c r="C71" s="59" t="s">
        <v>129</v>
      </c>
      <c r="D71" s="61"/>
      <c r="E71" s="61">
        <v>4</v>
      </c>
      <c r="F71" s="61">
        <v>4</v>
      </c>
      <c r="G71" s="61">
        <v>4</v>
      </c>
      <c r="H71" s="61">
        <v>4</v>
      </c>
      <c r="I71" s="61">
        <v>4</v>
      </c>
      <c r="J71" s="61"/>
      <c r="K71" s="61"/>
      <c r="L71" s="61">
        <v>4</v>
      </c>
      <c r="M71" s="61">
        <v>4</v>
      </c>
      <c r="N71" s="61">
        <v>4</v>
      </c>
      <c r="O71" s="61">
        <v>4</v>
      </c>
      <c r="P71" s="61">
        <v>4</v>
      </c>
      <c r="Q71" s="61"/>
      <c r="R71" s="61"/>
      <c r="S71" s="61">
        <v>4</v>
      </c>
      <c r="T71" s="61">
        <v>4</v>
      </c>
      <c r="U71" s="61"/>
      <c r="V71" s="61"/>
      <c r="W71" s="61">
        <v>4</v>
      </c>
      <c r="X71" s="61"/>
      <c r="Y71" s="61"/>
      <c r="Z71" s="61">
        <v>4</v>
      </c>
      <c r="AA71" s="61">
        <v>4</v>
      </c>
      <c r="AB71" s="61">
        <v>4</v>
      </c>
      <c r="AC71" s="61">
        <v>4</v>
      </c>
      <c r="AD71" s="61"/>
      <c r="AE71" s="61"/>
      <c r="AF71" s="61"/>
      <c r="AG71" s="61"/>
      <c r="AH71" s="61"/>
      <c r="AI71" s="76">
        <f>IF(A71="","",COUNTIF(D71:AH72,"&gt;2")/2)</f>
        <v>18</v>
      </c>
      <c r="AJ71" s="76" cm="1">
        <f t="array" ref="AJ71">SUMPRODUCT(IFERROR((IFERROR(WEEKDAY($D$3:$AH$3,2),999)&lt;6)*D71:AH72,0))</f>
        <v>141</v>
      </c>
      <c r="AK71" s="76">
        <f>SUMPRODUCT((IFERROR(WEEKDAY($D$3:$AH$3,2),999)&lt;6)*D73:AH73)</f>
        <v>56</v>
      </c>
      <c r="AL71" s="76">
        <f>SUMPRODUCT(IFERROR((IFERROR(WEEKDAY($D$3:$AH$3,2),0)&gt;5)*D71:AH73,0))</f>
        <v>7.5</v>
      </c>
      <c r="AM71" s="76">
        <f>IFERROR(SUM(AJ71:AL73),"")</f>
        <v>204.5</v>
      </c>
      <c r="AN71" s="33" t="e">
        <f>VLOOKUP(A71,[1]Sheet1!$D:$M,10,0)</f>
        <v>#N/A</v>
      </c>
      <c r="AO71" s="76" cm="1">
        <f t="array" ref="AO71">SUMPRODUCT((IFERROR((D71:AH71+D72:AH72+D73:AH73),0)&gt;8)*1,IFERROR((D71:AH71+D72:AH72+D73:AH73-8),0))</f>
        <v>53</v>
      </c>
      <c r="AP71" s="76">
        <f>AM71-AO71</f>
        <v>151.5</v>
      </c>
      <c r="AQ71" s="76"/>
      <c r="AR71" s="76"/>
    </row>
    <row r="72" s="27" customFormat="1" ht="19" customHeight="1" spans="1:44">
      <c r="A72" s="59"/>
      <c r="B72" s="59"/>
      <c r="C72" s="59" t="s">
        <v>130</v>
      </c>
      <c r="D72" s="61"/>
      <c r="E72" s="61">
        <v>4</v>
      </c>
      <c r="F72" s="61">
        <v>4</v>
      </c>
      <c r="G72" s="61">
        <v>4</v>
      </c>
      <c r="H72" s="61">
        <v>4</v>
      </c>
      <c r="I72" s="61">
        <v>4</v>
      </c>
      <c r="J72" s="61"/>
      <c r="K72" s="61"/>
      <c r="L72" s="61">
        <v>4</v>
      </c>
      <c r="M72" s="61">
        <v>4.5</v>
      </c>
      <c r="N72" s="61">
        <v>4</v>
      </c>
      <c r="O72" s="61">
        <v>4</v>
      </c>
      <c r="P72" s="61">
        <v>4</v>
      </c>
      <c r="Q72" s="61"/>
      <c r="R72" s="61"/>
      <c r="S72" s="61">
        <v>4</v>
      </c>
      <c r="T72" s="61">
        <v>4</v>
      </c>
      <c r="U72" s="61">
        <v>4.5</v>
      </c>
      <c r="V72" s="61"/>
      <c r="W72" s="61">
        <v>4</v>
      </c>
      <c r="X72" s="61">
        <v>3.5</v>
      </c>
      <c r="Y72" s="61"/>
      <c r="Z72" s="61">
        <v>4</v>
      </c>
      <c r="AA72" s="61">
        <v>4</v>
      </c>
      <c r="AB72" s="61">
        <v>4</v>
      </c>
      <c r="AC72" s="61">
        <v>4</v>
      </c>
      <c r="AD72" s="61"/>
      <c r="AE72" s="61"/>
      <c r="AF72" s="61"/>
      <c r="AG72" s="61"/>
      <c r="AH72" s="61"/>
      <c r="AI72" s="76"/>
      <c r="AJ72" s="76"/>
      <c r="AK72" s="76"/>
      <c r="AL72" s="76"/>
      <c r="AM72" s="76"/>
      <c r="AN72" s="33"/>
      <c r="AO72" s="76"/>
      <c r="AP72" s="76"/>
      <c r="AQ72" s="76"/>
      <c r="AR72" s="76"/>
    </row>
    <row r="73" s="27" customFormat="1" ht="20" customHeight="1" spans="1:44">
      <c r="A73" s="62"/>
      <c r="B73" s="59"/>
      <c r="C73" s="62" t="s">
        <v>131</v>
      </c>
      <c r="D73" s="61"/>
      <c r="E73" s="61">
        <v>1</v>
      </c>
      <c r="F73" s="61">
        <v>6</v>
      </c>
      <c r="G73" s="61">
        <v>4.5</v>
      </c>
      <c r="H73" s="61">
        <v>1.5</v>
      </c>
      <c r="I73" s="61">
        <v>0</v>
      </c>
      <c r="J73" s="61"/>
      <c r="K73" s="61"/>
      <c r="L73" s="64">
        <v>0.5</v>
      </c>
      <c r="M73" s="64">
        <v>4</v>
      </c>
      <c r="N73" s="64">
        <v>5</v>
      </c>
      <c r="O73" s="64">
        <v>5.5</v>
      </c>
      <c r="P73" s="61">
        <v>5.5</v>
      </c>
      <c r="Q73" s="61"/>
      <c r="R73" s="61"/>
      <c r="S73" s="64">
        <v>1.5</v>
      </c>
      <c r="T73" s="64">
        <v>2</v>
      </c>
      <c r="U73" s="64">
        <v>7</v>
      </c>
      <c r="V73" s="61"/>
      <c r="W73" s="64">
        <v>2.5</v>
      </c>
      <c r="X73" s="64">
        <v>4</v>
      </c>
      <c r="Y73" s="61"/>
      <c r="Z73" s="64">
        <v>5</v>
      </c>
      <c r="AA73" s="61">
        <v>1</v>
      </c>
      <c r="AB73" s="64">
        <v>1</v>
      </c>
      <c r="AC73" s="64">
        <v>2.5</v>
      </c>
      <c r="AD73" s="61"/>
      <c r="AE73" s="61"/>
      <c r="AF73" s="61"/>
      <c r="AG73" s="61"/>
      <c r="AH73" s="61"/>
      <c r="AI73" s="76"/>
      <c r="AJ73" s="76"/>
      <c r="AK73" s="76"/>
      <c r="AL73" s="76"/>
      <c r="AM73" s="76"/>
      <c r="AN73" s="33"/>
      <c r="AO73" s="76"/>
      <c r="AP73" s="76"/>
      <c r="AQ73" s="76"/>
      <c r="AR73" s="76"/>
    </row>
    <row r="74" s="27" customFormat="1" ht="19" customHeight="1" spans="1:44">
      <c r="A74" s="80" t="s">
        <v>28</v>
      </c>
      <c r="B74" s="81" t="s">
        <v>27</v>
      </c>
      <c r="C74" s="52"/>
      <c r="D74" s="82">
        <v>4</v>
      </c>
      <c r="E74" s="82">
        <v>4</v>
      </c>
      <c r="F74" s="82">
        <v>4</v>
      </c>
      <c r="G74" s="82">
        <v>4</v>
      </c>
      <c r="H74" s="82">
        <v>4</v>
      </c>
      <c r="I74" s="82">
        <v>4</v>
      </c>
      <c r="J74" s="82">
        <v>4</v>
      </c>
      <c r="K74" s="82">
        <v>4</v>
      </c>
      <c r="L74" s="82">
        <v>4</v>
      </c>
      <c r="M74" s="82">
        <v>4</v>
      </c>
      <c r="N74" s="82">
        <v>4</v>
      </c>
      <c r="O74" s="82">
        <v>4</v>
      </c>
      <c r="P74" s="82">
        <v>4</v>
      </c>
      <c r="Q74" s="82">
        <v>4</v>
      </c>
      <c r="R74" s="82">
        <v>4</v>
      </c>
      <c r="S74" s="82">
        <v>4</v>
      </c>
      <c r="T74" s="82"/>
      <c r="U74" s="82"/>
      <c r="V74" s="116"/>
      <c r="W74" s="82">
        <v>4</v>
      </c>
      <c r="X74" s="116"/>
      <c r="Y74" s="82">
        <v>4</v>
      </c>
      <c r="Z74" s="82">
        <v>4</v>
      </c>
      <c r="AA74" s="82">
        <v>4</v>
      </c>
      <c r="AB74" s="82">
        <v>4</v>
      </c>
      <c r="AC74" s="82">
        <v>4</v>
      </c>
      <c r="AD74" s="82">
        <v>4</v>
      </c>
      <c r="AE74" s="82"/>
      <c r="AF74" s="82"/>
      <c r="AG74" s="82"/>
      <c r="AH74" s="82"/>
      <c r="AI74" s="76">
        <f>IF(A74="","",COUNTIF(D74:AH75,"&gt;2")/2)</f>
        <v>23</v>
      </c>
      <c r="AJ74" s="76" cm="1">
        <f t="array" ref="AJ74">SUMPRODUCT(IFERROR((IFERROR(WEEKDAY($D$3:$AH$3,2),999)&lt;6)*D74:AH75,0))</f>
        <v>138</v>
      </c>
      <c r="AK74" s="76">
        <f>SUMPRODUCT((IFERROR(WEEKDAY($D$3:$AH$3,2),999)&lt;6)*D76:AH76)</f>
        <v>26.5</v>
      </c>
      <c r="AL74" s="76">
        <f>SUMPRODUCT(IFERROR((IFERROR(WEEKDAY($D$3:$AH$3,2),0)&gt;5)*D74:AH76,0))</f>
        <v>61.5</v>
      </c>
      <c r="AM74" s="76">
        <f>IFERROR(SUM(AJ74:AL76),"")</f>
        <v>226</v>
      </c>
      <c r="AN74" s="33" t="e">
        <f>VLOOKUP(A74,[1]Sheet1!$D:$M,10,0)</f>
        <v>#N/A</v>
      </c>
      <c r="AO74" s="76" cm="1">
        <f t="array" ref="AO74">SUMPRODUCT((IFERROR((D74:AH74+D75:AH75+D76:AH76),0)&gt;8)*1,IFERROR((D74:AH74+D75:AH75+D76:AH76-8),0))</f>
        <v>36.5</v>
      </c>
      <c r="AP74" s="76">
        <f>AM74-AO74</f>
        <v>189.5</v>
      </c>
      <c r="AQ74" s="76"/>
      <c r="AR74" s="76"/>
    </row>
    <row r="75" s="27" customFormat="1" ht="19" customHeight="1" spans="1:44">
      <c r="A75" s="80"/>
      <c r="B75" s="81"/>
      <c r="C75" s="52"/>
      <c r="D75" s="82"/>
      <c r="E75" s="82">
        <v>4</v>
      </c>
      <c r="F75" s="82">
        <v>4</v>
      </c>
      <c r="G75" s="82">
        <v>4</v>
      </c>
      <c r="H75" s="82">
        <v>4</v>
      </c>
      <c r="I75" s="82">
        <v>4</v>
      </c>
      <c r="J75" s="82">
        <v>4</v>
      </c>
      <c r="K75" s="82">
        <v>4</v>
      </c>
      <c r="L75" s="82">
        <v>4</v>
      </c>
      <c r="M75" s="82">
        <v>4</v>
      </c>
      <c r="N75" s="82">
        <v>4</v>
      </c>
      <c r="O75" s="82">
        <v>4</v>
      </c>
      <c r="P75" s="82">
        <v>4</v>
      </c>
      <c r="Q75" s="82">
        <v>4</v>
      </c>
      <c r="R75" s="82">
        <v>4</v>
      </c>
      <c r="S75" s="82">
        <v>4</v>
      </c>
      <c r="T75" s="82"/>
      <c r="U75" s="82"/>
      <c r="V75" s="116">
        <v>4</v>
      </c>
      <c r="W75" s="82">
        <v>4</v>
      </c>
      <c r="X75" s="116">
        <v>4</v>
      </c>
      <c r="Y75" s="82">
        <v>4</v>
      </c>
      <c r="Z75" s="82">
        <v>4</v>
      </c>
      <c r="AA75" s="82">
        <v>4</v>
      </c>
      <c r="AB75" s="82">
        <v>4</v>
      </c>
      <c r="AC75" s="82">
        <v>4</v>
      </c>
      <c r="AD75" s="82">
        <v>2</v>
      </c>
      <c r="AE75" s="82"/>
      <c r="AF75" s="82"/>
      <c r="AG75" s="82"/>
      <c r="AH75" s="82"/>
      <c r="AI75" s="76"/>
      <c r="AJ75" s="76"/>
      <c r="AK75" s="76"/>
      <c r="AL75" s="76"/>
      <c r="AM75" s="76"/>
      <c r="AN75" s="33"/>
      <c r="AO75" s="76"/>
      <c r="AP75" s="76"/>
      <c r="AQ75" s="76"/>
      <c r="AR75" s="76"/>
    </row>
    <row r="76" s="27" customFormat="1" ht="20" customHeight="1" spans="1:44">
      <c r="A76" s="80"/>
      <c r="B76" s="81"/>
      <c r="C76" s="52"/>
      <c r="D76" s="82">
        <v>0</v>
      </c>
      <c r="E76" s="82">
        <v>0</v>
      </c>
      <c r="F76" s="82">
        <v>1</v>
      </c>
      <c r="G76" s="82">
        <v>0</v>
      </c>
      <c r="H76" s="82">
        <v>1</v>
      </c>
      <c r="I76" s="82">
        <v>2.5</v>
      </c>
      <c r="J76" s="82">
        <v>3.5</v>
      </c>
      <c r="K76" s="82">
        <v>0.5</v>
      </c>
      <c r="L76" s="82">
        <v>4.5</v>
      </c>
      <c r="M76" s="82">
        <v>4.5</v>
      </c>
      <c r="N76" s="82">
        <v>4.5</v>
      </c>
      <c r="O76" s="82">
        <v>3.5</v>
      </c>
      <c r="P76" s="82">
        <v>2.5</v>
      </c>
      <c r="Q76" s="82">
        <v>3.5</v>
      </c>
      <c r="R76" s="82">
        <v>3</v>
      </c>
      <c r="S76" s="82">
        <v>0</v>
      </c>
      <c r="T76" s="82">
        <v>0</v>
      </c>
      <c r="U76" s="82">
        <v>0</v>
      </c>
      <c r="V76" s="116">
        <v>0.5</v>
      </c>
      <c r="W76" s="82">
        <v>0.5</v>
      </c>
      <c r="X76" s="116">
        <v>3</v>
      </c>
      <c r="Y76" s="82">
        <v>0</v>
      </c>
      <c r="Z76" s="82">
        <v>0</v>
      </c>
      <c r="AA76" s="82">
        <v>0.5</v>
      </c>
      <c r="AB76" s="82">
        <v>0.5</v>
      </c>
      <c r="AC76" s="82">
        <v>0.5</v>
      </c>
      <c r="AD76" s="82">
        <v>0</v>
      </c>
      <c r="AE76" s="82">
        <v>0</v>
      </c>
      <c r="AF76" s="82"/>
      <c r="AG76" s="82"/>
      <c r="AH76" s="82"/>
      <c r="AI76" s="76"/>
      <c r="AJ76" s="76"/>
      <c r="AK76" s="76"/>
      <c r="AL76" s="76"/>
      <c r="AM76" s="76"/>
      <c r="AN76" s="33"/>
      <c r="AO76" s="76"/>
      <c r="AP76" s="76"/>
      <c r="AQ76" s="76"/>
      <c r="AR76" s="76"/>
    </row>
    <row r="77" s="27" customFormat="1" ht="19" customHeight="1" spans="1:44">
      <c r="A77" s="80" t="s">
        <v>29</v>
      </c>
      <c r="B77" s="81" t="s">
        <v>27</v>
      </c>
      <c r="C77" s="52"/>
      <c r="D77" s="82">
        <v>2</v>
      </c>
      <c r="E77" s="82">
        <v>4</v>
      </c>
      <c r="F77" s="82">
        <v>4</v>
      </c>
      <c r="G77" s="82">
        <v>4</v>
      </c>
      <c r="H77" s="82">
        <v>4</v>
      </c>
      <c r="I77" s="82">
        <v>4</v>
      </c>
      <c r="J77" s="82">
        <v>4</v>
      </c>
      <c r="K77" s="82">
        <v>4</v>
      </c>
      <c r="L77" s="82">
        <v>4</v>
      </c>
      <c r="M77" s="82">
        <v>4</v>
      </c>
      <c r="N77" s="82">
        <v>4</v>
      </c>
      <c r="O77" s="82">
        <v>4</v>
      </c>
      <c r="P77" s="82">
        <v>4</v>
      </c>
      <c r="Q77" s="82">
        <v>4</v>
      </c>
      <c r="R77" s="82">
        <v>4</v>
      </c>
      <c r="S77" s="82">
        <v>4</v>
      </c>
      <c r="T77" s="82"/>
      <c r="U77" s="82">
        <v>2</v>
      </c>
      <c r="V77" s="116">
        <v>4</v>
      </c>
      <c r="W77" s="82">
        <v>4</v>
      </c>
      <c r="X77" s="116"/>
      <c r="Y77" s="82">
        <v>4</v>
      </c>
      <c r="Z77" s="82">
        <v>4</v>
      </c>
      <c r="AA77" s="82">
        <v>4</v>
      </c>
      <c r="AB77" s="82">
        <v>4</v>
      </c>
      <c r="AC77" s="82">
        <v>4</v>
      </c>
      <c r="AD77" s="82">
        <v>4</v>
      </c>
      <c r="AE77" s="82">
        <v>4</v>
      </c>
      <c r="AF77" s="82">
        <v>4</v>
      </c>
      <c r="AG77" s="82"/>
      <c r="AH77" s="82"/>
      <c r="AI77" s="76">
        <f>IF(A77="","",COUNTIF(D77:AH78,"&gt;2")/2)</f>
        <v>25</v>
      </c>
      <c r="AJ77" s="76" cm="1">
        <f t="array" ref="AJ77">SUMPRODUCT(IFERROR((IFERROR(WEEKDAY($D$3:$AH$3,2),999)&lt;6)*D77:AH78,0))</f>
        <v>146</v>
      </c>
      <c r="AK77" s="76">
        <f>SUMPRODUCT((IFERROR(WEEKDAY($D$3:$AH$3,2),999)&lt;6)*D79:AH79)</f>
        <v>43.5</v>
      </c>
      <c r="AL77" s="76">
        <f>SUMPRODUCT(IFERROR((IFERROR(WEEKDAY($D$3:$AH$3,2),0)&gt;5)*D77:AH79,0))</f>
        <v>73.5</v>
      </c>
      <c r="AM77" s="76">
        <f>IFERROR(SUM(AJ77:AL79),"")</f>
        <v>263</v>
      </c>
      <c r="AN77" s="33" t="e">
        <f>VLOOKUP(A77,[1]Sheet1!$D:$M,10,0)</f>
        <v>#N/A</v>
      </c>
      <c r="AO77" s="76" cm="1">
        <f t="array" ref="AO77">SUMPRODUCT((IFERROR((D77:AH77+D78:AH78+D79:AH79),0)&gt;8)*1,IFERROR((D77:AH77+D78:AH78+D79:AH79-8),0))</f>
        <v>54.5</v>
      </c>
      <c r="AP77" s="76">
        <f>AM77-AO77</f>
        <v>208.5</v>
      </c>
      <c r="AQ77" s="76"/>
      <c r="AR77" s="76"/>
    </row>
    <row r="78" s="27" customFormat="1" ht="19" customHeight="1" spans="1:44">
      <c r="A78" s="80"/>
      <c r="B78" s="81"/>
      <c r="C78" s="52"/>
      <c r="D78" s="82"/>
      <c r="E78" s="82">
        <v>4</v>
      </c>
      <c r="F78" s="82">
        <v>4</v>
      </c>
      <c r="G78" s="82">
        <v>4</v>
      </c>
      <c r="H78" s="82">
        <v>4</v>
      </c>
      <c r="I78" s="82">
        <v>4</v>
      </c>
      <c r="J78" s="82">
        <v>4</v>
      </c>
      <c r="K78" s="82">
        <v>4</v>
      </c>
      <c r="L78" s="82">
        <v>4</v>
      </c>
      <c r="M78" s="82">
        <v>4</v>
      </c>
      <c r="N78" s="82">
        <v>4</v>
      </c>
      <c r="O78" s="82">
        <v>4</v>
      </c>
      <c r="P78" s="82">
        <v>4</v>
      </c>
      <c r="Q78" s="82">
        <v>4</v>
      </c>
      <c r="R78" s="82">
        <v>4</v>
      </c>
      <c r="S78" s="82"/>
      <c r="T78" s="82"/>
      <c r="U78" s="82">
        <v>4</v>
      </c>
      <c r="V78" s="116">
        <v>4</v>
      </c>
      <c r="W78" s="82">
        <v>4</v>
      </c>
      <c r="X78" s="116">
        <v>4</v>
      </c>
      <c r="Y78" s="82">
        <v>4</v>
      </c>
      <c r="Z78" s="82">
        <v>4</v>
      </c>
      <c r="AA78" s="82">
        <v>4</v>
      </c>
      <c r="AB78" s="82">
        <v>4</v>
      </c>
      <c r="AC78" s="82">
        <v>4</v>
      </c>
      <c r="AD78" s="82">
        <v>4</v>
      </c>
      <c r="AE78" s="116">
        <v>4</v>
      </c>
      <c r="AF78" s="82"/>
      <c r="AG78" s="82"/>
      <c r="AH78" s="82"/>
      <c r="AI78" s="76"/>
      <c r="AJ78" s="76"/>
      <c r="AK78" s="76"/>
      <c r="AL78" s="76"/>
      <c r="AM78" s="76"/>
      <c r="AN78" s="33"/>
      <c r="AO78" s="76"/>
      <c r="AP78" s="76"/>
      <c r="AQ78" s="76"/>
      <c r="AR78" s="76"/>
    </row>
    <row r="79" s="27" customFormat="1" ht="20" customHeight="1" spans="1:44">
      <c r="A79" s="80"/>
      <c r="B79" s="81"/>
      <c r="C79" s="52"/>
      <c r="D79" s="82">
        <v>0</v>
      </c>
      <c r="E79" s="82">
        <v>0</v>
      </c>
      <c r="F79" s="82">
        <v>1</v>
      </c>
      <c r="G79" s="82">
        <v>0</v>
      </c>
      <c r="H79" s="82">
        <v>1</v>
      </c>
      <c r="I79" s="82">
        <v>2.5</v>
      </c>
      <c r="J79" s="82">
        <v>3.5</v>
      </c>
      <c r="K79" s="82">
        <v>0.5</v>
      </c>
      <c r="L79" s="82">
        <v>3.5</v>
      </c>
      <c r="M79" s="82">
        <v>4.5</v>
      </c>
      <c r="N79" s="82">
        <v>3.5</v>
      </c>
      <c r="O79" s="82">
        <v>3.5</v>
      </c>
      <c r="P79" s="82">
        <v>2.5</v>
      </c>
      <c r="Q79" s="82">
        <v>3.5</v>
      </c>
      <c r="R79" s="82">
        <v>3</v>
      </c>
      <c r="S79" s="82">
        <v>0</v>
      </c>
      <c r="T79" s="82">
        <v>0</v>
      </c>
      <c r="U79" s="82">
        <v>1.5</v>
      </c>
      <c r="V79" s="116">
        <v>1</v>
      </c>
      <c r="W79" s="82">
        <v>7</v>
      </c>
      <c r="X79" s="116">
        <v>3</v>
      </c>
      <c r="Y79" s="82">
        <v>1.5</v>
      </c>
      <c r="Z79" s="82">
        <v>0</v>
      </c>
      <c r="AA79" s="82">
        <v>3.5</v>
      </c>
      <c r="AB79" s="82">
        <v>3</v>
      </c>
      <c r="AC79" s="82">
        <v>2</v>
      </c>
      <c r="AD79" s="82">
        <v>3.5</v>
      </c>
      <c r="AE79" s="116">
        <v>0.5</v>
      </c>
      <c r="AF79" s="82">
        <v>0</v>
      </c>
      <c r="AG79" s="82">
        <v>0</v>
      </c>
      <c r="AH79" s="82">
        <v>0</v>
      </c>
      <c r="AI79" s="76"/>
      <c r="AJ79" s="76"/>
      <c r="AK79" s="76"/>
      <c r="AL79" s="76"/>
      <c r="AM79" s="76"/>
      <c r="AN79" s="33"/>
      <c r="AO79" s="76"/>
      <c r="AP79" s="76"/>
      <c r="AQ79" s="76"/>
      <c r="AR79" s="76"/>
    </row>
    <row r="80" s="27" customFormat="1" ht="19" customHeight="1" spans="1:44">
      <c r="A80" s="43" t="s">
        <v>30</v>
      </c>
      <c r="B80" s="83" t="s">
        <v>27</v>
      </c>
      <c r="C80" s="43"/>
      <c r="D80" s="47" t="s">
        <v>137</v>
      </c>
      <c r="E80" s="47" t="s">
        <v>137</v>
      </c>
      <c r="F80" s="47" t="s">
        <v>137</v>
      </c>
      <c r="G80" s="47" t="s">
        <v>137</v>
      </c>
      <c r="H80" s="47" t="s">
        <v>137</v>
      </c>
      <c r="I80" s="47" t="s">
        <v>137</v>
      </c>
      <c r="J80" s="47" t="s">
        <v>137</v>
      </c>
      <c r="K80" s="47" t="s">
        <v>137</v>
      </c>
      <c r="L80" s="47" t="s">
        <v>137</v>
      </c>
      <c r="M80" s="47" t="s">
        <v>137</v>
      </c>
      <c r="N80" s="47" t="s">
        <v>137</v>
      </c>
      <c r="O80" s="47" t="s">
        <v>137</v>
      </c>
      <c r="P80" s="47" t="s">
        <v>137</v>
      </c>
      <c r="Q80" s="47" t="s">
        <v>137</v>
      </c>
      <c r="R80" s="47" t="s">
        <v>137</v>
      </c>
      <c r="S80" s="47" t="s">
        <v>137</v>
      </c>
      <c r="T80" s="47" t="s">
        <v>137</v>
      </c>
      <c r="U80" s="47">
        <v>4</v>
      </c>
      <c r="V80" s="47">
        <v>4</v>
      </c>
      <c r="W80" s="47">
        <v>4</v>
      </c>
      <c r="X80" s="117"/>
      <c r="Y80" s="47">
        <v>2</v>
      </c>
      <c r="Z80" s="47"/>
      <c r="AA80" s="47">
        <v>4</v>
      </c>
      <c r="AB80" s="47"/>
      <c r="AC80" s="47"/>
      <c r="AD80" s="47"/>
      <c r="AE80" s="47">
        <v>4</v>
      </c>
      <c r="AF80" s="47">
        <v>4</v>
      </c>
      <c r="AG80" s="47">
        <v>4</v>
      </c>
      <c r="AH80" s="82">
        <v>4</v>
      </c>
      <c r="AI80" s="76">
        <f>IF(A80="","",COUNTIF(D80:AH81,"&gt;2")/2)</f>
        <v>8</v>
      </c>
      <c r="AJ80" s="76" cm="1">
        <f t="array" ref="AJ80">SUMPRODUCT(IFERROR((IFERROR(WEEKDAY($D$3:$AH$3,2),999)&lt;6)*D80:AH81,0))</f>
        <v>46</v>
      </c>
      <c r="AK80" s="76">
        <f>SUMPRODUCT((IFERROR(WEEKDAY($D$3:$AH$3,2),999)&lt;6)*D82:AH82)</f>
        <v>13</v>
      </c>
      <c r="AL80" s="76">
        <f>SUMPRODUCT(IFERROR((IFERROR(WEEKDAY($D$3:$AH$3,2),0)&gt;5)*D80:AH82,0))</f>
        <v>28</v>
      </c>
      <c r="AM80" s="76">
        <f>IFERROR(SUM(AJ80:AL82),"")</f>
        <v>87</v>
      </c>
      <c r="AN80" s="33" t="e">
        <f>VLOOKUP(A80,[1]Sheet1!$D:$M,10,0)</f>
        <v>#N/A</v>
      </c>
      <c r="AO80" s="76" cm="1">
        <f t="array" ref="AO80">SUMPRODUCT((IFERROR((D80:AH80+D81:AH81+D82:AH82),0)&gt;8)*1,IFERROR((D80:AH80+D81:AH81+D82:AH82-8),0))</f>
        <v>16</v>
      </c>
      <c r="AP80" s="76">
        <f>AM80-AO80</f>
        <v>71</v>
      </c>
      <c r="AQ80" s="76"/>
      <c r="AR80" s="76"/>
    </row>
    <row r="81" s="27" customFormat="1" ht="19" customHeight="1" spans="1:44">
      <c r="A81" s="43"/>
      <c r="B81" s="83"/>
      <c r="C81" s="43"/>
      <c r="D81" s="47" t="s">
        <v>137</v>
      </c>
      <c r="E81" s="47" t="s">
        <v>137</v>
      </c>
      <c r="F81" s="47" t="s">
        <v>137</v>
      </c>
      <c r="G81" s="47" t="s">
        <v>137</v>
      </c>
      <c r="H81" s="47" t="s">
        <v>137</v>
      </c>
      <c r="I81" s="47" t="s">
        <v>137</v>
      </c>
      <c r="J81" s="47" t="s">
        <v>137</v>
      </c>
      <c r="K81" s="47" t="s">
        <v>137</v>
      </c>
      <c r="L81" s="47" t="s">
        <v>137</v>
      </c>
      <c r="M81" s="47" t="s">
        <v>137</v>
      </c>
      <c r="N81" s="47" t="s">
        <v>137</v>
      </c>
      <c r="O81" s="47" t="s">
        <v>137</v>
      </c>
      <c r="P81" s="47" t="s">
        <v>137</v>
      </c>
      <c r="Q81" s="47" t="s">
        <v>137</v>
      </c>
      <c r="R81" s="47" t="s">
        <v>137</v>
      </c>
      <c r="S81" s="47" t="s">
        <v>137</v>
      </c>
      <c r="T81" s="47" t="s">
        <v>137</v>
      </c>
      <c r="U81" s="47">
        <v>4</v>
      </c>
      <c r="V81" s="47">
        <v>4</v>
      </c>
      <c r="W81" s="47">
        <v>4</v>
      </c>
      <c r="X81" s="117">
        <v>4</v>
      </c>
      <c r="Y81" s="47"/>
      <c r="Z81" s="47"/>
      <c r="AA81" s="47">
        <v>4</v>
      </c>
      <c r="AB81" s="47"/>
      <c r="AC81" s="47"/>
      <c r="AD81" s="47"/>
      <c r="AE81" s="47">
        <v>4</v>
      </c>
      <c r="AF81" s="47">
        <v>4</v>
      </c>
      <c r="AG81" s="47">
        <v>2</v>
      </c>
      <c r="AH81" s="82">
        <v>4</v>
      </c>
      <c r="AI81" s="76"/>
      <c r="AJ81" s="76"/>
      <c r="AK81" s="76"/>
      <c r="AL81" s="76"/>
      <c r="AM81" s="76"/>
      <c r="AN81" s="33"/>
      <c r="AO81" s="76"/>
      <c r="AP81" s="76"/>
      <c r="AQ81" s="76"/>
      <c r="AR81" s="76"/>
    </row>
    <row r="82" s="27" customFormat="1" ht="20" customHeight="1" spans="1:44">
      <c r="A82" s="43"/>
      <c r="B82" s="83"/>
      <c r="C82" s="43"/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47">
        <v>0</v>
      </c>
      <c r="T82" s="47">
        <v>0</v>
      </c>
      <c r="U82" s="47">
        <v>1.5</v>
      </c>
      <c r="V82" s="47">
        <v>1</v>
      </c>
      <c r="W82" s="47">
        <v>7</v>
      </c>
      <c r="X82" s="117">
        <v>3</v>
      </c>
      <c r="Y82" s="47">
        <v>0</v>
      </c>
      <c r="Z82" s="47">
        <v>0</v>
      </c>
      <c r="AA82" s="47">
        <v>3.5</v>
      </c>
      <c r="AB82" s="47">
        <v>0</v>
      </c>
      <c r="AC82" s="47">
        <v>0</v>
      </c>
      <c r="AD82" s="47">
        <v>0</v>
      </c>
      <c r="AE82" s="47">
        <v>2</v>
      </c>
      <c r="AF82" s="47">
        <v>1</v>
      </c>
      <c r="AG82" s="47">
        <v>0</v>
      </c>
      <c r="AH82" s="82">
        <v>0</v>
      </c>
      <c r="AI82" s="76"/>
      <c r="AJ82" s="76"/>
      <c r="AK82" s="76"/>
      <c r="AL82" s="76"/>
      <c r="AM82" s="76"/>
      <c r="AN82" s="33"/>
      <c r="AO82" s="76"/>
      <c r="AP82" s="76"/>
      <c r="AQ82" s="76"/>
      <c r="AR82" s="76"/>
    </row>
    <row r="83" s="27" customFormat="1" ht="19" customHeight="1" spans="1:44">
      <c r="A83" s="43" t="s">
        <v>32</v>
      </c>
      <c r="B83" s="83" t="s">
        <v>27</v>
      </c>
      <c r="C83" s="43"/>
      <c r="D83" s="47" t="s">
        <v>137</v>
      </c>
      <c r="E83" s="47" t="s">
        <v>137</v>
      </c>
      <c r="F83" s="47" t="s">
        <v>137</v>
      </c>
      <c r="G83" s="47" t="s">
        <v>137</v>
      </c>
      <c r="H83" s="47" t="s">
        <v>137</v>
      </c>
      <c r="I83" s="47" t="s">
        <v>137</v>
      </c>
      <c r="J83" s="47" t="s">
        <v>137</v>
      </c>
      <c r="K83" s="47" t="s">
        <v>137</v>
      </c>
      <c r="L83" s="47" t="s">
        <v>137</v>
      </c>
      <c r="M83" s="47" t="s">
        <v>137</v>
      </c>
      <c r="N83" s="47" t="s">
        <v>137</v>
      </c>
      <c r="O83" s="47" t="s">
        <v>137</v>
      </c>
      <c r="P83" s="47" t="s">
        <v>137</v>
      </c>
      <c r="Q83" s="47" t="s">
        <v>137</v>
      </c>
      <c r="R83" s="47" t="s">
        <v>137</v>
      </c>
      <c r="S83" s="47" t="s">
        <v>137</v>
      </c>
      <c r="T83" s="47" t="s">
        <v>137</v>
      </c>
      <c r="U83" s="47" t="s">
        <v>137</v>
      </c>
      <c r="V83" s="47" t="s">
        <v>137</v>
      </c>
      <c r="W83" s="47" t="s">
        <v>137</v>
      </c>
      <c r="X83" s="47" t="s">
        <v>137</v>
      </c>
      <c r="Y83" s="47" t="s">
        <v>137</v>
      </c>
      <c r="Z83" s="47" t="s">
        <v>137</v>
      </c>
      <c r="AA83" s="47" t="s">
        <v>137</v>
      </c>
      <c r="AB83" s="47" t="s">
        <v>137</v>
      </c>
      <c r="AC83" s="47" t="s">
        <v>137</v>
      </c>
      <c r="AD83" s="47" t="s">
        <v>137</v>
      </c>
      <c r="AE83" s="47" t="s">
        <v>137</v>
      </c>
      <c r="AF83" s="47" t="s">
        <v>137</v>
      </c>
      <c r="AG83" s="47" t="s">
        <v>137</v>
      </c>
      <c r="AH83" s="82">
        <v>4</v>
      </c>
      <c r="AI83" s="76">
        <f>IF(A83="","",COUNTIF(D83:AH84,"&gt;2")/2)</f>
        <v>1</v>
      </c>
      <c r="AJ83" s="76" cm="1">
        <f t="array" ref="AJ83">SUMPRODUCT(IFERROR((IFERROR(WEEKDAY($D$3:$AH$3,2),999)&lt;6)*D83:AH84,0))</f>
        <v>8</v>
      </c>
      <c r="AK83" s="76">
        <f>SUMPRODUCT((IFERROR(WEEKDAY($D$3:$AH$3,2),999)&lt;6)*D85:AH85)</f>
        <v>0</v>
      </c>
      <c r="AL83" s="76">
        <f>SUMPRODUCT(IFERROR((IFERROR(WEEKDAY($D$3:$AH$3,2),0)&gt;5)*D83:AH85,0))</f>
        <v>0</v>
      </c>
      <c r="AM83" s="76">
        <f>IFERROR(SUM(AJ83:AL85),"")</f>
        <v>8</v>
      </c>
      <c r="AN83" s="33" t="e">
        <f>VLOOKUP(A83,[1]Sheet1!$D:$M,10,0)</f>
        <v>#N/A</v>
      </c>
      <c r="AO83" s="76" cm="1">
        <f t="array" ref="AO83">SUMPRODUCT((IFERROR((D83:AH83+D84:AH84+D85:AH85),0)&gt;8)*1,IFERROR((D83:AH83+D84:AH84+D85:AH85-8),0))</f>
        <v>0</v>
      </c>
      <c r="AP83" s="76">
        <f>AM83-AO83</f>
        <v>8</v>
      </c>
      <c r="AQ83" s="76"/>
      <c r="AR83" s="76"/>
    </row>
    <row r="84" s="27" customFormat="1" ht="19" customHeight="1" spans="1:44">
      <c r="A84" s="43"/>
      <c r="B84" s="83"/>
      <c r="C84" s="43"/>
      <c r="D84" s="47" t="s">
        <v>137</v>
      </c>
      <c r="E84" s="47" t="s">
        <v>137</v>
      </c>
      <c r="F84" s="47" t="s">
        <v>137</v>
      </c>
      <c r="G84" s="47" t="s">
        <v>137</v>
      </c>
      <c r="H84" s="47" t="s">
        <v>137</v>
      </c>
      <c r="I84" s="47" t="s">
        <v>137</v>
      </c>
      <c r="J84" s="47" t="s">
        <v>137</v>
      </c>
      <c r="K84" s="47" t="s">
        <v>137</v>
      </c>
      <c r="L84" s="47" t="s">
        <v>137</v>
      </c>
      <c r="M84" s="47" t="s">
        <v>137</v>
      </c>
      <c r="N84" s="47" t="s">
        <v>137</v>
      </c>
      <c r="O84" s="47" t="s">
        <v>137</v>
      </c>
      <c r="P84" s="47" t="s">
        <v>137</v>
      </c>
      <c r="Q84" s="47" t="s">
        <v>137</v>
      </c>
      <c r="R84" s="47" t="s">
        <v>137</v>
      </c>
      <c r="S84" s="47" t="s">
        <v>137</v>
      </c>
      <c r="T84" s="47" t="s">
        <v>137</v>
      </c>
      <c r="U84" s="47" t="s">
        <v>137</v>
      </c>
      <c r="V84" s="47" t="s">
        <v>137</v>
      </c>
      <c r="W84" s="47" t="s">
        <v>137</v>
      </c>
      <c r="X84" s="47" t="s">
        <v>137</v>
      </c>
      <c r="Y84" s="47" t="s">
        <v>137</v>
      </c>
      <c r="Z84" s="47" t="s">
        <v>137</v>
      </c>
      <c r="AA84" s="47" t="s">
        <v>137</v>
      </c>
      <c r="AB84" s="47" t="s">
        <v>137</v>
      </c>
      <c r="AC84" s="47" t="s">
        <v>137</v>
      </c>
      <c r="AD84" s="47" t="s">
        <v>137</v>
      </c>
      <c r="AE84" s="47" t="s">
        <v>137</v>
      </c>
      <c r="AF84" s="47" t="s">
        <v>137</v>
      </c>
      <c r="AG84" s="47" t="s">
        <v>137</v>
      </c>
      <c r="AH84" s="82">
        <v>4</v>
      </c>
      <c r="AI84" s="76"/>
      <c r="AJ84" s="76"/>
      <c r="AK84" s="76"/>
      <c r="AL84" s="76"/>
      <c r="AM84" s="76"/>
      <c r="AN84" s="33"/>
      <c r="AO84" s="76"/>
      <c r="AP84" s="76"/>
      <c r="AQ84" s="76"/>
      <c r="AR84" s="76"/>
    </row>
    <row r="85" s="27" customFormat="1" ht="20" customHeight="1" spans="1:44">
      <c r="A85" s="43"/>
      <c r="B85" s="83"/>
      <c r="C85" s="43"/>
      <c r="D85" s="47">
        <v>0</v>
      </c>
      <c r="E85" s="47">
        <v>0</v>
      </c>
      <c r="F85" s="47">
        <v>0</v>
      </c>
      <c r="G85" s="47">
        <v>0</v>
      </c>
      <c r="H85" s="47">
        <v>0</v>
      </c>
      <c r="I85" s="47">
        <v>0</v>
      </c>
      <c r="J85" s="47">
        <v>0</v>
      </c>
      <c r="K85" s="47">
        <v>0</v>
      </c>
      <c r="L85" s="47">
        <v>0</v>
      </c>
      <c r="M85" s="47">
        <v>0</v>
      </c>
      <c r="N85" s="47">
        <v>0</v>
      </c>
      <c r="O85" s="47">
        <v>0</v>
      </c>
      <c r="P85" s="47">
        <v>0</v>
      </c>
      <c r="Q85" s="47">
        <v>0</v>
      </c>
      <c r="R85" s="47">
        <v>0</v>
      </c>
      <c r="S85" s="47">
        <v>0</v>
      </c>
      <c r="T85" s="47">
        <v>0</v>
      </c>
      <c r="U85" s="47">
        <v>0</v>
      </c>
      <c r="V85" s="47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47">
        <v>0</v>
      </c>
      <c r="AD85" s="47">
        <v>0</v>
      </c>
      <c r="AE85" s="47">
        <v>0</v>
      </c>
      <c r="AF85" s="47">
        <v>0</v>
      </c>
      <c r="AG85" s="47">
        <v>0</v>
      </c>
      <c r="AH85" s="82">
        <v>0</v>
      </c>
      <c r="AI85" s="76"/>
      <c r="AJ85" s="76"/>
      <c r="AK85" s="76"/>
      <c r="AL85" s="76"/>
      <c r="AM85" s="76"/>
      <c r="AN85" s="33"/>
      <c r="AO85" s="76"/>
      <c r="AP85" s="76"/>
      <c r="AQ85" s="76"/>
      <c r="AR85" s="76"/>
    </row>
    <row r="86" s="27" customFormat="1" ht="19" customHeight="1" spans="1:44">
      <c r="A86" s="43" t="s">
        <v>31</v>
      </c>
      <c r="B86" s="83" t="s">
        <v>27</v>
      </c>
      <c r="C86" s="43"/>
      <c r="D86" s="47" t="s">
        <v>137</v>
      </c>
      <c r="E86" s="47" t="s">
        <v>137</v>
      </c>
      <c r="F86" s="47" t="s">
        <v>137</v>
      </c>
      <c r="G86" s="47" t="s">
        <v>137</v>
      </c>
      <c r="H86" s="47" t="s">
        <v>137</v>
      </c>
      <c r="I86" s="47" t="s">
        <v>137</v>
      </c>
      <c r="J86" s="47" t="s">
        <v>137</v>
      </c>
      <c r="K86" s="47" t="s">
        <v>137</v>
      </c>
      <c r="L86" s="47" t="s">
        <v>137</v>
      </c>
      <c r="M86" s="47" t="s">
        <v>137</v>
      </c>
      <c r="N86" s="47" t="s">
        <v>137</v>
      </c>
      <c r="O86" s="47" t="s">
        <v>137</v>
      </c>
      <c r="P86" s="47" t="s">
        <v>137</v>
      </c>
      <c r="Q86" s="47" t="s">
        <v>137</v>
      </c>
      <c r="R86" s="47" t="s">
        <v>137</v>
      </c>
      <c r="S86" s="47" t="s">
        <v>137</v>
      </c>
      <c r="T86" s="47" t="s">
        <v>137</v>
      </c>
      <c r="U86" s="47" t="s">
        <v>137</v>
      </c>
      <c r="V86" s="47" t="s">
        <v>137</v>
      </c>
      <c r="W86" s="47" t="s">
        <v>137</v>
      </c>
      <c r="X86" s="47" t="s">
        <v>137</v>
      </c>
      <c r="Y86" s="47" t="s">
        <v>137</v>
      </c>
      <c r="Z86" s="47" t="s">
        <v>137</v>
      </c>
      <c r="AA86" s="47" t="s">
        <v>137</v>
      </c>
      <c r="AB86" s="47" t="s">
        <v>137</v>
      </c>
      <c r="AC86" s="47" t="s">
        <v>137</v>
      </c>
      <c r="AD86" s="47" t="s">
        <v>137</v>
      </c>
      <c r="AE86" s="47" t="s">
        <v>137</v>
      </c>
      <c r="AF86" s="47" t="s">
        <v>137</v>
      </c>
      <c r="AG86" s="47" t="s">
        <v>137</v>
      </c>
      <c r="AH86" s="82">
        <v>4</v>
      </c>
      <c r="AI86" s="76">
        <f>IF(A86="","",COUNTIF(D86:AH87,"&gt;2")/2)</f>
        <v>1</v>
      </c>
      <c r="AJ86" s="76" cm="1">
        <f t="array" ref="AJ86">SUMPRODUCT(IFERROR((IFERROR(WEEKDAY($D$3:$AH$3,2),999)&lt;6)*D86:AH87,0))</f>
        <v>8</v>
      </c>
      <c r="AK86" s="76">
        <f>SUMPRODUCT((IFERROR(WEEKDAY($D$3:$AH$3,2),999)&lt;6)*D88:AH88)</f>
        <v>0</v>
      </c>
      <c r="AL86" s="76">
        <f>SUMPRODUCT(IFERROR((IFERROR(WEEKDAY($D$3:$AH$3,2),0)&gt;5)*D86:AH88,0))</f>
        <v>0</v>
      </c>
      <c r="AM86" s="76">
        <f>IFERROR(SUM(AJ86:AL88),"")</f>
        <v>8</v>
      </c>
      <c r="AN86" s="33" t="e">
        <f>VLOOKUP(A86,[1]Sheet1!$D:$M,10,0)</f>
        <v>#N/A</v>
      </c>
      <c r="AO86" s="76" cm="1">
        <f t="array" ref="AO86">SUMPRODUCT((IFERROR((D86:AH86+D87:AH87+D88:AH88),0)&gt;8)*1,IFERROR((D86:AH86+D87:AH87+D88:AH88-8),0))</f>
        <v>0</v>
      </c>
      <c r="AP86" s="76">
        <f>AM86-AO86</f>
        <v>8</v>
      </c>
      <c r="AQ86" s="76"/>
      <c r="AR86" s="76"/>
    </row>
    <row r="87" s="27" customFormat="1" ht="19" customHeight="1" spans="1:44">
      <c r="A87" s="43"/>
      <c r="B87" s="83"/>
      <c r="C87" s="43"/>
      <c r="D87" s="47" t="s">
        <v>137</v>
      </c>
      <c r="E87" s="47" t="s">
        <v>137</v>
      </c>
      <c r="F87" s="47" t="s">
        <v>137</v>
      </c>
      <c r="G87" s="47" t="s">
        <v>137</v>
      </c>
      <c r="H87" s="47" t="s">
        <v>137</v>
      </c>
      <c r="I87" s="47" t="s">
        <v>137</v>
      </c>
      <c r="J87" s="47" t="s">
        <v>137</v>
      </c>
      <c r="K87" s="47" t="s">
        <v>137</v>
      </c>
      <c r="L87" s="47" t="s">
        <v>137</v>
      </c>
      <c r="M87" s="47" t="s">
        <v>137</v>
      </c>
      <c r="N87" s="47" t="s">
        <v>137</v>
      </c>
      <c r="O87" s="47" t="s">
        <v>137</v>
      </c>
      <c r="P87" s="47" t="s">
        <v>137</v>
      </c>
      <c r="Q87" s="47" t="s">
        <v>137</v>
      </c>
      <c r="R87" s="47" t="s">
        <v>137</v>
      </c>
      <c r="S87" s="47" t="s">
        <v>137</v>
      </c>
      <c r="T87" s="47" t="s">
        <v>137</v>
      </c>
      <c r="U87" s="47" t="s">
        <v>137</v>
      </c>
      <c r="V87" s="47" t="s">
        <v>137</v>
      </c>
      <c r="W87" s="47" t="s">
        <v>137</v>
      </c>
      <c r="X87" s="47" t="s">
        <v>137</v>
      </c>
      <c r="Y87" s="47" t="s">
        <v>137</v>
      </c>
      <c r="Z87" s="47" t="s">
        <v>137</v>
      </c>
      <c r="AA87" s="47" t="s">
        <v>137</v>
      </c>
      <c r="AB87" s="47" t="s">
        <v>137</v>
      </c>
      <c r="AC87" s="47" t="s">
        <v>137</v>
      </c>
      <c r="AD87" s="47" t="s">
        <v>137</v>
      </c>
      <c r="AE87" s="47" t="s">
        <v>137</v>
      </c>
      <c r="AF87" s="47" t="s">
        <v>137</v>
      </c>
      <c r="AG87" s="47" t="s">
        <v>137</v>
      </c>
      <c r="AH87" s="82">
        <v>4</v>
      </c>
      <c r="AI87" s="76"/>
      <c r="AJ87" s="76"/>
      <c r="AK87" s="76"/>
      <c r="AL87" s="76"/>
      <c r="AM87" s="76"/>
      <c r="AN87" s="33"/>
      <c r="AO87" s="76"/>
      <c r="AP87" s="76"/>
      <c r="AQ87" s="76"/>
      <c r="AR87" s="76"/>
    </row>
    <row r="88" s="27" customFormat="1" ht="20" customHeight="1" spans="1:44">
      <c r="A88" s="43"/>
      <c r="B88" s="83"/>
      <c r="C88" s="43"/>
      <c r="D88" s="47">
        <v>0</v>
      </c>
      <c r="E88" s="47">
        <v>0</v>
      </c>
      <c r="F88" s="47">
        <v>0</v>
      </c>
      <c r="G88" s="47">
        <v>0</v>
      </c>
      <c r="H88" s="47">
        <v>0</v>
      </c>
      <c r="I88" s="47">
        <v>0</v>
      </c>
      <c r="J88" s="47">
        <v>0</v>
      </c>
      <c r="K88" s="47">
        <v>0</v>
      </c>
      <c r="L88" s="47">
        <v>0</v>
      </c>
      <c r="M88" s="47">
        <v>0</v>
      </c>
      <c r="N88" s="47">
        <v>0</v>
      </c>
      <c r="O88" s="47">
        <v>0</v>
      </c>
      <c r="P88" s="47">
        <v>0</v>
      </c>
      <c r="Q88" s="47">
        <v>0</v>
      </c>
      <c r="R88" s="47">
        <v>0</v>
      </c>
      <c r="S88" s="47">
        <v>0</v>
      </c>
      <c r="T88" s="47">
        <v>0</v>
      </c>
      <c r="U88" s="47">
        <v>0</v>
      </c>
      <c r="V88" s="47">
        <v>0</v>
      </c>
      <c r="W88" s="47">
        <v>0</v>
      </c>
      <c r="X88" s="47">
        <v>0</v>
      </c>
      <c r="Y88" s="47">
        <v>0</v>
      </c>
      <c r="Z88" s="47">
        <v>0</v>
      </c>
      <c r="AA88" s="47">
        <v>0</v>
      </c>
      <c r="AB88" s="47">
        <v>0</v>
      </c>
      <c r="AC88" s="47">
        <v>0</v>
      </c>
      <c r="AD88" s="47">
        <v>0</v>
      </c>
      <c r="AE88" s="47">
        <v>0</v>
      </c>
      <c r="AF88" s="47">
        <v>0</v>
      </c>
      <c r="AG88" s="47">
        <v>0</v>
      </c>
      <c r="AH88" s="82">
        <v>0</v>
      </c>
      <c r="AI88" s="76"/>
      <c r="AJ88" s="76"/>
      <c r="AK88" s="76"/>
      <c r="AL88" s="76"/>
      <c r="AM88" s="76"/>
      <c r="AN88" s="33"/>
      <c r="AO88" s="76"/>
      <c r="AP88" s="76"/>
      <c r="AQ88" s="76"/>
      <c r="AR88" s="76"/>
    </row>
    <row r="89" s="27" customFormat="1" ht="19" customHeight="1" spans="1:44">
      <c r="A89" s="84" t="s">
        <v>100</v>
      </c>
      <c r="B89" s="85" t="s">
        <v>96</v>
      </c>
      <c r="C89" s="85" t="s">
        <v>129</v>
      </c>
      <c r="D89" s="86" t="s">
        <v>138</v>
      </c>
      <c r="E89" s="86">
        <v>4</v>
      </c>
      <c r="F89" s="86" t="s">
        <v>138</v>
      </c>
      <c r="G89" s="86">
        <v>4</v>
      </c>
      <c r="H89" s="86">
        <v>3</v>
      </c>
      <c r="I89" s="86">
        <v>4</v>
      </c>
      <c r="J89" s="86">
        <v>4</v>
      </c>
      <c r="K89" s="86" t="s">
        <v>138</v>
      </c>
      <c r="L89" s="86">
        <v>4</v>
      </c>
      <c r="M89" s="86">
        <v>4</v>
      </c>
      <c r="N89" s="86">
        <v>4</v>
      </c>
      <c r="O89" s="86">
        <v>4</v>
      </c>
      <c r="P89" s="86">
        <v>4</v>
      </c>
      <c r="Q89" s="86" t="s">
        <v>138</v>
      </c>
      <c r="R89" s="86">
        <v>4</v>
      </c>
      <c r="S89" s="86">
        <v>4</v>
      </c>
      <c r="T89" s="87" t="s">
        <v>139</v>
      </c>
      <c r="U89" s="86">
        <v>4</v>
      </c>
      <c r="V89" s="86">
        <v>4</v>
      </c>
      <c r="W89" s="86" t="s">
        <v>138</v>
      </c>
      <c r="X89" s="86">
        <v>4</v>
      </c>
      <c r="Y89" s="86">
        <v>4</v>
      </c>
      <c r="Z89" s="86">
        <v>4</v>
      </c>
      <c r="AA89" s="86">
        <v>4</v>
      </c>
      <c r="AB89" s="86">
        <v>4</v>
      </c>
      <c r="AC89" s="86">
        <v>4</v>
      </c>
      <c r="AD89" s="86">
        <v>4</v>
      </c>
      <c r="AE89" s="86">
        <v>4</v>
      </c>
      <c r="AF89" s="87" t="s">
        <v>139</v>
      </c>
      <c r="AG89" s="86" t="s">
        <v>138</v>
      </c>
      <c r="AH89" s="86" t="s">
        <v>138</v>
      </c>
      <c r="AI89" s="76">
        <f>IF(A89="","",COUNTIF(D89:AH90,"&gt;2")/2)</f>
        <v>21.5</v>
      </c>
      <c r="AJ89" s="76" cm="1">
        <f t="array" ref="AJ89">SUMPRODUCT(IFERROR((IFERROR(WEEKDAY($D$3:$AH$3,2),999)&lt;6)*D89:AH90,0))</f>
        <v>132</v>
      </c>
      <c r="AK89" s="76">
        <f>SUMPRODUCT((IFERROR(WEEKDAY($D$3:$AH$3,2),999)&lt;6)*D91:AH91)</f>
        <v>42</v>
      </c>
      <c r="AL89" s="76">
        <f>SUMPRODUCT(IFERROR((IFERROR(WEEKDAY($D$3:$AH$3,2),0)&gt;5)*D89:AH91,0))</f>
        <v>47</v>
      </c>
      <c r="AM89" s="76">
        <f>IFERROR(SUM(AJ89:AL91),"")</f>
        <v>221</v>
      </c>
      <c r="AN89" s="33" t="e">
        <f>VLOOKUP(A89,[1]Sheet1!$D:$M,10,0)</f>
        <v>#N/A</v>
      </c>
      <c r="AO89" s="76" cm="1">
        <f t="array" ref="AO89">SUMPRODUCT((IFERROR((D89:AH89+D90:AH90+D91:AH91),0)&gt;8)*1,IFERROR((D89:AH89+D90:AH90+D91:AH91-8),0))</f>
        <v>51</v>
      </c>
      <c r="AP89" s="76">
        <f>AM89-AO89</f>
        <v>170</v>
      </c>
      <c r="AQ89" s="76"/>
      <c r="AR89" s="76"/>
    </row>
    <row r="90" s="27" customFormat="1" ht="19" customHeight="1" spans="1:44">
      <c r="A90" s="84"/>
      <c r="B90" s="85" t="s">
        <v>96</v>
      </c>
      <c r="C90" s="85" t="s">
        <v>130</v>
      </c>
      <c r="D90" s="86" t="s">
        <v>138</v>
      </c>
      <c r="E90" s="86">
        <v>4</v>
      </c>
      <c r="F90" s="86" t="s">
        <v>138</v>
      </c>
      <c r="G90" s="86">
        <v>1</v>
      </c>
      <c r="H90" s="86">
        <v>4</v>
      </c>
      <c r="I90" s="86">
        <v>4</v>
      </c>
      <c r="J90" s="86">
        <v>4</v>
      </c>
      <c r="K90" s="86" t="s">
        <v>138</v>
      </c>
      <c r="L90" s="86">
        <v>4</v>
      </c>
      <c r="M90" s="86">
        <v>4</v>
      </c>
      <c r="N90" s="86">
        <v>4</v>
      </c>
      <c r="O90" s="86">
        <v>4</v>
      </c>
      <c r="P90" s="86">
        <v>4</v>
      </c>
      <c r="Q90" s="86" t="s">
        <v>138</v>
      </c>
      <c r="R90" s="86">
        <v>4</v>
      </c>
      <c r="S90" s="86">
        <v>4</v>
      </c>
      <c r="T90" s="87" t="s">
        <v>139</v>
      </c>
      <c r="U90" s="86">
        <v>4</v>
      </c>
      <c r="V90" s="118">
        <v>4</v>
      </c>
      <c r="W90" s="86" t="s">
        <v>138</v>
      </c>
      <c r="X90" s="86">
        <v>3.5</v>
      </c>
      <c r="Y90" s="86">
        <v>2.5</v>
      </c>
      <c r="Z90" s="86">
        <v>4</v>
      </c>
      <c r="AA90" s="86">
        <v>4</v>
      </c>
      <c r="AB90" s="86">
        <v>4</v>
      </c>
      <c r="AC90" s="86">
        <v>4</v>
      </c>
      <c r="AD90" s="86">
        <v>4</v>
      </c>
      <c r="AE90" s="86">
        <v>4</v>
      </c>
      <c r="AF90" s="87" t="s">
        <v>139</v>
      </c>
      <c r="AG90" s="86" t="s">
        <v>138</v>
      </c>
      <c r="AH90" s="86" t="s">
        <v>138</v>
      </c>
      <c r="AI90" s="76"/>
      <c r="AJ90" s="76"/>
      <c r="AK90" s="76"/>
      <c r="AL90" s="76"/>
      <c r="AM90" s="76"/>
      <c r="AN90" s="33"/>
      <c r="AO90" s="76"/>
      <c r="AP90" s="76"/>
      <c r="AQ90" s="76"/>
      <c r="AR90" s="76"/>
    </row>
    <row r="91" s="27" customFormat="1" ht="20" customHeight="1" spans="1:44">
      <c r="A91" s="84"/>
      <c r="B91" s="85" t="s">
        <v>96</v>
      </c>
      <c r="C91" s="85" t="s">
        <v>131</v>
      </c>
      <c r="D91" s="86"/>
      <c r="E91" s="86">
        <v>4</v>
      </c>
      <c r="F91" s="86"/>
      <c r="G91" s="86"/>
      <c r="H91" s="86"/>
      <c r="I91" s="86">
        <v>2.5</v>
      </c>
      <c r="J91" s="86">
        <v>2.5</v>
      </c>
      <c r="K91" s="86"/>
      <c r="L91" s="86">
        <v>5.5</v>
      </c>
      <c r="M91" s="86">
        <v>1</v>
      </c>
      <c r="N91" s="86">
        <v>1</v>
      </c>
      <c r="O91" s="86">
        <v>0.5</v>
      </c>
      <c r="P91" s="86">
        <v>0.5</v>
      </c>
      <c r="Q91" s="86"/>
      <c r="R91" s="86">
        <v>1.5</v>
      </c>
      <c r="S91" s="86">
        <v>5.5</v>
      </c>
      <c r="T91" s="86"/>
      <c r="U91" s="86">
        <v>3</v>
      </c>
      <c r="V91" s="118">
        <v>2</v>
      </c>
      <c r="W91" s="86"/>
      <c r="X91" s="86"/>
      <c r="Y91" s="118"/>
      <c r="Z91" s="86">
        <v>3</v>
      </c>
      <c r="AA91" s="86">
        <v>2</v>
      </c>
      <c r="AB91" s="86">
        <v>4.5</v>
      </c>
      <c r="AC91" s="86">
        <v>4</v>
      </c>
      <c r="AD91" s="86">
        <v>3</v>
      </c>
      <c r="AE91" s="118">
        <v>5</v>
      </c>
      <c r="AF91" s="87"/>
      <c r="AG91" s="86"/>
      <c r="AH91" s="86"/>
      <c r="AI91" s="76"/>
      <c r="AJ91" s="76"/>
      <c r="AK91" s="76"/>
      <c r="AL91" s="76"/>
      <c r="AM91" s="76"/>
      <c r="AN91" s="33"/>
      <c r="AO91" s="76"/>
      <c r="AP91" s="76"/>
      <c r="AQ91" s="76"/>
      <c r="AR91" s="76"/>
    </row>
    <row r="92" s="27" customFormat="1" ht="19" customHeight="1" spans="1:44">
      <c r="A92" s="84" t="s">
        <v>101</v>
      </c>
      <c r="B92" s="85" t="s">
        <v>96</v>
      </c>
      <c r="C92" s="85" t="s">
        <v>129</v>
      </c>
      <c r="D92" s="86" t="s">
        <v>138</v>
      </c>
      <c r="E92" s="86">
        <v>4</v>
      </c>
      <c r="F92" s="86" t="s">
        <v>138</v>
      </c>
      <c r="G92" s="86">
        <v>4</v>
      </c>
      <c r="H92" s="86">
        <v>3</v>
      </c>
      <c r="I92" s="86">
        <v>4</v>
      </c>
      <c r="J92" s="86">
        <v>4</v>
      </c>
      <c r="K92" s="86" t="s">
        <v>138</v>
      </c>
      <c r="L92" s="86">
        <v>4</v>
      </c>
      <c r="M92" s="86">
        <v>4</v>
      </c>
      <c r="N92" s="86">
        <v>4</v>
      </c>
      <c r="O92" s="86">
        <v>4</v>
      </c>
      <c r="P92" s="86">
        <v>4</v>
      </c>
      <c r="Q92" s="86" t="s">
        <v>138</v>
      </c>
      <c r="R92" s="86">
        <v>4</v>
      </c>
      <c r="S92" s="86">
        <v>4</v>
      </c>
      <c r="T92" s="86">
        <v>4</v>
      </c>
      <c r="U92" s="86">
        <v>4</v>
      </c>
      <c r="V92" s="86">
        <v>4</v>
      </c>
      <c r="W92" s="86" t="s">
        <v>138</v>
      </c>
      <c r="X92" s="86">
        <v>4</v>
      </c>
      <c r="Y92" s="87" t="s">
        <v>139</v>
      </c>
      <c r="Z92" s="87" t="s">
        <v>139</v>
      </c>
      <c r="AA92" s="86">
        <v>4</v>
      </c>
      <c r="AB92" s="87" t="s">
        <v>139</v>
      </c>
      <c r="AC92" s="87" t="s">
        <v>139</v>
      </c>
      <c r="AD92" s="87" t="s">
        <v>139</v>
      </c>
      <c r="AE92" s="86">
        <v>4</v>
      </c>
      <c r="AF92" s="86">
        <v>4</v>
      </c>
      <c r="AG92" s="86">
        <v>4</v>
      </c>
      <c r="AH92" s="86" t="s">
        <v>138</v>
      </c>
      <c r="AI92" s="76">
        <f>IF(A92="","",COUNTIF(D92:AH93,"&gt;2")/2)</f>
        <v>19.5</v>
      </c>
      <c r="AJ92" s="76" cm="1">
        <f t="array" ref="AJ92">SUMPRODUCT(IFERROR((IFERROR(WEEKDAY($D$3:$AH$3,2),999)&lt;6)*D92:AH93,0))</f>
        <v>116</v>
      </c>
      <c r="AK92" s="76">
        <f>SUMPRODUCT((IFERROR(WEEKDAY($D$3:$AH$3,2),999)&lt;6)*D94:AH94)</f>
        <v>37</v>
      </c>
      <c r="AL92" s="76">
        <f>SUMPRODUCT(IFERROR((IFERROR(WEEKDAY($D$3:$AH$3,2),0)&gt;5)*D92:AH94,0))</f>
        <v>51.5</v>
      </c>
      <c r="AM92" s="76">
        <f>IFERROR(SUM(AJ92:AL94),"")</f>
        <v>204.5</v>
      </c>
      <c r="AN92" s="33" t="e">
        <f>VLOOKUP(A92,[1]Sheet1!$D:$M,10,0)</f>
        <v>#N/A</v>
      </c>
      <c r="AO92" s="76" cm="1">
        <f t="array" ref="AO92">SUMPRODUCT((IFERROR((D92:AH92+D93:AH93+D94:AH94),0)&gt;8)*1,IFERROR((D92:AH92+D93:AH93+D94:AH94-8),0))</f>
        <v>49</v>
      </c>
      <c r="AP92" s="76">
        <f>AM92-AO92</f>
        <v>155.5</v>
      </c>
      <c r="AQ92" s="76"/>
      <c r="AR92" s="76"/>
    </row>
    <row r="93" s="27" customFormat="1" ht="19" customHeight="1" spans="1:44">
      <c r="A93" s="84"/>
      <c r="B93" s="85" t="s">
        <v>96</v>
      </c>
      <c r="C93" s="85" t="s">
        <v>130</v>
      </c>
      <c r="D93" s="86" t="s">
        <v>138</v>
      </c>
      <c r="E93" s="86">
        <v>4</v>
      </c>
      <c r="F93" s="86" t="s">
        <v>138</v>
      </c>
      <c r="G93" s="86">
        <v>1</v>
      </c>
      <c r="H93" s="86">
        <v>4</v>
      </c>
      <c r="I93" s="86">
        <v>4</v>
      </c>
      <c r="J93" s="86">
        <v>4</v>
      </c>
      <c r="K93" s="86" t="s">
        <v>138</v>
      </c>
      <c r="L93" s="86">
        <v>4</v>
      </c>
      <c r="M93" s="86">
        <v>4</v>
      </c>
      <c r="N93" s="86">
        <v>4</v>
      </c>
      <c r="O93" s="86">
        <v>4</v>
      </c>
      <c r="P93" s="86">
        <v>4</v>
      </c>
      <c r="Q93" s="86" t="s">
        <v>138</v>
      </c>
      <c r="R93" s="86">
        <v>4</v>
      </c>
      <c r="S93" s="86">
        <v>4</v>
      </c>
      <c r="T93" s="86">
        <v>4</v>
      </c>
      <c r="U93" s="86">
        <v>4</v>
      </c>
      <c r="V93" s="118">
        <v>4</v>
      </c>
      <c r="W93" s="86" t="s">
        <v>138</v>
      </c>
      <c r="X93" s="86">
        <v>3.5</v>
      </c>
      <c r="Y93" s="87" t="s">
        <v>139</v>
      </c>
      <c r="Z93" s="87" t="s">
        <v>139</v>
      </c>
      <c r="AA93" s="86">
        <v>4</v>
      </c>
      <c r="AB93" s="87" t="s">
        <v>139</v>
      </c>
      <c r="AC93" s="87" t="s">
        <v>139</v>
      </c>
      <c r="AD93" s="87" t="s">
        <v>139</v>
      </c>
      <c r="AE93" s="86">
        <v>4</v>
      </c>
      <c r="AF93" s="86">
        <v>4</v>
      </c>
      <c r="AG93" s="86">
        <v>4</v>
      </c>
      <c r="AH93" s="86" t="s">
        <v>138</v>
      </c>
      <c r="AI93" s="76"/>
      <c r="AJ93" s="76"/>
      <c r="AK93" s="76"/>
      <c r="AL93" s="76"/>
      <c r="AM93" s="76"/>
      <c r="AN93" s="33"/>
      <c r="AO93" s="76"/>
      <c r="AP93" s="76"/>
      <c r="AQ93" s="76"/>
      <c r="AR93" s="76"/>
    </row>
    <row r="94" s="27" customFormat="1" ht="20" customHeight="1" spans="1:44">
      <c r="A94" s="84"/>
      <c r="B94" s="85" t="s">
        <v>96</v>
      </c>
      <c r="C94" s="85" t="s">
        <v>131</v>
      </c>
      <c r="D94" s="86"/>
      <c r="E94" s="86">
        <v>4</v>
      </c>
      <c r="F94" s="86"/>
      <c r="G94" s="86"/>
      <c r="H94" s="86"/>
      <c r="I94" s="86">
        <v>2.5</v>
      </c>
      <c r="J94" s="86">
        <v>2.5</v>
      </c>
      <c r="K94" s="86"/>
      <c r="L94" s="86">
        <v>5.5</v>
      </c>
      <c r="M94" s="86">
        <v>1</v>
      </c>
      <c r="N94" s="86">
        <v>1</v>
      </c>
      <c r="O94" s="86">
        <v>0.5</v>
      </c>
      <c r="P94" s="86">
        <v>0.5</v>
      </c>
      <c r="Q94" s="86"/>
      <c r="R94" s="86">
        <v>1.5</v>
      </c>
      <c r="S94" s="86">
        <v>5.5</v>
      </c>
      <c r="T94" s="86">
        <v>6.5</v>
      </c>
      <c r="U94" s="86">
        <v>3</v>
      </c>
      <c r="V94" s="118">
        <v>2</v>
      </c>
      <c r="W94" s="86"/>
      <c r="X94" s="86"/>
      <c r="Y94" s="87"/>
      <c r="Z94" s="87"/>
      <c r="AA94" s="86">
        <v>2</v>
      </c>
      <c r="AB94" s="87"/>
      <c r="AC94" s="87"/>
      <c r="AD94" s="87"/>
      <c r="AE94" s="118">
        <v>5</v>
      </c>
      <c r="AF94" s="118">
        <v>3</v>
      </c>
      <c r="AG94" s="86">
        <v>3</v>
      </c>
      <c r="AH94" s="86"/>
      <c r="AI94" s="76"/>
      <c r="AJ94" s="76"/>
      <c r="AK94" s="76"/>
      <c r="AL94" s="76"/>
      <c r="AM94" s="76"/>
      <c r="AN94" s="33"/>
      <c r="AO94" s="76"/>
      <c r="AP94" s="76"/>
      <c r="AQ94" s="76"/>
      <c r="AR94" s="76"/>
    </row>
    <row r="95" s="27" customFormat="1" ht="19" customHeight="1" spans="1:44">
      <c r="A95" s="84" t="s">
        <v>98</v>
      </c>
      <c r="B95" s="85" t="s">
        <v>96</v>
      </c>
      <c r="C95" s="85" t="s">
        <v>129</v>
      </c>
      <c r="D95" s="86"/>
      <c r="E95" s="86"/>
      <c r="F95" s="86"/>
      <c r="G95" s="86"/>
      <c r="H95" s="86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>
        <v>4</v>
      </c>
      <c r="V95" s="86">
        <v>4</v>
      </c>
      <c r="W95" s="86" t="s">
        <v>138</v>
      </c>
      <c r="X95" s="86">
        <v>4</v>
      </c>
      <c r="Y95" s="86">
        <v>4</v>
      </c>
      <c r="Z95" s="86">
        <v>4</v>
      </c>
      <c r="AA95" s="86">
        <v>4</v>
      </c>
      <c r="AB95" s="86">
        <v>4</v>
      </c>
      <c r="AC95" s="87" t="s">
        <v>139</v>
      </c>
      <c r="AD95" s="87" t="s">
        <v>139</v>
      </c>
      <c r="AE95" s="86">
        <v>4</v>
      </c>
      <c r="AF95" s="86">
        <v>4</v>
      </c>
      <c r="AG95" s="86" t="s">
        <v>138</v>
      </c>
      <c r="AH95" s="86" t="s">
        <v>138</v>
      </c>
      <c r="AI95" s="76">
        <f>IF(A95="","",COUNTIF(D95:AH96,"&gt;2")/2)</f>
        <v>8.5</v>
      </c>
      <c r="AJ95" s="76" cm="1">
        <f t="array" ref="AJ95">SUMPRODUCT(IFERROR((IFERROR(WEEKDAY($D$3:$AH$3,2),999)&lt;6)*D95:AH96,0))</f>
        <v>36</v>
      </c>
      <c r="AK95" s="76">
        <f>SUMPRODUCT((IFERROR(WEEKDAY($D$3:$AH$3,2),999)&lt;6)*D97:AH97)</f>
        <v>8</v>
      </c>
      <c r="AL95" s="76">
        <f>SUMPRODUCT(IFERROR((IFERROR(WEEKDAY($D$3:$AH$3,2),0)&gt;5)*D95:AH97,0))</f>
        <v>40</v>
      </c>
      <c r="AM95" s="76">
        <f>IFERROR(SUM(AJ95:AL97),"")</f>
        <v>84</v>
      </c>
      <c r="AN95" s="33" t="e">
        <f>VLOOKUP(A95,[1]Sheet1!$D:$M,10,0)</f>
        <v>#N/A</v>
      </c>
      <c r="AO95" s="76" cm="1">
        <f t="array" ref="AO95">SUMPRODUCT((IFERROR((D95:AH95+D96:AH96+D97:AH97),0)&gt;8)*1,IFERROR((D95:AH95+D96:AH96+D97:AH97-8),0))</f>
        <v>17.5</v>
      </c>
      <c r="AP95" s="76">
        <f>AM95-AO95</f>
        <v>66.5</v>
      </c>
      <c r="AQ95" s="76"/>
      <c r="AR95" s="76"/>
    </row>
    <row r="96" s="27" customFormat="1" ht="19" customHeight="1" spans="1:44">
      <c r="A96" s="84"/>
      <c r="B96" s="85" t="s">
        <v>96</v>
      </c>
      <c r="C96" s="85" t="s">
        <v>130</v>
      </c>
      <c r="D96" s="86"/>
      <c r="E96" s="86"/>
      <c r="F96" s="86"/>
      <c r="G96" s="86"/>
      <c r="H96" s="86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>
        <v>4</v>
      </c>
      <c r="V96" s="118">
        <v>4</v>
      </c>
      <c r="W96" s="86" t="s">
        <v>138</v>
      </c>
      <c r="X96" s="86">
        <v>4</v>
      </c>
      <c r="Y96" s="86">
        <v>2.5</v>
      </c>
      <c r="Z96" s="86">
        <v>4</v>
      </c>
      <c r="AA96" s="86">
        <v>4</v>
      </c>
      <c r="AB96" s="87" t="s">
        <v>139</v>
      </c>
      <c r="AC96" s="87" t="s">
        <v>139</v>
      </c>
      <c r="AD96" s="87" t="s">
        <v>139</v>
      </c>
      <c r="AE96" s="86">
        <v>4</v>
      </c>
      <c r="AF96" s="86">
        <v>4</v>
      </c>
      <c r="AG96" s="86" t="s">
        <v>138</v>
      </c>
      <c r="AH96" s="86" t="s">
        <v>138</v>
      </c>
      <c r="AI96" s="76"/>
      <c r="AJ96" s="76"/>
      <c r="AK96" s="76"/>
      <c r="AL96" s="76"/>
      <c r="AM96" s="76"/>
      <c r="AN96" s="33"/>
      <c r="AO96" s="76"/>
      <c r="AP96" s="76"/>
      <c r="AQ96" s="76"/>
      <c r="AR96" s="76"/>
    </row>
    <row r="97" s="27" customFormat="1" ht="20" customHeight="1" spans="1:44">
      <c r="A97" s="84"/>
      <c r="B97" s="85" t="s">
        <v>96</v>
      </c>
      <c r="C97" s="85" t="s">
        <v>131</v>
      </c>
      <c r="D97" s="86"/>
      <c r="E97" s="86"/>
      <c r="F97" s="86"/>
      <c r="G97" s="86"/>
      <c r="H97" s="86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>
        <v>3</v>
      </c>
      <c r="V97" s="118">
        <v>2</v>
      </c>
      <c r="W97" s="86"/>
      <c r="X97" s="86">
        <v>1.5</v>
      </c>
      <c r="Y97" s="118"/>
      <c r="Z97" s="86">
        <v>1</v>
      </c>
      <c r="AA97" s="86">
        <v>2</v>
      </c>
      <c r="AB97" s="87"/>
      <c r="AC97" s="87"/>
      <c r="AD97" s="87"/>
      <c r="AE97" s="118">
        <v>5</v>
      </c>
      <c r="AF97" s="118">
        <v>3</v>
      </c>
      <c r="AG97" s="86"/>
      <c r="AH97" s="86"/>
      <c r="AI97" s="76"/>
      <c r="AJ97" s="76"/>
      <c r="AK97" s="76"/>
      <c r="AL97" s="76"/>
      <c r="AM97" s="76"/>
      <c r="AN97" s="33"/>
      <c r="AO97" s="76"/>
      <c r="AP97" s="76"/>
      <c r="AQ97" s="76"/>
      <c r="AR97" s="76"/>
    </row>
    <row r="98" s="27" customFormat="1" ht="19" customHeight="1" spans="1:44">
      <c r="A98" s="84" t="s">
        <v>97</v>
      </c>
      <c r="B98" s="85" t="s">
        <v>96</v>
      </c>
      <c r="C98" s="85" t="s">
        <v>129</v>
      </c>
      <c r="D98" s="87" t="s">
        <v>138</v>
      </c>
      <c r="E98" s="87">
        <v>4</v>
      </c>
      <c r="F98" s="87" t="s">
        <v>138</v>
      </c>
      <c r="G98" s="87">
        <v>4</v>
      </c>
      <c r="H98" s="87">
        <v>3</v>
      </c>
      <c r="I98" s="87">
        <v>4</v>
      </c>
      <c r="J98" s="87">
        <v>4</v>
      </c>
      <c r="K98" s="87" t="s">
        <v>138</v>
      </c>
      <c r="L98" s="87">
        <v>4</v>
      </c>
      <c r="M98" s="87">
        <v>4</v>
      </c>
      <c r="N98" s="87">
        <v>4</v>
      </c>
      <c r="O98" s="87">
        <v>4</v>
      </c>
      <c r="P98" s="87">
        <v>4</v>
      </c>
      <c r="Q98" s="87">
        <v>4</v>
      </c>
      <c r="R98" s="87">
        <v>4</v>
      </c>
      <c r="S98" s="87">
        <v>4</v>
      </c>
      <c r="T98" s="87">
        <v>4</v>
      </c>
      <c r="U98" s="87"/>
      <c r="V98" s="119"/>
      <c r="W98" s="87"/>
      <c r="X98" s="87"/>
      <c r="Y98" s="87"/>
      <c r="Z98" s="87"/>
      <c r="AA98" s="87"/>
      <c r="AB98" s="87"/>
      <c r="AC98" s="87"/>
      <c r="AD98" s="87"/>
      <c r="AE98" s="87"/>
      <c r="AF98" s="87"/>
      <c r="AG98" s="87"/>
      <c r="AH98" s="87"/>
      <c r="AI98" s="76">
        <f>IF(A98="","",COUNTIF(D98:AH99,"&gt;2")/2)</f>
        <v>13.5</v>
      </c>
      <c r="AJ98" s="76" cm="1">
        <f t="array" ref="AJ98">SUMPRODUCT(IFERROR((IFERROR(WEEKDAY($D$3:$AH$3,2),999)&lt;6)*D98:AH99,0))</f>
        <v>84</v>
      </c>
      <c r="AK98" s="76">
        <f>SUMPRODUCT((IFERROR(WEEKDAY($D$3:$AH$3,2),999)&lt;6)*D100:AH100)</f>
        <v>29</v>
      </c>
      <c r="AL98" s="76">
        <f>SUMPRODUCT(IFERROR((IFERROR(WEEKDAY($D$3:$AH$3,2),0)&gt;5)*D98:AH100,0))</f>
        <v>32</v>
      </c>
      <c r="AM98" s="76">
        <f>IFERROR(SUM(AJ98:AL100),"")</f>
        <v>145</v>
      </c>
      <c r="AN98" s="33" t="e">
        <f>VLOOKUP(A98,[1]Sheet1!$D:$M,10,0)</f>
        <v>#N/A</v>
      </c>
      <c r="AO98" s="76" cm="1">
        <f t="array" ref="AO98">SUMPRODUCT((IFERROR((D98:AH98+D99:AH99+D100:AH100),0)&gt;8)*1,IFERROR((D98:AH98+D99:AH99+D100:AH100-8),0))</f>
        <v>37</v>
      </c>
      <c r="AP98" s="76">
        <f>AM98-AO98</f>
        <v>108</v>
      </c>
      <c r="AQ98" s="76"/>
      <c r="AR98" s="76"/>
    </row>
    <row r="99" s="27" customFormat="1" ht="19" customHeight="1" spans="1:44">
      <c r="A99" s="84"/>
      <c r="B99" s="85" t="s">
        <v>96</v>
      </c>
      <c r="C99" s="85" t="s">
        <v>130</v>
      </c>
      <c r="D99" s="87" t="s">
        <v>138</v>
      </c>
      <c r="E99" s="87">
        <v>4</v>
      </c>
      <c r="F99" s="87" t="s">
        <v>138</v>
      </c>
      <c r="G99" s="87">
        <v>1</v>
      </c>
      <c r="H99" s="87">
        <v>4</v>
      </c>
      <c r="I99" s="87">
        <v>4</v>
      </c>
      <c r="J99" s="87">
        <v>4</v>
      </c>
      <c r="K99" s="87" t="s">
        <v>138</v>
      </c>
      <c r="L99" s="87">
        <v>4</v>
      </c>
      <c r="M99" s="87">
        <v>4</v>
      </c>
      <c r="N99" s="87">
        <v>4</v>
      </c>
      <c r="O99" s="87">
        <v>4</v>
      </c>
      <c r="P99" s="87">
        <v>4</v>
      </c>
      <c r="Q99" s="87">
        <v>4</v>
      </c>
      <c r="R99" s="87">
        <v>4</v>
      </c>
      <c r="S99" s="87">
        <v>4</v>
      </c>
      <c r="T99" s="87">
        <v>4</v>
      </c>
      <c r="U99" s="87" t="s">
        <v>140</v>
      </c>
      <c r="V99" s="119"/>
      <c r="W99" s="87"/>
      <c r="X99" s="87"/>
      <c r="Y99" s="87"/>
      <c r="Z99" s="87"/>
      <c r="AA99" s="87"/>
      <c r="AB99" s="87"/>
      <c r="AC99" s="87"/>
      <c r="AD99" s="87"/>
      <c r="AE99" s="87"/>
      <c r="AF99" s="87"/>
      <c r="AG99" s="87"/>
      <c r="AH99" s="87"/>
      <c r="AI99" s="76"/>
      <c r="AJ99" s="76"/>
      <c r="AK99" s="76"/>
      <c r="AL99" s="76"/>
      <c r="AM99" s="76"/>
      <c r="AN99" s="33"/>
      <c r="AO99" s="76"/>
      <c r="AP99" s="76"/>
      <c r="AQ99" s="76"/>
      <c r="AR99" s="76"/>
    </row>
    <row r="100" s="27" customFormat="1" ht="20" customHeight="1" spans="1:44">
      <c r="A100" s="84"/>
      <c r="B100" s="85" t="s">
        <v>96</v>
      </c>
      <c r="C100" s="85" t="s">
        <v>131</v>
      </c>
      <c r="D100" s="87"/>
      <c r="E100" s="87">
        <v>4</v>
      </c>
      <c r="F100" s="87"/>
      <c r="G100" s="87"/>
      <c r="H100" s="87"/>
      <c r="I100" s="87">
        <v>2.5</v>
      </c>
      <c r="J100" s="87">
        <v>2.5</v>
      </c>
      <c r="K100" s="87"/>
      <c r="L100" s="87">
        <v>5.5</v>
      </c>
      <c r="M100" s="87">
        <v>3</v>
      </c>
      <c r="N100" s="87">
        <v>1</v>
      </c>
      <c r="O100" s="87">
        <v>0.5</v>
      </c>
      <c r="P100" s="87">
        <v>0.5</v>
      </c>
      <c r="Q100" s="87">
        <v>4</v>
      </c>
      <c r="R100" s="87">
        <v>1.5</v>
      </c>
      <c r="S100" s="87">
        <v>5.5</v>
      </c>
      <c r="T100" s="87">
        <v>6.5</v>
      </c>
      <c r="U100" s="87"/>
      <c r="V100" s="119"/>
      <c r="W100" s="87"/>
      <c r="X100" s="87"/>
      <c r="Y100" s="119"/>
      <c r="Z100" s="87"/>
      <c r="AA100" s="87"/>
      <c r="AB100" s="87"/>
      <c r="AC100" s="87"/>
      <c r="AD100" s="87"/>
      <c r="AE100" s="119"/>
      <c r="AF100" s="119"/>
      <c r="AG100" s="87"/>
      <c r="AH100" s="87"/>
      <c r="AI100" s="76"/>
      <c r="AJ100" s="76"/>
      <c r="AK100" s="76"/>
      <c r="AL100" s="76"/>
      <c r="AM100" s="76"/>
      <c r="AN100" s="33"/>
      <c r="AO100" s="76"/>
      <c r="AP100" s="76"/>
      <c r="AQ100" s="76"/>
      <c r="AR100" s="76"/>
    </row>
    <row r="101" s="27" customFormat="1" ht="19" customHeight="1" spans="1:44">
      <c r="A101" s="84" t="s">
        <v>103</v>
      </c>
      <c r="B101" s="88" t="s">
        <v>102</v>
      </c>
      <c r="C101" s="89" t="s">
        <v>129</v>
      </c>
      <c r="D101" s="90">
        <v>4</v>
      </c>
      <c r="E101" s="91" t="s">
        <v>139</v>
      </c>
      <c r="F101" s="91" t="s">
        <v>139</v>
      </c>
      <c r="G101" s="91" t="s">
        <v>139</v>
      </c>
      <c r="H101" s="91" t="s">
        <v>139</v>
      </c>
      <c r="I101" s="91" t="s">
        <v>139</v>
      </c>
      <c r="J101" s="90">
        <v>4</v>
      </c>
      <c r="K101" s="90" t="s">
        <v>138</v>
      </c>
      <c r="L101" s="90">
        <v>4</v>
      </c>
      <c r="M101" s="92">
        <v>4</v>
      </c>
      <c r="N101" s="90">
        <v>3.5</v>
      </c>
      <c r="O101" s="90">
        <v>4</v>
      </c>
      <c r="P101" s="90">
        <v>4</v>
      </c>
      <c r="Q101" s="120">
        <v>4</v>
      </c>
      <c r="R101" s="92">
        <v>4</v>
      </c>
      <c r="S101" s="90">
        <v>4</v>
      </c>
      <c r="T101" s="91" t="s">
        <v>139</v>
      </c>
      <c r="U101" s="90">
        <v>4</v>
      </c>
      <c r="V101" s="90">
        <v>4</v>
      </c>
      <c r="W101" s="90">
        <v>4</v>
      </c>
      <c r="X101" s="92">
        <v>4</v>
      </c>
      <c r="Y101" s="90">
        <v>4</v>
      </c>
      <c r="Z101" s="90">
        <v>4</v>
      </c>
      <c r="AA101" s="90">
        <v>4</v>
      </c>
      <c r="AB101" s="90">
        <v>4</v>
      </c>
      <c r="AC101" s="90">
        <v>4</v>
      </c>
      <c r="AD101" s="92">
        <v>3.5</v>
      </c>
      <c r="AE101" s="90">
        <v>4</v>
      </c>
      <c r="AF101" s="120">
        <v>4</v>
      </c>
      <c r="AG101" s="123">
        <v>4</v>
      </c>
      <c r="AH101" s="91" t="s">
        <v>139</v>
      </c>
      <c r="AI101" s="76">
        <f>IF(A101="","",COUNTIF(D101:AH102,"&gt;2")/2)</f>
        <v>22.5</v>
      </c>
      <c r="AJ101" s="76" cm="1">
        <f t="array" ref="AJ101">SUMPRODUCT(IFERROR((IFERROR(WEEKDAY($D$3:$AH$3,2),999)&lt;6)*D101:AH102,0))</f>
        <v>113.5</v>
      </c>
      <c r="AK101" s="76">
        <f>SUMPRODUCT((IFERROR(WEEKDAY($D$3:$AH$3,2),999)&lt;6)*D103:AH103)</f>
        <v>44</v>
      </c>
      <c r="AL101" s="76">
        <f>SUMPRODUCT(IFERROR((IFERROR(WEEKDAY($D$3:$AH$3,2),0)&gt;5)*D101:AH103,0))</f>
        <v>87</v>
      </c>
      <c r="AM101" s="76">
        <f>IFERROR(SUM(AJ101:AL103),"")</f>
        <v>244.5</v>
      </c>
      <c r="AN101" s="33" t="e">
        <f>VLOOKUP(A101,[1]Sheet1!$D:$M,10,0)</f>
        <v>#N/A</v>
      </c>
      <c r="AO101" s="76" cm="1">
        <f t="array" ref="AO101">SUMPRODUCT((IFERROR((D101:AH101+D102:AH102+D103:AH103),0)&gt;8)*1,IFERROR((D101:AH101+D102:AH102+D103:AH103-8),0))</f>
        <v>67.5</v>
      </c>
      <c r="AP101" s="76">
        <f>AM101-AO101</f>
        <v>177</v>
      </c>
      <c r="AQ101" s="76"/>
      <c r="AR101" s="76"/>
    </row>
    <row r="102" s="27" customFormat="1" ht="19" customHeight="1" spans="1:44">
      <c r="A102" s="84"/>
      <c r="B102" s="88" t="s">
        <v>102</v>
      </c>
      <c r="C102" s="89" t="s">
        <v>130</v>
      </c>
      <c r="D102" s="92">
        <v>4</v>
      </c>
      <c r="E102" s="91" t="s">
        <v>139</v>
      </c>
      <c r="F102" s="91" t="s">
        <v>139</v>
      </c>
      <c r="G102" s="91" t="s">
        <v>139</v>
      </c>
      <c r="H102" s="91" t="s">
        <v>139</v>
      </c>
      <c r="I102" s="91" t="s">
        <v>139</v>
      </c>
      <c r="J102" s="92">
        <v>4</v>
      </c>
      <c r="K102" s="90" t="s">
        <v>138</v>
      </c>
      <c r="L102" s="92">
        <v>4</v>
      </c>
      <c r="M102" s="92"/>
      <c r="N102" s="90">
        <v>4</v>
      </c>
      <c r="O102" s="92">
        <v>4</v>
      </c>
      <c r="P102" s="92">
        <v>4</v>
      </c>
      <c r="Q102" s="92">
        <v>4</v>
      </c>
      <c r="R102" s="90">
        <v>4</v>
      </c>
      <c r="S102" s="92">
        <v>4</v>
      </c>
      <c r="T102" s="91" t="s">
        <v>139</v>
      </c>
      <c r="U102" s="90">
        <v>4</v>
      </c>
      <c r="V102" s="90">
        <v>3</v>
      </c>
      <c r="W102" s="92">
        <v>4</v>
      </c>
      <c r="X102" s="92">
        <v>3</v>
      </c>
      <c r="Y102" s="90">
        <v>4</v>
      </c>
      <c r="Z102" s="90">
        <v>3.5</v>
      </c>
      <c r="AA102" s="92">
        <v>4</v>
      </c>
      <c r="AB102" s="92">
        <v>4</v>
      </c>
      <c r="AC102" s="90">
        <v>4</v>
      </c>
      <c r="AD102" s="92">
        <v>4</v>
      </c>
      <c r="AE102" s="92">
        <v>4</v>
      </c>
      <c r="AF102" s="123">
        <v>4</v>
      </c>
      <c r="AG102" s="130">
        <v>4</v>
      </c>
      <c r="AH102" s="91" t="s">
        <v>139</v>
      </c>
      <c r="AI102" s="76"/>
      <c r="AJ102" s="76"/>
      <c r="AK102" s="76"/>
      <c r="AL102" s="76"/>
      <c r="AM102" s="76"/>
      <c r="AN102" s="33"/>
      <c r="AO102" s="76"/>
      <c r="AP102" s="76"/>
      <c r="AQ102" s="76"/>
      <c r="AR102" s="76"/>
    </row>
    <row r="103" s="27" customFormat="1" ht="20" customHeight="1" spans="1:44">
      <c r="A103" s="84"/>
      <c r="B103" s="93" t="s">
        <v>102</v>
      </c>
      <c r="C103" s="89" t="s">
        <v>131</v>
      </c>
      <c r="D103" s="92"/>
      <c r="E103" s="94"/>
      <c r="F103" s="94"/>
      <c r="G103" s="94"/>
      <c r="H103" s="94"/>
      <c r="I103" s="94"/>
      <c r="J103" s="90"/>
      <c r="K103" s="92"/>
      <c r="L103" s="92">
        <v>2.5</v>
      </c>
      <c r="M103" s="92"/>
      <c r="N103" s="92">
        <v>9</v>
      </c>
      <c r="O103" s="92">
        <v>0.5</v>
      </c>
      <c r="P103" s="92"/>
      <c r="Q103" s="120">
        <v>4</v>
      </c>
      <c r="R103" s="92">
        <v>4.5</v>
      </c>
      <c r="S103" s="92">
        <v>3.5</v>
      </c>
      <c r="T103" s="94"/>
      <c r="U103" s="90">
        <v>10</v>
      </c>
      <c r="V103" s="90"/>
      <c r="W103" s="92">
        <v>2</v>
      </c>
      <c r="X103" s="92"/>
      <c r="Y103" s="90">
        <v>4.5</v>
      </c>
      <c r="Z103" s="90"/>
      <c r="AA103" s="92">
        <v>5</v>
      </c>
      <c r="AB103" s="92">
        <v>5</v>
      </c>
      <c r="AC103" s="90">
        <v>4</v>
      </c>
      <c r="AD103" s="92"/>
      <c r="AE103" s="92">
        <v>0.5</v>
      </c>
      <c r="AF103" s="123">
        <v>10.5</v>
      </c>
      <c r="AG103" s="123">
        <v>2.5</v>
      </c>
      <c r="AH103" s="94"/>
      <c r="AI103" s="76"/>
      <c r="AJ103" s="76"/>
      <c r="AK103" s="76"/>
      <c r="AL103" s="76"/>
      <c r="AM103" s="76"/>
      <c r="AN103" s="33"/>
      <c r="AO103" s="76"/>
      <c r="AP103" s="76"/>
      <c r="AQ103" s="76"/>
      <c r="AR103" s="76"/>
    </row>
    <row r="104" s="27" customFormat="1" ht="19" customHeight="1" spans="1:44">
      <c r="A104" s="95" t="s">
        <v>105</v>
      </c>
      <c r="B104" s="85" t="s">
        <v>104</v>
      </c>
      <c r="C104" s="96" t="s">
        <v>129</v>
      </c>
      <c r="D104" s="97">
        <v>4</v>
      </c>
      <c r="E104" s="97" t="s">
        <v>138</v>
      </c>
      <c r="F104" s="97">
        <v>4.5</v>
      </c>
      <c r="G104" s="97">
        <v>4</v>
      </c>
      <c r="H104" s="97">
        <v>4</v>
      </c>
      <c r="I104" s="114">
        <v>4</v>
      </c>
      <c r="J104" s="97">
        <v>4</v>
      </c>
      <c r="K104" s="97" t="s">
        <v>138</v>
      </c>
      <c r="L104" s="115" t="s">
        <v>139</v>
      </c>
      <c r="M104" s="97">
        <v>4</v>
      </c>
      <c r="N104" s="97">
        <v>4</v>
      </c>
      <c r="O104" s="97">
        <v>4</v>
      </c>
      <c r="P104" s="97">
        <v>4</v>
      </c>
      <c r="Q104" s="97">
        <v>4</v>
      </c>
      <c r="R104" s="97">
        <v>4</v>
      </c>
      <c r="S104" s="97">
        <v>4</v>
      </c>
      <c r="T104" s="97">
        <v>4</v>
      </c>
      <c r="U104" s="97">
        <v>4</v>
      </c>
      <c r="V104" s="121">
        <v>4</v>
      </c>
      <c r="W104" s="97">
        <v>4</v>
      </c>
      <c r="X104" s="97">
        <v>4</v>
      </c>
      <c r="Y104" s="97">
        <v>4</v>
      </c>
      <c r="Z104" s="97">
        <v>4</v>
      </c>
      <c r="AA104" s="97">
        <v>4</v>
      </c>
      <c r="AB104" s="97">
        <v>4</v>
      </c>
      <c r="AC104" s="97">
        <v>4</v>
      </c>
      <c r="AD104" s="97">
        <v>4</v>
      </c>
      <c r="AE104" s="97">
        <v>4</v>
      </c>
      <c r="AF104" s="97">
        <v>4</v>
      </c>
      <c r="AG104" s="97">
        <v>4</v>
      </c>
      <c r="AH104" s="97" t="s">
        <v>138</v>
      </c>
      <c r="AI104" s="76">
        <f>IF(A104="","",COUNTIF(D104:AH105,"&gt;2")/2)</f>
        <v>27</v>
      </c>
      <c r="AJ104" s="76" cm="1">
        <f t="array" ref="AJ104">SUMPRODUCT(IFERROR((IFERROR(WEEKDAY($D$3:$AH$3,2),999)&lt;6)*D104:AH105,0))</f>
        <v>153.5</v>
      </c>
      <c r="AK104" s="76">
        <f>SUMPRODUCT((IFERROR(WEEKDAY($D$3:$AH$3,2),999)&lt;6)*D106:AH106)</f>
        <v>52.5</v>
      </c>
      <c r="AL104" s="76">
        <f>SUMPRODUCT(IFERROR((IFERROR(WEEKDAY($D$3:$AH$3,2),0)&gt;5)*D104:AH106,0))</f>
        <v>85.5</v>
      </c>
      <c r="AM104" s="76">
        <f>IFERROR(SUM(AJ104:AL106),"")</f>
        <v>291.5</v>
      </c>
      <c r="AN104" s="33" t="e">
        <f>VLOOKUP(A104,[1]Sheet1!$D:$M,10,0)</f>
        <v>#N/A</v>
      </c>
      <c r="AO104" s="76" cm="1">
        <f t="array" ref="AO104">SUMPRODUCT((IFERROR((D104:AH104+D105:AH105+D106:AH106),0)&gt;8)*1,IFERROR((D104:AH104+D105:AH105+D106:AH106-8),0))</f>
        <v>74</v>
      </c>
      <c r="AP104" s="76">
        <f>AM104-AO104</f>
        <v>217.5</v>
      </c>
      <c r="AQ104" s="76"/>
      <c r="AR104" s="76"/>
    </row>
    <row r="105" s="27" customFormat="1" ht="19" customHeight="1" spans="1:44">
      <c r="A105" s="95"/>
      <c r="B105" s="85" t="s">
        <v>104</v>
      </c>
      <c r="C105" s="96" t="s">
        <v>130</v>
      </c>
      <c r="D105" s="97">
        <v>4</v>
      </c>
      <c r="E105" s="97" t="s">
        <v>138</v>
      </c>
      <c r="F105" s="97"/>
      <c r="G105" s="97">
        <v>4</v>
      </c>
      <c r="H105" s="97">
        <v>4</v>
      </c>
      <c r="I105" s="114">
        <v>3</v>
      </c>
      <c r="J105" s="97">
        <v>4</v>
      </c>
      <c r="K105" s="97" t="s">
        <v>138</v>
      </c>
      <c r="L105" s="97">
        <v>6</v>
      </c>
      <c r="M105" s="97">
        <v>4</v>
      </c>
      <c r="N105" s="97">
        <v>4</v>
      </c>
      <c r="O105" s="97">
        <v>4</v>
      </c>
      <c r="P105" s="97">
        <v>4</v>
      </c>
      <c r="Q105" s="97">
        <v>4</v>
      </c>
      <c r="R105" s="97">
        <v>4</v>
      </c>
      <c r="S105" s="97">
        <v>4</v>
      </c>
      <c r="T105" s="97">
        <v>4</v>
      </c>
      <c r="U105" s="97">
        <v>4</v>
      </c>
      <c r="V105" s="121">
        <v>4</v>
      </c>
      <c r="W105" s="97">
        <v>4</v>
      </c>
      <c r="X105" s="97">
        <v>4</v>
      </c>
      <c r="Y105" s="97">
        <v>4</v>
      </c>
      <c r="Z105" s="97">
        <v>4</v>
      </c>
      <c r="AA105" s="97">
        <v>4</v>
      </c>
      <c r="AB105" s="97">
        <v>4</v>
      </c>
      <c r="AC105" s="124">
        <v>4</v>
      </c>
      <c r="AD105" s="97">
        <v>4</v>
      </c>
      <c r="AE105" s="97">
        <v>4</v>
      </c>
      <c r="AF105" s="97">
        <v>4</v>
      </c>
      <c r="AG105" s="97">
        <v>4</v>
      </c>
      <c r="AH105" s="97" t="s">
        <v>138</v>
      </c>
      <c r="AI105" s="76"/>
      <c r="AJ105" s="76"/>
      <c r="AK105" s="76"/>
      <c r="AL105" s="76"/>
      <c r="AM105" s="76"/>
      <c r="AN105" s="33"/>
      <c r="AO105" s="76"/>
      <c r="AP105" s="76"/>
      <c r="AQ105" s="76"/>
      <c r="AR105" s="76"/>
    </row>
    <row r="106" s="27" customFormat="1" ht="20" customHeight="1" spans="1:44">
      <c r="A106" s="98"/>
      <c r="B106" s="85" t="s">
        <v>104</v>
      </c>
      <c r="C106" s="96" t="s">
        <v>131</v>
      </c>
      <c r="D106" s="97">
        <v>0.5</v>
      </c>
      <c r="E106" s="97"/>
      <c r="F106" s="97"/>
      <c r="G106" s="97"/>
      <c r="H106" s="97">
        <v>1.5</v>
      </c>
      <c r="I106" s="114"/>
      <c r="J106" s="100">
        <v>5</v>
      </c>
      <c r="K106" s="97"/>
      <c r="L106" s="97"/>
      <c r="M106" s="100">
        <v>3</v>
      </c>
      <c r="N106" s="97">
        <v>7.5</v>
      </c>
      <c r="O106" s="97"/>
      <c r="P106" s="100">
        <v>2.5</v>
      </c>
      <c r="Q106" s="100">
        <v>4.5</v>
      </c>
      <c r="R106" s="97">
        <v>5</v>
      </c>
      <c r="S106" s="97">
        <v>4.5</v>
      </c>
      <c r="T106" s="97">
        <v>5.5</v>
      </c>
      <c r="U106" s="97">
        <v>6</v>
      </c>
      <c r="V106" s="121">
        <v>2.5</v>
      </c>
      <c r="W106" s="100">
        <v>5</v>
      </c>
      <c r="X106" s="97">
        <v>2</v>
      </c>
      <c r="Y106" s="97">
        <v>2</v>
      </c>
      <c r="Z106" s="100">
        <v>2.5</v>
      </c>
      <c r="AA106" s="97">
        <v>2</v>
      </c>
      <c r="AB106" s="97">
        <v>4</v>
      </c>
      <c r="AC106" s="124">
        <v>3</v>
      </c>
      <c r="AD106" s="97">
        <v>2</v>
      </c>
      <c r="AE106" s="97">
        <v>2.5</v>
      </c>
      <c r="AF106" s="97"/>
      <c r="AG106" s="97">
        <v>1</v>
      </c>
      <c r="AH106" s="97"/>
      <c r="AI106" s="76"/>
      <c r="AJ106" s="76"/>
      <c r="AK106" s="76"/>
      <c r="AL106" s="76"/>
      <c r="AM106" s="76"/>
      <c r="AN106" s="33"/>
      <c r="AO106" s="76"/>
      <c r="AP106" s="76"/>
      <c r="AQ106" s="76"/>
      <c r="AR106" s="76"/>
    </row>
    <row r="107" s="27" customFormat="1" ht="19" customHeight="1" spans="1:44">
      <c r="A107" s="99" t="s">
        <v>79</v>
      </c>
      <c r="B107" s="53" t="s">
        <v>78</v>
      </c>
      <c r="C107" s="52" t="s">
        <v>129</v>
      </c>
      <c r="D107" s="100">
        <v>0</v>
      </c>
      <c r="E107" s="100">
        <v>4</v>
      </c>
      <c r="F107" s="100">
        <v>3</v>
      </c>
      <c r="G107" s="101">
        <v>0</v>
      </c>
      <c r="H107" s="100">
        <v>4</v>
      </c>
      <c r="I107" s="100">
        <v>4</v>
      </c>
      <c r="J107" s="100">
        <v>4</v>
      </c>
      <c r="K107" s="100">
        <v>4</v>
      </c>
      <c r="L107" s="100">
        <v>4</v>
      </c>
      <c r="M107" s="100">
        <v>4</v>
      </c>
      <c r="N107" s="100">
        <v>4</v>
      </c>
      <c r="O107" s="100">
        <v>0</v>
      </c>
      <c r="P107" s="100">
        <v>4</v>
      </c>
      <c r="Q107" s="101">
        <v>0</v>
      </c>
      <c r="R107" s="100">
        <v>4</v>
      </c>
      <c r="S107" s="100">
        <v>3.5</v>
      </c>
      <c r="T107" s="101">
        <v>0</v>
      </c>
      <c r="U107" s="100">
        <v>4</v>
      </c>
      <c r="V107" s="100">
        <v>4</v>
      </c>
      <c r="W107" s="100">
        <v>4</v>
      </c>
      <c r="X107" s="100">
        <v>4</v>
      </c>
      <c r="Y107" s="100">
        <v>0</v>
      </c>
      <c r="Z107" s="100">
        <v>4</v>
      </c>
      <c r="AA107" s="100">
        <v>4</v>
      </c>
      <c r="AB107" s="100">
        <v>4</v>
      </c>
      <c r="AC107" s="125">
        <v>4</v>
      </c>
      <c r="AD107" s="100">
        <v>4</v>
      </c>
      <c r="AE107" s="125">
        <v>4</v>
      </c>
      <c r="AF107" s="125">
        <v>4</v>
      </c>
      <c r="AG107" s="125">
        <v>4</v>
      </c>
      <c r="AH107" s="131">
        <v>4</v>
      </c>
      <c r="AI107" s="76">
        <f>IF(A107="","",COUNTIF(D107:AH108,"&gt;2")/2)</f>
        <v>24.5</v>
      </c>
      <c r="AJ107" s="76" cm="1">
        <f t="array" ref="AJ107">SUMPRODUCT(IFERROR((IFERROR(WEEKDAY($D$3:$AH$3,2),999)&lt;6)*D107:AH108,0))</f>
        <v>146.5</v>
      </c>
      <c r="AK107" s="76">
        <f>SUMPRODUCT((IFERROR(WEEKDAY($D$3:$AH$3,2),999)&lt;6)*D109:AH109)</f>
        <v>41.5</v>
      </c>
      <c r="AL107" s="76">
        <f>SUMPRODUCT(IFERROR((IFERROR(WEEKDAY($D$3:$AH$3,2),0)&gt;5)*D107:AH109,0))</f>
        <v>59.5</v>
      </c>
      <c r="AM107" s="76">
        <f>IFERROR(SUM(AJ107:AL109),"")</f>
        <v>247.5</v>
      </c>
      <c r="AN107" s="33" t="e">
        <f>VLOOKUP(A107,[1]Sheet1!$D:$M,10,0)</f>
        <v>#N/A</v>
      </c>
      <c r="AO107" s="76" cm="1">
        <f t="array" ref="AO107">SUMPRODUCT((IFERROR((D107:AH107+D108:AH108+D109:AH109),0)&gt;8)*1,IFERROR((D107:AH107+D108:AH108+D109:AH109-8),0))</f>
        <v>51.5</v>
      </c>
      <c r="AP107" s="76">
        <f>AM107-AO107</f>
        <v>196</v>
      </c>
      <c r="AQ107" s="76"/>
      <c r="AR107" s="76"/>
    </row>
    <row r="108" s="27" customFormat="1" ht="19" customHeight="1" spans="1:44">
      <c r="A108" s="102"/>
      <c r="B108" s="54"/>
      <c r="C108" s="52" t="s">
        <v>130</v>
      </c>
      <c r="D108" s="100">
        <v>0</v>
      </c>
      <c r="E108" s="100">
        <v>4</v>
      </c>
      <c r="F108" s="100">
        <v>4</v>
      </c>
      <c r="G108" s="100">
        <v>4</v>
      </c>
      <c r="H108" s="100">
        <v>4</v>
      </c>
      <c r="I108" s="100">
        <v>4</v>
      </c>
      <c r="J108" s="100">
        <v>4</v>
      </c>
      <c r="K108" s="100">
        <v>4</v>
      </c>
      <c r="L108" s="100">
        <v>4</v>
      </c>
      <c r="M108" s="100">
        <v>4</v>
      </c>
      <c r="N108" s="100">
        <v>4</v>
      </c>
      <c r="O108" s="100">
        <v>0</v>
      </c>
      <c r="P108" s="100">
        <v>4</v>
      </c>
      <c r="Q108" s="101">
        <v>0</v>
      </c>
      <c r="R108" s="100">
        <v>4</v>
      </c>
      <c r="S108" s="100">
        <v>0</v>
      </c>
      <c r="T108" s="101">
        <v>0</v>
      </c>
      <c r="U108" s="100">
        <v>4</v>
      </c>
      <c r="V108" s="100">
        <v>4</v>
      </c>
      <c r="W108" s="100">
        <v>4</v>
      </c>
      <c r="X108" s="100">
        <v>4</v>
      </c>
      <c r="Y108" s="100">
        <v>0</v>
      </c>
      <c r="Z108" s="100">
        <v>4</v>
      </c>
      <c r="AA108" s="100">
        <v>4</v>
      </c>
      <c r="AB108" s="100">
        <v>4</v>
      </c>
      <c r="AC108" s="125">
        <v>4</v>
      </c>
      <c r="AD108" s="100">
        <v>4</v>
      </c>
      <c r="AE108" s="125">
        <v>4</v>
      </c>
      <c r="AF108" s="125">
        <v>4</v>
      </c>
      <c r="AG108" s="125">
        <v>4</v>
      </c>
      <c r="AH108" s="131">
        <v>0</v>
      </c>
      <c r="AI108" s="76"/>
      <c r="AJ108" s="76"/>
      <c r="AK108" s="76"/>
      <c r="AL108" s="76"/>
      <c r="AM108" s="76"/>
      <c r="AN108" s="33"/>
      <c r="AO108" s="76"/>
      <c r="AP108" s="76"/>
      <c r="AQ108" s="76"/>
      <c r="AR108" s="76"/>
    </row>
    <row r="109" s="27" customFormat="1" ht="20" customHeight="1" spans="1:44">
      <c r="A109" s="103"/>
      <c r="B109" s="56"/>
      <c r="C109" s="52" t="s">
        <v>131</v>
      </c>
      <c r="D109" s="100"/>
      <c r="E109" s="100"/>
      <c r="F109" s="100">
        <v>0.5</v>
      </c>
      <c r="G109" s="100">
        <v>1</v>
      </c>
      <c r="H109" s="100"/>
      <c r="I109" s="100">
        <v>1.5</v>
      </c>
      <c r="J109" s="100">
        <v>1</v>
      </c>
      <c r="K109" s="100">
        <v>2.5</v>
      </c>
      <c r="L109" s="100">
        <v>3.5</v>
      </c>
      <c r="M109" s="100">
        <v>4</v>
      </c>
      <c r="N109" s="100">
        <v>2.5</v>
      </c>
      <c r="O109" s="100"/>
      <c r="P109" s="100">
        <v>0.5</v>
      </c>
      <c r="Q109" s="100"/>
      <c r="R109" s="100">
        <v>2.5</v>
      </c>
      <c r="S109" s="100"/>
      <c r="T109" s="100"/>
      <c r="U109" s="100">
        <v>3.5</v>
      </c>
      <c r="V109" s="100">
        <v>1.5</v>
      </c>
      <c r="W109" s="100">
        <v>3.5</v>
      </c>
      <c r="X109" s="100">
        <v>3.5</v>
      </c>
      <c r="Y109" s="100"/>
      <c r="Z109" s="100">
        <v>3.5</v>
      </c>
      <c r="AA109" s="100">
        <v>3.5</v>
      </c>
      <c r="AB109" s="100">
        <v>3.5</v>
      </c>
      <c r="AC109" s="125">
        <v>2</v>
      </c>
      <c r="AD109" s="100">
        <v>3.5</v>
      </c>
      <c r="AE109" s="125"/>
      <c r="AF109" s="125">
        <v>2</v>
      </c>
      <c r="AG109" s="125">
        <v>3.5</v>
      </c>
      <c r="AH109" s="131"/>
      <c r="AI109" s="76"/>
      <c r="AJ109" s="76"/>
      <c r="AK109" s="76"/>
      <c r="AL109" s="76"/>
      <c r="AM109" s="76"/>
      <c r="AN109" s="33"/>
      <c r="AO109" s="76"/>
      <c r="AP109" s="76"/>
      <c r="AQ109" s="76"/>
      <c r="AR109" s="76"/>
    </row>
    <row r="110" ht="18.75" spans="1:44">
      <c r="A110" s="104" t="s">
        <v>47</v>
      </c>
      <c r="B110" s="105" t="s">
        <v>33</v>
      </c>
      <c r="C110" s="106" t="s">
        <v>129</v>
      </c>
      <c r="D110" s="107">
        <v>4</v>
      </c>
      <c r="E110" s="107">
        <v>4</v>
      </c>
      <c r="F110" s="108">
        <v>4</v>
      </c>
      <c r="G110" s="107">
        <v>4</v>
      </c>
      <c r="H110" s="107">
        <v>4</v>
      </c>
      <c r="I110" s="107">
        <v>4</v>
      </c>
      <c r="J110" s="107">
        <v>4</v>
      </c>
      <c r="K110" s="107">
        <v>4</v>
      </c>
      <c r="L110" s="107"/>
      <c r="M110" s="107">
        <v>4</v>
      </c>
      <c r="N110" s="107"/>
      <c r="O110" s="107">
        <v>4</v>
      </c>
      <c r="P110" s="107">
        <v>4</v>
      </c>
      <c r="Q110" s="107">
        <v>4</v>
      </c>
      <c r="R110" s="107">
        <v>4</v>
      </c>
      <c r="S110" s="107">
        <v>4</v>
      </c>
      <c r="T110" s="107">
        <v>4</v>
      </c>
      <c r="U110" s="107">
        <v>4</v>
      </c>
      <c r="V110" s="107">
        <v>4</v>
      </c>
      <c r="W110" s="107"/>
      <c r="X110" s="107">
        <v>4</v>
      </c>
      <c r="Y110" s="107">
        <v>4</v>
      </c>
      <c r="Z110" s="107">
        <v>4</v>
      </c>
      <c r="AA110" s="107">
        <v>4</v>
      </c>
      <c r="AB110" s="107">
        <v>2.5</v>
      </c>
      <c r="AC110" s="107">
        <v>4</v>
      </c>
      <c r="AD110" s="107">
        <v>4</v>
      </c>
      <c r="AE110" s="107">
        <v>2</v>
      </c>
      <c r="AF110" s="107">
        <v>4</v>
      </c>
      <c r="AG110" s="107">
        <v>4</v>
      </c>
      <c r="AH110" s="107"/>
      <c r="AI110" s="76">
        <f>IF(A110="","",COUNTIF(D110:AH111,"&gt;2")/2)</f>
        <v>27</v>
      </c>
      <c r="AJ110" s="76" cm="1">
        <f t="array" ref="AJ110">SUMPRODUCT(IFERROR((IFERROR(WEEKDAY($D$3:$AH$3,2),999)&lt;6)*D110:AH111,0))</f>
        <v>146.5</v>
      </c>
      <c r="AK110" s="76">
        <f>SUMPRODUCT((IFERROR(WEEKDAY($D$3:$AH$3,2),999)&lt;6)*D112:AH112)</f>
        <v>75</v>
      </c>
      <c r="AL110" s="76">
        <f>SUMPRODUCT(IFERROR((IFERROR(WEEKDAY($D$3:$AH$3,2),0)&gt;5)*D110:AH112,0))</f>
        <v>109.5</v>
      </c>
      <c r="AM110" s="76">
        <f>IFERROR(SUM(AJ110:AL112),"")</f>
        <v>331</v>
      </c>
      <c r="AN110" s="33" t="e">
        <f>VLOOKUP(A110,[1]Sheet1!$D:$M,10,0)</f>
        <v>#N/A</v>
      </c>
      <c r="AO110" s="76" cm="1">
        <f t="array" ref="AO110">SUMPRODUCT((IFERROR((D110:AH110+D111:AH111+D112:AH112),0)&gt;8)*1,IFERROR((D110:AH110+D111:AH111+D112:AH112-8),0))</f>
        <v>107</v>
      </c>
      <c r="AP110" s="76">
        <f>AM110-AO110</f>
        <v>224</v>
      </c>
      <c r="AQ110" s="76"/>
      <c r="AR110" s="76"/>
    </row>
    <row r="111" ht="18.75" spans="1:44">
      <c r="A111" s="104"/>
      <c r="B111" s="106"/>
      <c r="C111" s="106" t="s">
        <v>130</v>
      </c>
      <c r="D111" s="107">
        <v>4</v>
      </c>
      <c r="E111" s="107">
        <v>4</v>
      </c>
      <c r="F111" s="108">
        <v>4</v>
      </c>
      <c r="G111" s="107">
        <v>4</v>
      </c>
      <c r="H111" s="107">
        <v>4</v>
      </c>
      <c r="I111" s="107">
        <v>4</v>
      </c>
      <c r="J111" s="107">
        <v>4</v>
      </c>
      <c r="K111" s="107">
        <v>4</v>
      </c>
      <c r="L111" s="107"/>
      <c r="M111" s="107">
        <v>4</v>
      </c>
      <c r="N111" s="107">
        <v>4</v>
      </c>
      <c r="O111" s="107">
        <v>4</v>
      </c>
      <c r="P111" s="107">
        <v>4</v>
      </c>
      <c r="Q111" s="107">
        <v>4</v>
      </c>
      <c r="R111" s="107">
        <v>4</v>
      </c>
      <c r="S111" s="107">
        <v>4</v>
      </c>
      <c r="T111" s="107">
        <v>4</v>
      </c>
      <c r="U111" s="107">
        <v>4</v>
      </c>
      <c r="V111" s="107">
        <v>4</v>
      </c>
      <c r="W111" s="107"/>
      <c r="X111" s="107">
        <v>4</v>
      </c>
      <c r="Y111" s="107">
        <v>4</v>
      </c>
      <c r="Z111" s="107">
        <v>4</v>
      </c>
      <c r="AA111" s="107">
        <v>4</v>
      </c>
      <c r="AB111" s="107">
        <v>4</v>
      </c>
      <c r="AC111" s="107">
        <v>4</v>
      </c>
      <c r="AD111" s="107">
        <v>4</v>
      </c>
      <c r="AE111" s="107">
        <v>4</v>
      </c>
      <c r="AF111" s="107">
        <v>4</v>
      </c>
      <c r="AG111" s="107">
        <v>4</v>
      </c>
      <c r="AH111" s="107"/>
      <c r="AI111" s="76"/>
      <c r="AJ111" s="76"/>
      <c r="AK111" s="76"/>
      <c r="AL111" s="76"/>
      <c r="AM111" s="76"/>
      <c r="AN111" s="33"/>
      <c r="AO111" s="76"/>
      <c r="AP111" s="76"/>
      <c r="AQ111" s="76"/>
      <c r="AR111" s="76"/>
    </row>
    <row r="112" ht="18.75" spans="1:44">
      <c r="A112" s="104"/>
      <c r="B112" s="106"/>
      <c r="C112" s="106" t="s">
        <v>131</v>
      </c>
      <c r="D112" s="107">
        <v>5</v>
      </c>
      <c r="E112" s="107">
        <v>5</v>
      </c>
      <c r="F112" s="108">
        <v>0.5</v>
      </c>
      <c r="G112" s="107">
        <v>5</v>
      </c>
      <c r="H112" s="107">
        <v>5</v>
      </c>
      <c r="I112" s="107">
        <v>2</v>
      </c>
      <c r="J112" s="107">
        <v>5</v>
      </c>
      <c r="K112" s="107">
        <v>5</v>
      </c>
      <c r="L112" s="107"/>
      <c r="M112" s="107">
        <v>1</v>
      </c>
      <c r="N112" s="107">
        <v>4.5</v>
      </c>
      <c r="O112" s="107">
        <v>5</v>
      </c>
      <c r="P112" s="107">
        <v>5</v>
      </c>
      <c r="Q112" s="107">
        <v>5.5</v>
      </c>
      <c r="R112" s="107">
        <v>1</v>
      </c>
      <c r="S112" s="107">
        <v>3</v>
      </c>
      <c r="T112" s="107">
        <v>5</v>
      </c>
      <c r="U112" s="107">
        <v>5</v>
      </c>
      <c r="V112" s="107">
        <v>5</v>
      </c>
      <c r="W112" s="107"/>
      <c r="X112" s="107">
        <v>5.5</v>
      </c>
      <c r="Y112" s="107">
        <v>4</v>
      </c>
      <c r="Z112" s="107">
        <v>5</v>
      </c>
      <c r="AA112" s="107">
        <v>5</v>
      </c>
      <c r="AB112" s="107">
        <v>5</v>
      </c>
      <c r="AC112" s="107">
        <v>5</v>
      </c>
      <c r="AD112" s="107">
        <v>3</v>
      </c>
      <c r="AE112" s="107">
        <v>5</v>
      </c>
      <c r="AF112" s="107">
        <v>3.5</v>
      </c>
      <c r="AG112" s="107">
        <v>1</v>
      </c>
      <c r="AH112" s="107"/>
      <c r="AI112" s="76"/>
      <c r="AJ112" s="76"/>
      <c r="AK112" s="76"/>
      <c r="AL112" s="76"/>
      <c r="AM112" s="76"/>
      <c r="AN112" s="33"/>
      <c r="AO112" s="76"/>
      <c r="AP112" s="76"/>
      <c r="AQ112" s="76"/>
      <c r="AR112" s="76"/>
    </row>
    <row r="113" ht="18.75" spans="1:44">
      <c r="A113" s="104" t="s">
        <v>55</v>
      </c>
      <c r="B113" s="105" t="s">
        <v>33</v>
      </c>
      <c r="C113" s="106" t="s">
        <v>129</v>
      </c>
      <c r="D113" s="107"/>
      <c r="E113" s="107">
        <v>4</v>
      </c>
      <c r="F113" s="107"/>
      <c r="G113" s="109">
        <v>4</v>
      </c>
      <c r="H113" s="107">
        <v>4</v>
      </c>
      <c r="I113" s="107">
        <v>4</v>
      </c>
      <c r="J113" s="107">
        <v>4</v>
      </c>
      <c r="K113" s="107">
        <v>4</v>
      </c>
      <c r="L113" s="107">
        <v>4</v>
      </c>
      <c r="M113" s="107"/>
      <c r="N113" s="107"/>
      <c r="O113" s="107">
        <v>4</v>
      </c>
      <c r="P113" s="107">
        <v>4</v>
      </c>
      <c r="Q113" s="107">
        <v>4</v>
      </c>
      <c r="R113" s="107">
        <v>4</v>
      </c>
      <c r="S113" s="107">
        <v>4</v>
      </c>
      <c r="T113" s="107">
        <v>4</v>
      </c>
      <c r="U113" s="107"/>
      <c r="V113" s="107">
        <v>4</v>
      </c>
      <c r="W113" s="107"/>
      <c r="X113" s="107">
        <v>4</v>
      </c>
      <c r="Y113" s="107">
        <v>4</v>
      </c>
      <c r="Z113" s="107">
        <v>4</v>
      </c>
      <c r="AA113" s="107">
        <v>4</v>
      </c>
      <c r="AB113" s="107">
        <v>4</v>
      </c>
      <c r="AC113" s="107">
        <v>4</v>
      </c>
      <c r="AD113" s="107">
        <v>4</v>
      </c>
      <c r="AE113" s="107">
        <v>4</v>
      </c>
      <c r="AF113" s="107">
        <v>2</v>
      </c>
      <c r="AG113" s="107">
        <v>4</v>
      </c>
      <c r="AH113" s="107"/>
      <c r="AI113" s="76">
        <f>IF(A113="","",COUNTIF(D113:AH114,"&gt;2")/2)</f>
        <v>23.5</v>
      </c>
      <c r="AJ113" s="76" cm="1">
        <f t="array" ref="AJ113">SUMPRODUCT(IFERROR((IFERROR(WEEKDAY($D$3:$AH$3,2),999)&lt;6)*D113:AH114,0))</f>
        <v>128</v>
      </c>
      <c r="AK113" s="76">
        <f>SUMPRODUCT((IFERROR(WEEKDAY($D$3:$AH$3,2),999)&lt;6)*D115:AH115)</f>
        <v>69</v>
      </c>
      <c r="AL113" s="76">
        <f>SUMPRODUCT(IFERROR((IFERROR(WEEKDAY($D$3:$AH$3,2),0)&gt;5)*D113:AH115,0))</f>
        <v>96</v>
      </c>
      <c r="AM113" s="76">
        <f>IFERROR(SUM(AJ113:AL115),"")</f>
        <v>293</v>
      </c>
      <c r="AN113" s="33" t="e">
        <f>VLOOKUP(A113,[1]Sheet1!$D:$M,10,0)</f>
        <v>#N/A</v>
      </c>
      <c r="AO113" s="76" cm="1">
        <f t="array" ref="AO113">SUMPRODUCT((IFERROR((D113:AH113+D114:AH114+D115:AH115),0)&gt;8)*1,IFERROR((D113:AH113+D114:AH114+D115:AH115-8),0))</f>
        <v>101</v>
      </c>
      <c r="AP113" s="76">
        <f>AM113-AO113</f>
        <v>192</v>
      </c>
      <c r="AQ113" s="76"/>
      <c r="AR113" s="76"/>
    </row>
    <row r="114" ht="18.75" spans="1:44">
      <c r="A114" s="104"/>
      <c r="B114" s="106"/>
      <c r="C114" s="106" t="s">
        <v>130</v>
      </c>
      <c r="D114" s="107"/>
      <c r="E114" s="107">
        <v>4</v>
      </c>
      <c r="F114" s="107"/>
      <c r="G114" s="110">
        <v>4</v>
      </c>
      <c r="H114" s="107">
        <v>4</v>
      </c>
      <c r="I114" s="107">
        <v>4</v>
      </c>
      <c r="J114" s="107">
        <v>4</v>
      </c>
      <c r="K114" s="107">
        <v>4</v>
      </c>
      <c r="L114" s="107">
        <v>4</v>
      </c>
      <c r="M114" s="107"/>
      <c r="N114" s="107"/>
      <c r="O114" s="107">
        <v>4</v>
      </c>
      <c r="P114" s="107">
        <v>4</v>
      </c>
      <c r="Q114" s="107">
        <v>4</v>
      </c>
      <c r="R114" s="107">
        <v>4</v>
      </c>
      <c r="S114" s="107">
        <v>4</v>
      </c>
      <c r="T114" s="107">
        <v>4</v>
      </c>
      <c r="U114" s="107"/>
      <c r="V114" s="107">
        <v>4</v>
      </c>
      <c r="W114" s="107"/>
      <c r="X114" s="107">
        <v>4</v>
      </c>
      <c r="Y114" s="107">
        <v>4</v>
      </c>
      <c r="Z114" s="107">
        <v>4</v>
      </c>
      <c r="AA114" s="107">
        <v>4</v>
      </c>
      <c r="AB114" s="107">
        <v>4</v>
      </c>
      <c r="AC114" s="107">
        <v>4</v>
      </c>
      <c r="AD114" s="107">
        <v>4</v>
      </c>
      <c r="AE114" s="107">
        <v>4</v>
      </c>
      <c r="AF114" s="107">
        <v>4</v>
      </c>
      <c r="AG114" s="107">
        <v>4</v>
      </c>
      <c r="AH114" s="107"/>
      <c r="AI114" s="76"/>
      <c r="AJ114" s="76"/>
      <c r="AK114" s="76"/>
      <c r="AL114" s="76"/>
      <c r="AM114" s="76"/>
      <c r="AN114" s="33"/>
      <c r="AO114" s="76"/>
      <c r="AP114" s="76"/>
      <c r="AQ114" s="76"/>
      <c r="AR114" s="76"/>
    </row>
    <row r="115" ht="18.75" spans="1:44">
      <c r="A115" s="104"/>
      <c r="B115" s="106"/>
      <c r="C115" s="106" t="s">
        <v>131</v>
      </c>
      <c r="D115" s="107"/>
      <c r="E115" s="107">
        <v>5</v>
      </c>
      <c r="F115" s="107"/>
      <c r="G115" s="107">
        <v>5</v>
      </c>
      <c r="H115" s="107">
        <v>2.5</v>
      </c>
      <c r="I115" s="107">
        <v>5</v>
      </c>
      <c r="J115" s="107">
        <v>5.5</v>
      </c>
      <c r="K115" s="107">
        <v>3</v>
      </c>
      <c r="L115" s="107">
        <v>5</v>
      </c>
      <c r="M115" s="107"/>
      <c r="N115" s="107"/>
      <c r="O115" s="107">
        <v>4.5</v>
      </c>
      <c r="P115" s="107">
        <v>5</v>
      </c>
      <c r="Q115" s="107">
        <v>4.5</v>
      </c>
      <c r="R115" s="107">
        <v>3</v>
      </c>
      <c r="S115" s="107">
        <v>3</v>
      </c>
      <c r="T115" s="107">
        <v>4.5</v>
      </c>
      <c r="U115" s="107"/>
      <c r="V115" s="107">
        <v>5</v>
      </c>
      <c r="W115" s="107"/>
      <c r="X115" s="107">
        <v>5.5</v>
      </c>
      <c r="Y115" s="107">
        <v>4</v>
      </c>
      <c r="Z115" s="107">
        <v>5</v>
      </c>
      <c r="AA115" s="107">
        <v>4</v>
      </c>
      <c r="AB115" s="107">
        <v>5</v>
      </c>
      <c r="AC115" s="107">
        <v>5</v>
      </c>
      <c r="AD115" s="107">
        <v>2.5</v>
      </c>
      <c r="AE115" s="107">
        <v>5</v>
      </c>
      <c r="AF115" s="107">
        <v>3.5</v>
      </c>
      <c r="AG115" s="107">
        <v>3</v>
      </c>
      <c r="AH115" s="107"/>
      <c r="AI115" s="76"/>
      <c r="AJ115" s="76"/>
      <c r="AK115" s="76"/>
      <c r="AL115" s="76"/>
      <c r="AM115" s="76"/>
      <c r="AN115" s="33"/>
      <c r="AO115" s="76"/>
      <c r="AP115" s="76"/>
      <c r="AQ115" s="76"/>
      <c r="AR115" s="76"/>
    </row>
    <row r="116" ht="18.75" spans="1:42">
      <c r="A116" s="104" t="s">
        <v>71</v>
      </c>
      <c r="B116" s="105" t="s">
        <v>33</v>
      </c>
      <c r="C116" s="106" t="s">
        <v>129</v>
      </c>
      <c r="D116" s="107">
        <v>4</v>
      </c>
      <c r="E116" s="107">
        <v>4</v>
      </c>
      <c r="F116" s="107">
        <v>4</v>
      </c>
      <c r="G116" s="107">
        <v>4</v>
      </c>
      <c r="H116" s="107">
        <v>4</v>
      </c>
      <c r="I116" s="107">
        <v>4</v>
      </c>
      <c r="J116" s="107">
        <v>4</v>
      </c>
      <c r="K116" s="107">
        <v>4</v>
      </c>
      <c r="L116" s="107">
        <v>4</v>
      </c>
      <c r="M116" s="107">
        <v>4</v>
      </c>
      <c r="N116" s="107"/>
      <c r="O116" s="107">
        <v>4</v>
      </c>
      <c r="P116" s="107">
        <v>4</v>
      </c>
      <c r="Q116" s="107">
        <v>4</v>
      </c>
      <c r="R116" s="107">
        <v>4</v>
      </c>
      <c r="S116" s="107">
        <v>4</v>
      </c>
      <c r="T116" s="107">
        <v>4</v>
      </c>
      <c r="U116" s="107">
        <v>4</v>
      </c>
      <c r="V116" s="107">
        <v>4</v>
      </c>
      <c r="W116" s="107">
        <v>4</v>
      </c>
      <c r="X116" s="107">
        <v>4</v>
      </c>
      <c r="Y116" s="107">
        <v>4</v>
      </c>
      <c r="Z116" s="107">
        <v>4</v>
      </c>
      <c r="AA116" s="107">
        <v>4</v>
      </c>
      <c r="AB116" s="107">
        <v>4</v>
      </c>
      <c r="AC116" s="107">
        <v>4</v>
      </c>
      <c r="AD116" s="107">
        <v>4</v>
      </c>
      <c r="AE116" s="107">
        <v>4</v>
      </c>
      <c r="AF116" s="107">
        <v>4</v>
      </c>
      <c r="AG116" s="107">
        <v>4</v>
      </c>
      <c r="AH116" s="107">
        <v>4</v>
      </c>
      <c r="AI116" s="76">
        <f>IF(A116="","",COUNTIF(D116:AH117,"&gt;2")/2)</f>
        <v>30.5</v>
      </c>
      <c r="AJ116" s="76" cm="1">
        <f t="array" ref="AJ116">SUMPRODUCT(IFERROR((IFERROR(WEEKDAY($D$3:$AH$3,2),999)&lt;6)*D116:AH117,0))</f>
        <v>172</v>
      </c>
      <c r="AK116" s="76">
        <f>SUMPRODUCT((IFERROR(WEEKDAY($D$3:$AH$3,2),999)&lt;6)*D118:AH118)</f>
        <v>101.5</v>
      </c>
      <c r="AL116" s="76">
        <f>SUMPRODUCT(IFERROR((IFERROR(WEEKDAY($D$3:$AH$3,2),0)&gt;5)*D116:AH118,0))</f>
        <v>119.5</v>
      </c>
      <c r="AM116" s="76">
        <f>IFERROR(SUM(AJ116:AL118),"")</f>
        <v>393</v>
      </c>
      <c r="AN116" s="33" t="e">
        <f>VLOOKUP(A116,[1]Sheet1!$D:$M,10,0)</f>
        <v>#N/A</v>
      </c>
      <c r="AO116" s="76" cm="1">
        <f t="array" ref="AO116">SUMPRODUCT((IFERROR((D116:AH116+D117:AH117+D118:AH118),0)&gt;8)*1,IFERROR((D116:AH116+D117:AH117+D118:AH118-8),0))</f>
        <v>145</v>
      </c>
      <c r="AP116" s="76">
        <f>AM116-AO116</f>
        <v>248</v>
      </c>
    </row>
    <row r="117" ht="18.75" spans="1:42">
      <c r="A117" s="104"/>
      <c r="B117" s="106"/>
      <c r="C117" s="106" t="s">
        <v>130</v>
      </c>
      <c r="D117" s="107">
        <v>4</v>
      </c>
      <c r="E117" s="107">
        <v>4</v>
      </c>
      <c r="F117" s="107">
        <v>4</v>
      </c>
      <c r="G117" s="107">
        <v>4</v>
      </c>
      <c r="H117" s="107">
        <v>4</v>
      </c>
      <c r="I117" s="107">
        <v>4</v>
      </c>
      <c r="J117" s="107">
        <v>4</v>
      </c>
      <c r="K117" s="107">
        <v>4</v>
      </c>
      <c r="L117" s="107">
        <v>4</v>
      </c>
      <c r="M117" s="107">
        <v>4</v>
      </c>
      <c r="N117" s="107">
        <v>4</v>
      </c>
      <c r="O117" s="107">
        <v>4</v>
      </c>
      <c r="P117" s="107">
        <v>4</v>
      </c>
      <c r="Q117" s="107">
        <v>4</v>
      </c>
      <c r="R117" s="107">
        <v>4</v>
      </c>
      <c r="S117" s="107">
        <v>4</v>
      </c>
      <c r="T117" s="107">
        <v>4</v>
      </c>
      <c r="U117" s="107">
        <v>4</v>
      </c>
      <c r="V117" s="107">
        <v>4</v>
      </c>
      <c r="W117" s="107">
        <v>4</v>
      </c>
      <c r="X117" s="107">
        <v>4</v>
      </c>
      <c r="Y117" s="107">
        <v>4</v>
      </c>
      <c r="Z117" s="107">
        <v>4</v>
      </c>
      <c r="AA117" s="107">
        <v>4</v>
      </c>
      <c r="AB117" s="107">
        <v>4</v>
      </c>
      <c r="AC117" s="107">
        <v>4</v>
      </c>
      <c r="AD117" s="107">
        <v>4</v>
      </c>
      <c r="AE117" s="107">
        <v>4</v>
      </c>
      <c r="AF117" s="107">
        <v>4</v>
      </c>
      <c r="AG117" s="107">
        <v>4</v>
      </c>
      <c r="AH117" s="107">
        <v>4</v>
      </c>
      <c r="AI117" s="76"/>
      <c r="AJ117" s="76"/>
      <c r="AK117" s="76"/>
      <c r="AL117" s="76"/>
      <c r="AM117" s="76"/>
      <c r="AN117" s="33"/>
      <c r="AO117" s="76"/>
      <c r="AP117" s="76"/>
    </row>
    <row r="118" ht="18.75" spans="1:42">
      <c r="A118" s="104"/>
      <c r="B118" s="106"/>
      <c r="C118" s="106" t="s">
        <v>131</v>
      </c>
      <c r="D118" s="107">
        <v>5</v>
      </c>
      <c r="E118" s="107">
        <v>5</v>
      </c>
      <c r="F118" s="107">
        <v>3</v>
      </c>
      <c r="G118" s="107">
        <v>5</v>
      </c>
      <c r="H118" s="107">
        <v>6</v>
      </c>
      <c r="I118" s="107">
        <v>5</v>
      </c>
      <c r="J118" s="107">
        <v>6</v>
      </c>
      <c r="K118" s="107">
        <v>6</v>
      </c>
      <c r="L118" s="107">
        <v>6</v>
      </c>
      <c r="M118" s="107">
        <v>3</v>
      </c>
      <c r="N118" s="107">
        <v>4.5</v>
      </c>
      <c r="O118" s="107">
        <v>5.5</v>
      </c>
      <c r="P118" s="107">
        <v>5.5</v>
      </c>
      <c r="Q118" s="107">
        <v>5.5</v>
      </c>
      <c r="R118" s="107">
        <v>4</v>
      </c>
      <c r="S118" s="107">
        <v>5</v>
      </c>
      <c r="T118" s="107">
        <v>5</v>
      </c>
      <c r="U118" s="107">
        <v>6</v>
      </c>
      <c r="V118" s="107">
        <v>5</v>
      </c>
      <c r="W118" s="107">
        <v>3</v>
      </c>
      <c r="X118" s="107">
        <v>6.5</v>
      </c>
      <c r="Y118" s="107">
        <v>6</v>
      </c>
      <c r="Z118" s="107">
        <v>5</v>
      </c>
      <c r="AA118" s="107">
        <v>5</v>
      </c>
      <c r="AB118" s="107">
        <v>5</v>
      </c>
      <c r="AC118" s="107">
        <v>5</v>
      </c>
      <c r="AD118" s="107">
        <v>5</v>
      </c>
      <c r="AE118" s="107">
        <v>5</v>
      </c>
      <c r="AF118" s="107">
        <v>3.5</v>
      </c>
      <c r="AG118" s="107">
        <v>3</v>
      </c>
      <c r="AH118" s="107">
        <v>1</v>
      </c>
      <c r="AI118" s="76"/>
      <c r="AJ118" s="76"/>
      <c r="AK118" s="76"/>
      <c r="AL118" s="76"/>
      <c r="AM118" s="76"/>
      <c r="AN118" s="33"/>
      <c r="AO118" s="76"/>
      <c r="AP118" s="76"/>
    </row>
    <row r="119" ht="18.75" spans="1:42">
      <c r="A119" s="109" t="s">
        <v>36</v>
      </c>
      <c r="B119" s="105" t="s">
        <v>33</v>
      </c>
      <c r="C119" s="106" t="s">
        <v>129</v>
      </c>
      <c r="D119" s="107">
        <v>4</v>
      </c>
      <c r="E119" s="107">
        <v>4</v>
      </c>
      <c r="F119" s="107">
        <v>4</v>
      </c>
      <c r="G119" s="107">
        <v>4</v>
      </c>
      <c r="H119" s="107">
        <v>4</v>
      </c>
      <c r="I119" s="107">
        <v>4</v>
      </c>
      <c r="J119" s="107">
        <v>4</v>
      </c>
      <c r="K119" s="107">
        <v>4</v>
      </c>
      <c r="L119" s="107">
        <v>4</v>
      </c>
      <c r="M119" s="107">
        <v>4</v>
      </c>
      <c r="N119" s="107">
        <v>4</v>
      </c>
      <c r="O119" s="107">
        <v>4</v>
      </c>
      <c r="P119" s="107">
        <v>4</v>
      </c>
      <c r="Q119" s="107">
        <v>4</v>
      </c>
      <c r="R119" s="107">
        <v>4</v>
      </c>
      <c r="S119" s="107">
        <v>4</v>
      </c>
      <c r="T119" s="107">
        <v>4</v>
      </c>
      <c r="U119" s="107">
        <v>4</v>
      </c>
      <c r="V119" s="107">
        <v>4</v>
      </c>
      <c r="W119" s="107"/>
      <c r="X119" s="107">
        <v>4</v>
      </c>
      <c r="Y119" s="107">
        <v>4</v>
      </c>
      <c r="Z119" s="107">
        <v>4</v>
      </c>
      <c r="AA119" s="107">
        <v>4</v>
      </c>
      <c r="AB119" s="107">
        <v>4</v>
      </c>
      <c r="AC119" s="107">
        <v>4</v>
      </c>
      <c r="AD119" s="107">
        <v>4</v>
      </c>
      <c r="AE119" s="107">
        <v>4</v>
      </c>
      <c r="AF119" s="107">
        <v>4</v>
      </c>
      <c r="AG119" s="107">
        <v>4</v>
      </c>
      <c r="AH119" s="107"/>
      <c r="AI119" s="76">
        <f>IF(A119="","",COUNTIF(D119:AH120,"&gt;2")/2)</f>
        <v>29</v>
      </c>
      <c r="AJ119" s="76" cm="1">
        <f t="array" ref="AJ119">SUMPRODUCT(IFERROR((IFERROR(WEEKDAY($D$3:$AH$3,2),999)&lt;6)*D119:AH120,0))</f>
        <v>160</v>
      </c>
      <c r="AK119" s="76">
        <f>SUMPRODUCT((IFERROR(WEEKDAY($D$3:$AH$3,2),999)&lt;6)*D121:AH121)</f>
        <v>88.5</v>
      </c>
      <c r="AL119" s="76">
        <f>SUMPRODUCT(IFERROR((IFERROR(WEEKDAY($D$3:$AH$3,2),0)&gt;5)*D119:AH121,0))</f>
        <v>113.5</v>
      </c>
      <c r="AM119" s="76">
        <f>IFERROR(SUM(AJ119:AL121),"")</f>
        <v>362</v>
      </c>
      <c r="AN119" s="33" t="e">
        <f>VLOOKUP(A119,[1]Sheet1!$D:$M,10,0)</f>
        <v>#N/A</v>
      </c>
      <c r="AO119" s="76" cm="1">
        <f t="array" ref="AO119">SUMPRODUCT((IFERROR((D119:AH119+D120:AH120+D121:AH121),0)&gt;8)*1,IFERROR((D119:AH119+D120:AH120+D121:AH121-8),0))</f>
        <v>130</v>
      </c>
      <c r="AP119" s="76">
        <f>AM119-AO119</f>
        <v>232</v>
      </c>
    </row>
    <row r="120" ht="18.75" spans="1:42">
      <c r="A120" s="109"/>
      <c r="B120" s="106"/>
      <c r="C120" s="106" t="s">
        <v>130</v>
      </c>
      <c r="D120" s="107">
        <v>4</v>
      </c>
      <c r="E120" s="107">
        <v>4</v>
      </c>
      <c r="F120" s="107">
        <v>4</v>
      </c>
      <c r="G120" s="107">
        <v>4</v>
      </c>
      <c r="H120" s="107">
        <v>4</v>
      </c>
      <c r="I120" s="107">
        <v>4</v>
      </c>
      <c r="J120" s="107">
        <v>4</v>
      </c>
      <c r="K120" s="107">
        <v>4</v>
      </c>
      <c r="L120" s="107">
        <v>4</v>
      </c>
      <c r="M120" s="107">
        <v>4</v>
      </c>
      <c r="N120" s="107">
        <v>4</v>
      </c>
      <c r="O120" s="107">
        <v>4</v>
      </c>
      <c r="P120" s="107">
        <v>4</v>
      </c>
      <c r="Q120" s="107">
        <v>4</v>
      </c>
      <c r="R120" s="107">
        <v>4</v>
      </c>
      <c r="S120" s="107">
        <v>4</v>
      </c>
      <c r="T120" s="107">
        <v>4</v>
      </c>
      <c r="U120" s="107">
        <v>4</v>
      </c>
      <c r="V120" s="107">
        <v>4</v>
      </c>
      <c r="W120" s="107"/>
      <c r="X120" s="107">
        <v>4</v>
      </c>
      <c r="Y120" s="107">
        <v>4</v>
      </c>
      <c r="Z120" s="107">
        <v>4</v>
      </c>
      <c r="AA120" s="107">
        <v>4</v>
      </c>
      <c r="AB120" s="107">
        <v>4</v>
      </c>
      <c r="AC120" s="107">
        <v>4</v>
      </c>
      <c r="AD120" s="107">
        <v>4</v>
      </c>
      <c r="AE120" s="107">
        <v>4</v>
      </c>
      <c r="AF120" s="107">
        <v>4</v>
      </c>
      <c r="AG120" s="107">
        <v>4</v>
      </c>
      <c r="AH120" s="107"/>
      <c r="AI120" s="76"/>
      <c r="AJ120" s="76"/>
      <c r="AK120" s="76"/>
      <c r="AL120" s="76"/>
      <c r="AM120" s="76"/>
      <c r="AN120" s="33"/>
      <c r="AO120" s="76"/>
      <c r="AP120" s="76"/>
    </row>
    <row r="121" ht="18.75" spans="1:42">
      <c r="A121" s="109"/>
      <c r="B121" s="106"/>
      <c r="C121" s="106" t="s">
        <v>131</v>
      </c>
      <c r="D121" s="107">
        <v>4</v>
      </c>
      <c r="E121" s="107">
        <v>5</v>
      </c>
      <c r="F121" s="107">
        <v>3</v>
      </c>
      <c r="G121" s="107">
        <v>5</v>
      </c>
      <c r="H121" s="107">
        <v>5</v>
      </c>
      <c r="I121" s="107">
        <v>5</v>
      </c>
      <c r="J121" s="107">
        <v>5</v>
      </c>
      <c r="K121" s="107">
        <v>5</v>
      </c>
      <c r="L121" s="107">
        <v>3</v>
      </c>
      <c r="M121" s="107">
        <v>1</v>
      </c>
      <c r="N121" s="107">
        <v>5</v>
      </c>
      <c r="O121" s="107">
        <v>5</v>
      </c>
      <c r="P121" s="107">
        <v>5</v>
      </c>
      <c r="Q121" s="107">
        <v>5.5</v>
      </c>
      <c r="R121" s="107">
        <v>3</v>
      </c>
      <c r="S121" s="107">
        <v>3</v>
      </c>
      <c r="T121" s="107">
        <v>5</v>
      </c>
      <c r="U121" s="107">
        <v>5</v>
      </c>
      <c r="V121" s="107">
        <v>5</v>
      </c>
      <c r="W121" s="107"/>
      <c r="X121" s="107">
        <v>5.5</v>
      </c>
      <c r="Y121" s="107">
        <v>5</v>
      </c>
      <c r="Z121" s="107">
        <v>5</v>
      </c>
      <c r="AA121" s="107">
        <v>5</v>
      </c>
      <c r="AB121" s="107">
        <v>5</v>
      </c>
      <c r="AC121" s="107">
        <v>5</v>
      </c>
      <c r="AD121" s="107">
        <v>5</v>
      </c>
      <c r="AE121" s="107">
        <v>5</v>
      </c>
      <c r="AF121" s="126">
        <v>3.5</v>
      </c>
      <c r="AG121" s="126">
        <v>3.5</v>
      </c>
      <c r="AH121" s="107"/>
      <c r="AI121" s="76"/>
      <c r="AJ121" s="76"/>
      <c r="AK121" s="76"/>
      <c r="AL121" s="76"/>
      <c r="AM121" s="76"/>
      <c r="AN121" s="33"/>
      <c r="AO121" s="76"/>
      <c r="AP121" s="76"/>
    </row>
    <row r="122" ht="18.75" spans="1:42">
      <c r="A122" s="109" t="s">
        <v>46</v>
      </c>
      <c r="B122" s="105" t="s">
        <v>33</v>
      </c>
      <c r="C122" s="106" t="s">
        <v>129</v>
      </c>
      <c r="D122" s="107">
        <v>4</v>
      </c>
      <c r="E122" s="107">
        <v>4</v>
      </c>
      <c r="F122" s="107">
        <v>4</v>
      </c>
      <c r="G122" s="107">
        <v>4</v>
      </c>
      <c r="H122" s="107">
        <v>4</v>
      </c>
      <c r="I122" s="107">
        <v>4</v>
      </c>
      <c r="J122" s="107">
        <v>4</v>
      </c>
      <c r="K122" s="107">
        <v>4</v>
      </c>
      <c r="L122" s="107">
        <v>4</v>
      </c>
      <c r="M122" s="107">
        <v>4</v>
      </c>
      <c r="N122" s="107">
        <v>4</v>
      </c>
      <c r="O122" s="107">
        <v>4</v>
      </c>
      <c r="P122" s="107">
        <v>4</v>
      </c>
      <c r="Q122" s="107">
        <v>4</v>
      </c>
      <c r="R122" s="107">
        <v>4</v>
      </c>
      <c r="S122" s="107">
        <v>4</v>
      </c>
      <c r="T122" s="107">
        <v>4</v>
      </c>
      <c r="U122" s="107">
        <v>4</v>
      </c>
      <c r="V122" s="107">
        <v>4</v>
      </c>
      <c r="W122" s="107">
        <v>4</v>
      </c>
      <c r="X122" s="107">
        <v>4</v>
      </c>
      <c r="Y122" s="107">
        <v>4</v>
      </c>
      <c r="Z122" s="107">
        <v>4</v>
      </c>
      <c r="AA122" s="107">
        <v>4</v>
      </c>
      <c r="AB122" s="107">
        <v>4</v>
      </c>
      <c r="AC122" s="107">
        <v>4</v>
      </c>
      <c r="AD122" s="107">
        <v>4</v>
      </c>
      <c r="AE122" s="107">
        <v>4</v>
      </c>
      <c r="AF122" s="107">
        <v>4</v>
      </c>
      <c r="AG122" s="126">
        <v>4</v>
      </c>
      <c r="AH122" s="107">
        <v>4</v>
      </c>
      <c r="AI122" s="76">
        <f>IF(A122="","",COUNTIF(D122:AH123,"&gt;2")/2)</f>
        <v>31</v>
      </c>
      <c r="AJ122" s="76" cm="1">
        <f t="array" ref="AJ122">SUMPRODUCT(IFERROR((IFERROR(WEEKDAY($D$3:$AH$3,2),999)&lt;6)*D122:AH123,0))</f>
        <v>176</v>
      </c>
      <c r="AK122" s="76">
        <f>SUMPRODUCT((IFERROR(WEEKDAY($D$3:$AH$3,2),999)&lt;6)*D124:AH124)</f>
        <v>92.5</v>
      </c>
      <c r="AL122" s="76">
        <f>SUMPRODUCT(IFERROR((IFERROR(WEEKDAY($D$3:$AH$3,2),0)&gt;5)*D122:AH124,0))</f>
        <v>115.5</v>
      </c>
      <c r="AM122" s="76">
        <f>IFERROR(SUM(AJ122:AL124),"")</f>
        <v>384</v>
      </c>
      <c r="AN122" s="33" t="e">
        <f>VLOOKUP(A122,[1]Sheet1!$D:$M,10,0)</f>
        <v>#N/A</v>
      </c>
      <c r="AO122" s="76" cm="1">
        <f t="array" ref="AO122">SUMPRODUCT((IFERROR((D122:AH122+D123:AH123+D124:AH124),0)&gt;8)*1,IFERROR((D122:AH122+D123:AH123+D124:AH124-8),0))</f>
        <v>136</v>
      </c>
      <c r="AP122" s="76">
        <f>AM122-AO122</f>
        <v>248</v>
      </c>
    </row>
    <row r="123" ht="18.75" spans="1:42">
      <c r="A123" s="109"/>
      <c r="B123" s="106"/>
      <c r="C123" s="106" t="s">
        <v>130</v>
      </c>
      <c r="D123" s="107">
        <v>4</v>
      </c>
      <c r="E123" s="107">
        <v>4</v>
      </c>
      <c r="F123" s="107">
        <v>4</v>
      </c>
      <c r="G123" s="107">
        <v>4</v>
      </c>
      <c r="H123" s="107">
        <v>4</v>
      </c>
      <c r="I123" s="107">
        <v>4</v>
      </c>
      <c r="J123" s="107">
        <v>4</v>
      </c>
      <c r="K123" s="107">
        <v>4</v>
      </c>
      <c r="L123" s="107">
        <v>4</v>
      </c>
      <c r="M123" s="107">
        <v>4</v>
      </c>
      <c r="N123" s="107">
        <v>4</v>
      </c>
      <c r="O123" s="107">
        <v>4</v>
      </c>
      <c r="P123" s="107">
        <v>4</v>
      </c>
      <c r="Q123" s="122">
        <v>4</v>
      </c>
      <c r="R123" s="107">
        <v>4</v>
      </c>
      <c r="S123" s="107">
        <v>4</v>
      </c>
      <c r="T123" s="107">
        <v>4</v>
      </c>
      <c r="U123" s="107">
        <v>4</v>
      </c>
      <c r="V123" s="107">
        <v>4</v>
      </c>
      <c r="W123" s="107">
        <v>4</v>
      </c>
      <c r="X123" s="107">
        <v>4</v>
      </c>
      <c r="Y123" s="107">
        <v>4</v>
      </c>
      <c r="Z123" s="107">
        <v>4</v>
      </c>
      <c r="AA123" s="107">
        <v>4</v>
      </c>
      <c r="AB123" s="107">
        <v>4</v>
      </c>
      <c r="AC123" s="107">
        <v>4</v>
      </c>
      <c r="AD123" s="107">
        <v>4</v>
      </c>
      <c r="AE123" s="107">
        <v>4</v>
      </c>
      <c r="AF123" s="107">
        <v>4</v>
      </c>
      <c r="AG123" s="126">
        <v>4</v>
      </c>
      <c r="AH123" s="107">
        <v>4</v>
      </c>
      <c r="AI123" s="76"/>
      <c r="AJ123" s="76"/>
      <c r="AK123" s="76"/>
      <c r="AL123" s="76"/>
      <c r="AM123" s="76"/>
      <c r="AN123" s="33"/>
      <c r="AO123" s="76"/>
      <c r="AP123" s="76"/>
    </row>
    <row r="124" ht="18.75" spans="1:42">
      <c r="A124" s="109"/>
      <c r="B124" s="106"/>
      <c r="C124" s="106" t="s">
        <v>131</v>
      </c>
      <c r="D124" s="107">
        <v>5</v>
      </c>
      <c r="E124" s="107">
        <v>5</v>
      </c>
      <c r="F124" s="107">
        <v>3</v>
      </c>
      <c r="G124" s="107">
        <v>5</v>
      </c>
      <c r="H124" s="107">
        <v>5</v>
      </c>
      <c r="I124" s="107">
        <v>5</v>
      </c>
      <c r="J124" s="107">
        <v>5</v>
      </c>
      <c r="K124" s="107">
        <v>6</v>
      </c>
      <c r="L124" s="107">
        <v>6</v>
      </c>
      <c r="M124" s="107">
        <v>1</v>
      </c>
      <c r="N124" s="107">
        <v>5</v>
      </c>
      <c r="O124" s="107">
        <v>5</v>
      </c>
      <c r="P124" s="107">
        <v>5</v>
      </c>
      <c r="Q124" s="107">
        <v>5.5</v>
      </c>
      <c r="R124" s="107">
        <v>3</v>
      </c>
      <c r="S124" s="107">
        <v>3</v>
      </c>
      <c r="T124" s="107">
        <v>5</v>
      </c>
      <c r="U124" s="107">
        <v>5</v>
      </c>
      <c r="V124" s="107">
        <v>5</v>
      </c>
      <c r="W124" s="107">
        <v>1</v>
      </c>
      <c r="X124" s="107">
        <v>5.5</v>
      </c>
      <c r="Y124" s="107">
        <v>5</v>
      </c>
      <c r="Z124" s="107">
        <v>5</v>
      </c>
      <c r="AA124" s="107">
        <v>5</v>
      </c>
      <c r="AB124" s="107">
        <v>5</v>
      </c>
      <c r="AC124" s="107">
        <v>5</v>
      </c>
      <c r="AD124" s="107">
        <v>5</v>
      </c>
      <c r="AE124" s="107">
        <v>5</v>
      </c>
      <c r="AF124" s="126">
        <v>3.5</v>
      </c>
      <c r="AG124" s="126">
        <v>3</v>
      </c>
      <c r="AH124" s="107">
        <v>0.5</v>
      </c>
      <c r="AI124" s="76"/>
      <c r="AJ124" s="76"/>
      <c r="AK124" s="76"/>
      <c r="AL124" s="76"/>
      <c r="AM124" s="76"/>
      <c r="AN124" s="33"/>
      <c r="AO124" s="76"/>
      <c r="AP124" s="76"/>
    </row>
    <row r="125" ht="18.75" spans="1:42">
      <c r="A125" s="109" t="s">
        <v>57</v>
      </c>
      <c r="B125" s="105" t="s">
        <v>33</v>
      </c>
      <c r="C125" s="106" t="s">
        <v>129</v>
      </c>
      <c r="D125" s="107">
        <v>4</v>
      </c>
      <c r="E125" s="107">
        <v>4</v>
      </c>
      <c r="F125" s="107">
        <v>4</v>
      </c>
      <c r="G125" s="107">
        <v>4</v>
      </c>
      <c r="H125" s="107">
        <v>4</v>
      </c>
      <c r="I125" s="107">
        <v>4</v>
      </c>
      <c r="J125" s="107">
        <v>4</v>
      </c>
      <c r="K125" s="107"/>
      <c r="L125" s="107">
        <v>4</v>
      </c>
      <c r="M125" s="107">
        <v>4</v>
      </c>
      <c r="N125" s="107">
        <v>4</v>
      </c>
      <c r="O125" s="107">
        <v>4</v>
      </c>
      <c r="P125" s="107">
        <v>4</v>
      </c>
      <c r="Q125" s="107">
        <v>4</v>
      </c>
      <c r="R125" s="107">
        <v>4</v>
      </c>
      <c r="S125" s="107">
        <v>4</v>
      </c>
      <c r="T125" s="107">
        <v>4</v>
      </c>
      <c r="U125" s="107">
        <v>4</v>
      </c>
      <c r="V125" s="107">
        <v>4</v>
      </c>
      <c r="W125" s="107">
        <v>4</v>
      </c>
      <c r="X125" s="107">
        <v>4</v>
      </c>
      <c r="Y125" s="107">
        <v>4</v>
      </c>
      <c r="Z125" s="127">
        <v>4</v>
      </c>
      <c r="AA125" s="127">
        <v>4</v>
      </c>
      <c r="AB125" s="127">
        <v>4</v>
      </c>
      <c r="AC125" s="127">
        <v>4</v>
      </c>
      <c r="AD125" s="127">
        <v>4</v>
      </c>
      <c r="AE125" s="127">
        <v>4</v>
      </c>
      <c r="AF125" s="128"/>
      <c r="AG125" s="128"/>
      <c r="AH125" s="128"/>
      <c r="AI125" s="76">
        <f>IF(A125="","",COUNTIF(D125:AH126,"&gt;2")/2)</f>
        <v>27</v>
      </c>
      <c r="AJ125" s="76" cm="1">
        <f t="array" ref="AJ125">SUMPRODUCT(IFERROR((IFERROR(WEEKDAY($D$3:$AH$3,2),999)&lt;6)*D125:AH126,0))</f>
        <v>160</v>
      </c>
      <c r="AK125" s="76">
        <f>SUMPRODUCT((IFERROR(WEEKDAY($D$3:$AH$3,2),999)&lt;6)*D127:AH127)</f>
        <v>71</v>
      </c>
      <c r="AL125" s="76">
        <f>SUMPRODUCT(IFERROR((IFERROR(WEEKDAY($D$3:$AH$3,2),0)&gt;5)*D125:AH127,0))</f>
        <v>89.5</v>
      </c>
      <c r="AM125" s="76">
        <f>IFERROR(SUM(AJ125:AL127),"")</f>
        <v>320.5</v>
      </c>
      <c r="AN125" s="33" t="e">
        <f>VLOOKUP(A125,[1]Sheet1!$D:$M,10,0)</f>
        <v>#N/A</v>
      </c>
      <c r="AO125" s="76" cm="1">
        <f t="array" ref="AO125">SUMPRODUCT((IFERROR((D125:AH125+D126:AH126+D127:AH127),0)&gt;8)*1,IFERROR((D125:AH125+D126:AH126+D127:AH127-8),0))</f>
        <v>104.5</v>
      </c>
      <c r="AP125" s="76">
        <f>AM125-AO125</f>
        <v>216</v>
      </c>
    </row>
    <row r="126" ht="18.75" spans="1:42">
      <c r="A126" s="109"/>
      <c r="B126" s="106"/>
      <c r="C126" s="106" t="s">
        <v>130</v>
      </c>
      <c r="D126" s="107">
        <v>4</v>
      </c>
      <c r="E126" s="107">
        <v>4</v>
      </c>
      <c r="F126" s="107">
        <v>4</v>
      </c>
      <c r="G126" s="107">
        <v>4</v>
      </c>
      <c r="H126" s="107">
        <v>4</v>
      </c>
      <c r="I126" s="107">
        <v>4</v>
      </c>
      <c r="J126" s="107">
        <v>4</v>
      </c>
      <c r="K126" s="107"/>
      <c r="L126" s="107">
        <v>4</v>
      </c>
      <c r="M126" s="107">
        <v>4</v>
      </c>
      <c r="N126" s="107">
        <v>4</v>
      </c>
      <c r="O126" s="107">
        <v>4</v>
      </c>
      <c r="P126" s="107">
        <v>4</v>
      </c>
      <c r="Q126" s="122">
        <v>4</v>
      </c>
      <c r="R126" s="107">
        <v>4</v>
      </c>
      <c r="S126" s="107">
        <v>4</v>
      </c>
      <c r="T126" s="107">
        <v>4</v>
      </c>
      <c r="U126" s="107">
        <v>4</v>
      </c>
      <c r="V126" s="107">
        <v>4</v>
      </c>
      <c r="W126" s="107">
        <v>4</v>
      </c>
      <c r="X126" s="107">
        <v>4</v>
      </c>
      <c r="Y126" s="107">
        <v>4</v>
      </c>
      <c r="Z126" s="127">
        <v>4</v>
      </c>
      <c r="AA126" s="127">
        <v>4</v>
      </c>
      <c r="AB126" s="127">
        <v>4</v>
      </c>
      <c r="AC126" s="127">
        <v>4</v>
      </c>
      <c r="AD126" s="127">
        <v>4</v>
      </c>
      <c r="AE126" s="127">
        <v>4</v>
      </c>
      <c r="AF126" s="128"/>
      <c r="AG126" s="128"/>
      <c r="AH126" s="128"/>
      <c r="AI126" s="76"/>
      <c r="AJ126" s="76"/>
      <c r="AK126" s="76"/>
      <c r="AL126" s="76"/>
      <c r="AM126" s="76"/>
      <c r="AN126" s="33"/>
      <c r="AO126" s="76"/>
      <c r="AP126" s="76"/>
    </row>
    <row r="127" ht="18.75" spans="1:42">
      <c r="A127" s="109"/>
      <c r="B127" s="106"/>
      <c r="C127" s="106" t="s">
        <v>131</v>
      </c>
      <c r="D127" s="107">
        <v>5</v>
      </c>
      <c r="E127" s="107">
        <v>4.5</v>
      </c>
      <c r="F127" s="107">
        <v>1</v>
      </c>
      <c r="G127" s="107">
        <v>5</v>
      </c>
      <c r="H127" s="107">
        <v>5</v>
      </c>
      <c r="I127" s="107">
        <v>1</v>
      </c>
      <c r="J127" s="107">
        <v>6</v>
      </c>
      <c r="K127" s="107"/>
      <c r="L127" s="107">
        <v>3</v>
      </c>
      <c r="M127" s="107">
        <v>3</v>
      </c>
      <c r="N127" s="107">
        <v>5</v>
      </c>
      <c r="O127" s="107">
        <v>5</v>
      </c>
      <c r="P127" s="107">
        <v>5</v>
      </c>
      <c r="Q127" s="107">
        <v>5.5</v>
      </c>
      <c r="R127" s="107">
        <v>3</v>
      </c>
      <c r="S127" s="107">
        <v>3</v>
      </c>
      <c r="T127" s="107">
        <v>5</v>
      </c>
      <c r="U127" s="107">
        <v>5</v>
      </c>
      <c r="V127" s="107">
        <v>5</v>
      </c>
      <c r="W127" s="107">
        <v>0.5</v>
      </c>
      <c r="X127" s="107">
        <v>6</v>
      </c>
      <c r="Y127" s="107">
        <v>5</v>
      </c>
      <c r="Z127" s="127">
        <v>3</v>
      </c>
      <c r="AA127" s="127">
        <v>3</v>
      </c>
      <c r="AB127" s="127">
        <v>3</v>
      </c>
      <c r="AC127" s="127">
        <v>3</v>
      </c>
      <c r="AD127" s="127">
        <v>3</v>
      </c>
      <c r="AE127" s="127">
        <v>3</v>
      </c>
      <c r="AF127" s="128"/>
      <c r="AG127" s="128"/>
      <c r="AH127" s="128"/>
      <c r="AI127" s="76"/>
      <c r="AJ127" s="76"/>
      <c r="AK127" s="76"/>
      <c r="AL127" s="76"/>
      <c r="AM127" s="76"/>
      <c r="AN127" s="33"/>
      <c r="AO127" s="76"/>
      <c r="AP127" s="76"/>
    </row>
    <row r="128" ht="18.75" spans="1:42">
      <c r="A128" s="111" t="s">
        <v>67</v>
      </c>
      <c r="B128" s="105" t="s">
        <v>33</v>
      </c>
      <c r="C128" s="112" t="s">
        <v>129</v>
      </c>
      <c r="D128" s="113">
        <v>4</v>
      </c>
      <c r="E128" s="113">
        <v>3.5</v>
      </c>
      <c r="F128" s="113">
        <v>4</v>
      </c>
      <c r="G128" s="113"/>
      <c r="H128" s="113">
        <v>4</v>
      </c>
      <c r="I128" s="113">
        <v>4</v>
      </c>
      <c r="J128" s="113">
        <v>4</v>
      </c>
      <c r="K128" s="113">
        <v>3.5</v>
      </c>
      <c r="L128" s="113">
        <v>4</v>
      </c>
      <c r="M128" s="113">
        <v>4</v>
      </c>
      <c r="N128" s="113"/>
      <c r="O128" s="113"/>
      <c r="P128" s="113"/>
      <c r="Q128" s="113"/>
      <c r="R128" s="113"/>
      <c r="S128" s="113"/>
      <c r="T128" s="113"/>
      <c r="U128" s="113"/>
      <c r="V128" s="113">
        <v>4</v>
      </c>
      <c r="W128" s="113"/>
      <c r="X128" s="113">
        <v>4</v>
      </c>
      <c r="Y128" s="113">
        <v>4</v>
      </c>
      <c r="Z128" s="113"/>
      <c r="AA128" s="129"/>
      <c r="AB128" s="129"/>
      <c r="AC128" s="113"/>
      <c r="AD128" s="129"/>
      <c r="AE128" s="113"/>
      <c r="AF128" s="113"/>
      <c r="AG128" s="113"/>
      <c r="AH128" s="113"/>
      <c r="AI128" s="76">
        <f>IF(A128="","",COUNTIF(D128:AH129,"&gt;2")/2)</f>
        <v>11</v>
      </c>
      <c r="AJ128" s="76" cm="1">
        <f t="array" ref="AJ128">SUMPRODUCT(IFERROR((IFERROR(WEEKDAY($D$3:$AH$3,2),999)&lt;6)*D128:AH129,0))</f>
        <v>52.5</v>
      </c>
      <c r="AK128" s="76">
        <f>SUMPRODUCT((IFERROR(WEEKDAY($D$3:$AH$3,2),999)&lt;6)*D130:AH130)</f>
        <v>28.5</v>
      </c>
      <c r="AL128" s="76">
        <f>SUMPRODUCT(IFERROR((IFERROR(WEEKDAY($D$3:$AH$3,2),0)&gt;5)*D128:AH130,0))</f>
        <v>59</v>
      </c>
      <c r="AM128" s="76">
        <f>IFERROR(SUM(AJ128:AL130),"")</f>
        <v>140</v>
      </c>
      <c r="AN128" s="33" t="e">
        <f>VLOOKUP(A128,[1]Sheet1!$D:$M,10,0)</f>
        <v>#N/A</v>
      </c>
      <c r="AO128" s="76" cm="1">
        <f t="array" ref="AO128">SUMPRODUCT((IFERROR((D128:AH128+D129:AH129+D130:AH130),0)&gt;8)*1,IFERROR((D128:AH128+D129:AH129+D130:AH130-8),0))</f>
        <v>51.5</v>
      </c>
      <c r="AP128" s="76">
        <f>AM128-AO128</f>
        <v>88.5</v>
      </c>
    </row>
    <row r="129" ht="18.75" spans="1:42">
      <c r="A129" s="111"/>
      <c r="B129" s="106"/>
      <c r="C129" s="112" t="s">
        <v>130</v>
      </c>
      <c r="D129" s="113">
        <v>4</v>
      </c>
      <c r="E129" s="113">
        <v>4</v>
      </c>
      <c r="F129" s="113">
        <v>1</v>
      </c>
      <c r="G129" s="113"/>
      <c r="H129" s="113">
        <v>4</v>
      </c>
      <c r="I129" s="113">
        <v>4</v>
      </c>
      <c r="J129" s="113">
        <v>4</v>
      </c>
      <c r="K129" s="113"/>
      <c r="L129" s="113">
        <v>4</v>
      </c>
      <c r="M129" s="113">
        <v>4</v>
      </c>
      <c r="N129" s="133"/>
      <c r="O129" s="133"/>
      <c r="P129" s="133"/>
      <c r="Q129" s="133"/>
      <c r="R129" s="133"/>
      <c r="S129" s="133"/>
      <c r="T129" s="133"/>
      <c r="U129" s="133"/>
      <c r="V129" s="113">
        <v>4</v>
      </c>
      <c r="W129" s="113"/>
      <c r="X129" s="113">
        <v>4</v>
      </c>
      <c r="Y129" s="113">
        <v>4</v>
      </c>
      <c r="Z129" s="113"/>
      <c r="AA129" s="129"/>
      <c r="AB129" s="129"/>
      <c r="AC129" s="113"/>
      <c r="AD129" s="129"/>
      <c r="AE129" s="113"/>
      <c r="AF129" s="113"/>
      <c r="AG129" s="113"/>
      <c r="AH129" s="113"/>
      <c r="AI129" s="76"/>
      <c r="AJ129" s="76"/>
      <c r="AK129" s="76"/>
      <c r="AL129" s="76"/>
      <c r="AM129" s="76"/>
      <c r="AN129" s="33"/>
      <c r="AO129" s="76"/>
      <c r="AP129" s="76"/>
    </row>
    <row r="130" ht="18.75" spans="1:42">
      <c r="A130" s="111"/>
      <c r="B130" s="106"/>
      <c r="C130" s="112" t="s">
        <v>131</v>
      </c>
      <c r="D130" s="113">
        <v>5</v>
      </c>
      <c r="E130" s="113">
        <v>3</v>
      </c>
      <c r="F130" s="113"/>
      <c r="G130" s="113"/>
      <c r="H130" s="113">
        <v>6</v>
      </c>
      <c r="I130" s="113">
        <v>5</v>
      </c>
      <c r="J130" s="113">
        <v>6</v>
      </c>
      <c r="K130" s="113"/>
      <c r="L130" s="113">
        <v>6.5</v>
      </c>
      <c r="M130" s="113">
        <v>3</v>
      </c>
      <c r="N130" s="113"/>
      <c r="O130" s="113"/>
      <c r="P130" s="113"/>
      <c r="Q130" s="113"/>
      <c r="R130" s="113"/>
      <c r="S130" s="113"/>
      <c r="T130" s="113"/>
      <c r="U130" s="113"/>
      <c r="V130" s="113">
        <v>5</v>
      </c>
      <c r="W130" s="113"/>
      <c r="X130" s="113">
        <v>6.5</v>
      </c>
      <c r="Y130" s="113">
        <v>6</v>
      </c>
      <c r="Z130" s="113"/>
      <c r="AA130" s="129"/>
      <c r="AB130" s="129"/>
      <c r="AC130" s="113"/>
      <c r="AD130" s="129"/>
      <c r="AE130" s="113"/>
      <c r="AF130" s="113"/>
      <c r="AG130" s="113"/>
      <c r="AH130" s="113"/>
      <c r="AI130" s="76"/>
      <c r="AJ130" s="76"/>
      <c r="AK130" s="76"/>
      <c r="AL130" s="76"/>
      <c r="AM130" s="76"/>
      <c r="AN130" s="33"/>
      <c r="AO130" s="76"/>
      <c r="AP130" s="76"/>
    </row>
    <row r="131" ht="18.75" spans="1:42">
      <c r="A131" s="109" t="s">
        <v>34</v>
      </c>
      <c r="B131" s="105" t="s">
        <v>33</v>
      </c>
      <c r="C131" s="106" t="s">
        <v>129</v>
      </c>
      <c r="D131" s="107"/>
      <c r="E131" s="107"/>
      <c r="F131" s="107"/>
      <c r="G131" s="107">
        <v>3.5</v>
      </c>
      <c r="H131" s="107"/>
      <c r="I131" s="107"/>
      <c r="J131" s="107"/>
      <c r="K131" s="107"/>
      <c r="L131" s="107">
        <v>4</v>
      </c>
      <c r="M131" s="107">
        <v>4</v>
      </c>
      <c r="N131" s="107">
        <v>4</v>
      </c>
      <c r="O131" s="107">
        <v>4</v>
      </c>
      <c r="P131" s="107">
        <v>4</v>
      </c>
      <c r="Q131" s="107">
        <v>4</v>
      </c>
      <c r="R131" s="107">
        <v>4</v>
      </c>
      <c r="S131" s="107">
        <v>4</v>
      </c>
      <c r="T131" s="107">
        <v>4</v>
      </c>
      <c r="U131" s="107">
        <v>4</v>
      </c>
      <c r="V131" s="107">
        <v>4</v>
      </c>
      <c r="W131" s="107"/>
      <c r="X131" s="107">
        <v>4</v>
      </c>
      <c r="Y131" s="107">
        <v>4</v>
      </c>
      <c r="Z131" s="127">
        <v>4</v>
      </c>
      <c r="AA131" s="127">
        <v>4</v>
      </c>
      <c r="AB131" s="127">
        <v>4</v>
      </c>
      <c r="AC131" s="127">
        <v>4</v>
      </c>
      <c r="AD131" s="127">
        <v>4</v>
      </c>
      <c r="AE131" s="127">
        <v>4</v>
      </c>
      <c r="AF131" s="128"/>
      <c r="AG131" s="128"/>
      <c r="AH131" s="128"/>
      <c r="AI131" s="76">
        <f>IF(A131="","",COUNTIF(D131:AH132,"&gt;2")/2)</f>
        <v>20</v>
      </c>
      <c r="AJ131" s="76" cm="1">
        <f t="array" ref="AJ131">SUMPRODUCT(IFERROR((IFERROR(WEEKDAY($D$3:$AH$3,2),999)&lt;6)*D131:AH132,0))</f>
        <v>115.5</v>
      </c>
      <c r="AK131" s="76">
        <f>SUMPRODUCT((IFERROR(WEEKDAY($D$3:$AH$3,2),999)&lt;6)*D133:AH133)</f>
        <v>54.5</v>
      </c>
      <c r="AL131" s="76">
        <f>SUMPRODUCT(IFERROR((IFERROR(WEEKDAY($D$3:$AH$3,2),0)&gt;5)*D131:AH133,0))</f>
        <v>75.5</v>
      </c>
      <c r="AM131" s="76">
        <f>IFERROR(SUM(AJ131:AL133),"")</f>
        <v>245.5</v>
      </c>
      <c r="AN131" s="33" t="e">
        <f>VLOOKUP(A131,[1]Sheet1!$D:$M,10,0)</f>
        <v>#N/A</v>
      </c>
      <c r="AO131" s="76" cm="1">
        <f t="array" ref="AO131">SUMPRODUCT((IFERROR((D131:AH131+D132:AH132+D133:AH133),0)&gt;8)*1,IFERROR((D131:AH131+D132:AH132+D133:AH133-8),0))</f>
        <v>82</v>
      </c>
      <c r="AP131" s="76">
        <f>AM131-AO131</f>
        <v>163.5</v>
      </c>
    </row>
    <row r="132" ht="18.75" spans="1:42">
      <c r="A132" s="109"/>
      <c r="B132" s="106"/>
      <c r="C132" s="106" t="s">
        <v>130</v>
      </c>
      <c r="D132" s="107"/>
      <c r="E132" s="107"/>
      <c r="F132" s="107"/>
      <c r="G132" s="107"/>
      <c r="H132" s="107"/>
      <c r="I132" s="107"/>
      <c r="J132" s="107"/>
      <c r="K132" s="107">
        <v>4</v>
      </c>
      <c r="L132" s="107">
        <v>4</v>
      </c>
      <c r="M132" s="107">
        <v>4</v>
      </c>
      <c r="N132" s="107">
        <v>4</v>
      </c>
      <c r="O132" s="107">
        <v>4</v>
      </c>
      <c r="P132" s="107">
        <v>4</v>
      </c>
      <c r="Q132" s="122">
        <v>4</v>
      </c>
      <c r="R132" s="107">
        <v>4</v>
      </c>
      <c r="S132" s="107">
        <v>4</v>
      </c>
      <c r="T132" s="107">
        <v>4</v>
      </c>
      <c r="U132" s="107">
        <v>4</v>
      </c>
      <c r="V132" s="107">
        <v>4</v>
      </c>
      <c r="W132" s="107"/>
      <c r="X132" s="107">
        <v>4</v>
      </c>
      <c r="Y132" s="107">
        <v>4</v>
      </c>
      <c r="Z132" s="127">
        <v>4</v>
      </c>
      <c r="AA132" s="127">
        <v>4</v>
      </c>
      <c r="AB132" s="127">
        <v>4</v>
      </c>
      <c r="AC132" s="127">
        <v>4</v>
      </c>
      <c r="AD132" s="127">
        <v>4</v>
      </c>
      <c r="AE132" s="127">
        <v>4</v>
      </c>
      <c r="AF132" s="128"/>
      <c r="AG132" s="128"/>
      <c r="AH132" s="128"/>
      <c r="AI132" s="76"/>
      <c r="AJ132" s="76"/>
      <c r="AK132" s="76"/>
      <c r="AL132" s="76"/>
      <c r="AM132" s="76"/>
      <c r="AN132" s="33"/>
      <c r="AO132" s="76"/>
      <c r="AP132" s="76"/>
    </row>
    <row r="133" ht="18.75" spans="1:42">
      <c r="A133" s="109"/>
      <c r="B133" s="106"/>
      <c r="C133" s="106" t="s">
        <v>131</v>
      </c>
      <c r="D133" s="107"/>
      <c r="E133" s="107"/>
      <c r="F133" s="107"/>
      <c r="G133" s="107"/>
      <c r="H133" s="107"/>
      <c r="I133" s="107"/>
      <c r="J133" s="107"/>
      <c r="K133" s="107">
        <v>5.5</v>
      </c>
      <c r="L133" s="107">
        <v>5</v>
      </c>
      <c r="M133" s="107">
        <v>1</v>
      </c>
      <c r="N133" s="107">
        <v>5</v>
      </c>
      <c r="O133" s="107">
        <v>5</v>
      </c>
      <c r="P133" s="107">
        <v>5</v>
      </c>
      <c r="Q133" s="107">
        <v>5.5</v>
      </c>
      <c r="R133" s="107">
        <v>4</v>
      </c>
      <c r="S133" s="107">
        <v>3.5</v>
      </c>
      <c r="T133" s="107">
        <v>5</v>
      </c>
      <c r="U133" s="107">
        <v>5</v>
      </c>
      <c r="V133" s="107">
        <v>5</v>
      </c>
      <c r="W133" s="107"/>
      <c r="X133" s="107">
        <v>5.5</v>
      </c>
      <c r="Y133" s="107">
        <v>8</v>
      </c>
      <c r="Z133" s="127">
        <v>3</v>
      </c>
      <c r="AA133" s="127">
        <v>3</v>
      </c>
      <c r="AB133" s="127">
        <v>3</v>
      </c>
      <c r="AC133" s="127">
        <v>3</v>
      </c>
      <c r="AD133" s="127">
        <v>3</v>
      </c>
      <c r="AE133" s="127">
        <v>3</v>
      </c>
      <c r="AF133" s="128"/>
      <c r="AG133" s="128"/>
      <c r="AH133" s="128"/>
      <c r="AI133" s="76"/>
      <c r="AJ133" s="76"/>
      <c r="AK133" s="76"/>
      <c r="AL133" s="76"/>
      <c r="AM133" s="76"/>
      <c r="AN133" s="33"/>
      <c r="AO133" s="76"/>
      <c r="AP133" s="76"/>
    </row>
    <row r="134" ht="18.75" spans="1:42">
      <c r="A134" s="109" t="s">
        <v>59</v>
      </c>
      <c r="B134" s="105" t="s">
        <v>33</v>
      </c>
      <c r="C134" s="106" t="s">
        <v>129</v>
      </c>
      <c r="D134" s="107">
        <v>4</v>
      </c>
      <c r="E134" s="107">
        <v>4</v>
      </c>
      <c r="F134" s="107">
        <v>4</v>
      </c>
      <c r="G134" s="107">
        <v>4</v>
      </c>
      <c r="H134" s="107">
        <v>4</v>
      </c>
      <c r="I134" s="107">
        <v>4</v>
      </c>
      <c r="J134" s="107">
        <v>4</v>
      </c>
      <c r="K134" s="107">
        <v>4</v>
      </c>
      <c r="L134" s="107">
        <v>4</v>
      </c>
      <c r="M134" s="107">
        <v>4</v>
      </c>
      <c r="N134" s="107">
        <v>4</v>
      </c>
      <c r="O134" s="107"/>
      <c r="P134" s="107">
        <v>4</v>
      </c>
      <c r="Q134" s="107">
        <v>4</v>
      </c>
      <c r="R134" s="107">
        <v>4</v>
      </c>
      <c r="S134" s="107">
        <v>4</v>
      </c>
      <c r="T134" s="107"/>
      <c r="U134" s="107"/>
      <c r="V134" s="107"/>
      <c r="W134" s="107"/>
      <c r="X134" s="107">
        <v>4</v>
      </c>
      <c r="Y134" s="107">
        <v>4</v>
      </c>
      <c r="Z134" s="107">
        <v>4</v>
      </c>
      <c r="AA134" s="128"/>
      <c r="AB134" s="128">
        <v>4</v>
      </c>
      <c r="AC134" s="107">
        <v>4</v>
      </c>
      <c r="AD134" s="128">
        <v>4</v>
      </c>
      <c r="AE134" s="107"/>
      <c r="AF134" s="107">
        <v>4</v>
      </c>
      <c r="AG134" s="107">
        <v>4</v>
      </c>
      <c r="AH134" s="107">
        <v>4</v>
      </c>
      <c r="AI134" s="76">
        <f>IF(A134="","",COUNTIF(D134:AH135,"&gt;2")/2)</f>
        <v>23.5</v>
      </c>
      <c r="AJ134" s="76" cm="1">
        <f t="array" ref="AJ134">SUMPRODUCT(IFERROR((IFERROR(WEEKDAY($D$3:$AH$3,2),999)&lt;6)*D134:AH135,0))</f>
        <v>124</v>
      </c>
      <c r="AK134" s="76">
        <f>SUMPRODUCT((IFERROR(WEEKDAY($D$3:$AH$3,2),999)&lt;6)*D136:AH136)</f>
        <v>55</v>
      </c>
      <c r="AL134" s="76">
        <f>SUMPRODUCT(IFERROR((IFERROR(WEEKDAY($D$3:$AH$3,2),0)&gt;5)*D134:AH136,0))</f>
        <v>99.5</v>
      </c>
      <c r="AM134" s="76">
        <f>IFERROR(SUM(AJ134:AL136),"")</f>
        <v>278.5</v>
      </c>
      <c r="AN134" s="33" t="e">
        <f>VLOOKUP(A134,[1]Sheet1!$D:$M,10,0)</f>
        <v>#N/A</v>
      </c>
      <c r="AO134" s="76" cm="1">
        <f t="array" ref="AO134">SUMPRODUCT((IFERROR((D134:AH134+D135:AH135+D136:AH136),0)&gt;8)*1,IFERROR((D134:AH134+D135:AH135+D136:AH136-8),0))</f>
        <v>90.5</v>
      </c>
      <c r="AP134" s="76">
        <f>AM134-AO134</f>
        <v>188</v>
      </c>
    </row>
    <row r="135" ht="18.75" spans="1:42">
      <c r="A135" s="109"/>
      <c r="B135" s="106"/>
      <c r="C135" s="106" t="s">
        <v>130</v>
      </c>
      <c r="D135" s="107">
        <v>4</v>
      </c>
      <c r="E135" s="107">
        <v>4</v>
      </c>
      <c r="F135" s="107">
        <v>4</v>
      </c>
      <c r="G135" s="107">
        <v>4</v>
      </c>
      <c r="H135" s="107">
        <v>4</v>
      </c>
      <c r="I135" s="107">
        <v>4</v>
      </c>
      <c r="J135" s="107">
        <v>4</v>
      </c>
      <c r="K135" s="107">
        <v>4</v>
      </c>
      <c r="L135" s="107">
        <v>4</v>
      </c>
      <c r="M135" s="107">
        <v>4</v>
      </c>
      <c r="N135" s="107">
        <v>4</v>
      </c>
      <c r="O135" s="107"/>
      <c r="P135" s="122">
        <v>4</v>
      </c>
      <c r="Q135" s="122">
        <v>4</v>
      </c>
      <c r="R135" s="107">
        <v>4</v>
      </c>
      <c r="S135" s="107">
        <v>4</v>
      </c>
      <c r="T135" s="107"/>
      <c r="U135" s="107"/>
      <c r="V135" s="107"/>
      <c r="W135" s="107"/>
      <c r="X135" s="107">
        <v>4</v>
      </c>
      <c r="Y135" s="107">
        <v>4</v>
      </c>
      <c r="Z135" s="107"/>
      <c r="AA135" s="128"/>
      <c r="AB135" s="128">
        <v>4</v>
      </c>
      <c r="AC135" s="107">
        <v>4</v>
      </c>
      <c r="AD135" s="128">
        <v>4</v>
      </c>
      <c r="AE135" s="107"/>
      <c r="AF135" s="107">
        <v>4</v>
      </c>
      <c r="AG135" s="107">
        <v>4</v>
      </c>
      <c r="AH135" s="107">
        <v>4</v>
      </c>
      <c r="AI135" s="76"/>
      <c r="AJ135" s="76"/>
      <c r="AK135" s="76"/>
      <c r="AL135" s="76"/>
      <c r="AM135" s="76"/>
      <c r="AN135" s="33"/>
      <c r="AO135" s="76"/>
      <c r="AP135" s="76"/>
    </row>
    <row r="136" ht="18.75" spans="1:42">
      <c r="A136" s="109"/>
      <c r="B136" s="106"/>
      <c r="C136" s="106" t="s">
        <v>131</v>
      </c>
      <c r="D136" s="107">
        <v>5</v>
      </c>
      <c r="E136" s="107">
        <v>3</v>
      </c>
      <c r="F136" s="107">
        <v>3</v>
      </c>
      <c r="G136" s="107">
        <v>5</v>
      </c>
      <c r="H136" s="107">
        <v>5</v>
      </c>
      <c r="I136" s="107">
        <v>5</v>
      </c>
      <c r="J136" s="107">
        <v>2</v>
      </c>
      <c r="K136" s="107">
        <v>6</v>
      </c>
      <c r="L136" s="107">
        <v>3</v>
      </c>
      <c r="M136" s="107">
        <v>1</v>
      </c>
      <c r="N136" s="107">
        <v>5</v>
      </c>
      <c r="O136" s="107"/>
      <c r="P136" s="107">
        <v>5</v>
      </c>
      <c r="Q136" s="107">
        <v>5.5</v>
      </c>
      <c r="R136" s="107">
        <v>3</v>
      </c>
      <c r="S136" s="107">
        <v>1</v>
      </c>
      <c r="T136" s="107"/>
      <c r="U136" s="107"/>
      <c r="V136" s="107"/>
      <c r="W136" s="107"/>
      <c r="X136" s="107">
        <v>5</v>
      </c>
      <c r="Y136" s="107">
        <v>5</v>
      </c>
      <c r="Z136" s="107"/>
      <c r="AA136" s="128"/>
      <c r="AB136" s="128">
        <v>5</v>
      </c>
      <c r="AC136" s="107">
        <v>5</v>
      </c>
      <c r="AD136" s="128">
        <v>5</v>
      </c>
      <c r="AE136" s="107"/>
      <c r="AF136" s="107">
        <v>4</v>
      </c>
      <c r="AG136" s="107">
        <v>3</v>
      </c>
      <c r="AH136" s="107">
        <v>1</v>
      </c>
      <c r="AI136" s="76"/>
      <c r="AJ136" s="76"/>
      <c r="AK136" s="76"/>
      <c r="AL136" s="76"/>
      <c r="AM136" s="76"/>
      <c r="AN136" s="33"/>
      <c r="AO136" s="76"/>
      <c r="AP136" s="76"/>
    </row>
    <row r="137" ht="18.75" spans="1:42">
      <c r="A137" s="111" t="s">
        <v>68</v>
      </c>
      <c r="B137" s="105" t="s">
        <v>33</v>
      </c>
      <c r="C137" s="112" t="s">
        <v>129</v>
      </c>
      <c r="D137" s="113">
        <v>4</v>
      </c>
      <c r="E137" s="113">
        <v>4</v>
      </c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  <c r="S137" s="113"/>
      <c r="T137" s="113"/>
      <c r="U137" s="113"/>
      <c r="V137" s="113"/>
      <c r="W137" s="113"/>
      <c r="X137" s="113"/>
      <c r="Y137" s="113"/>
      <c r="Z137" s="113"/>
      <c r="AA137" s="129"/>
      <c r="AB137" s="129"/>
      <c r="AC137" s="113"/>
      <c r="AD137" s="129"/>
      <c r="AE137" s="113"/>
      <c r="AF137" s="113"/>
      <c r="AG137" s="113"/>
      <c r="AH137" s="113"/>
      <c r="AI137" s="76">
        <f>IF(A137="","",COUNTIF(D137:AH138,"&gt;2")/2)</f>
        <v>2</v>
      </c>
      <c r="AJ137" s="76" cm="1">
        <f t="array" ref="AJ137">SUMPRODUCT(IFERROR((IFERROR(WEEKDAY($D$3:$AH$3,2),999)&lt;6)*D137:AH138,0))</f>
        <v>8</v>
      </c>
      <c r="AK137" s="76">
        <f>SUMPRODUCT((IFERROR(WEEKDAY($D$3:$AH$3,2),999)&lt;6)*D139:AH139)</f>
        <v>1</v>
      </c>
      <c r="AL137" s="76">
        <f>SUMPRODUCT(IFERROR((IFERROR(WEEKDAY($D$3:$AH$3,2),0)&gt;5)*D137:AH139,0))</f>
        <v>9</v>
      </c>
      <c r="AM137" s="76">
        <f>IFERROR(SUM(AJ137:AL139),"")</f>
        <v>18</v>
      </c>
      <c r="AN137" s="33" t="e">
        <f>VLOOKUP(A137,[1]Sheet1!$D:$M,10,0)</f>
        <v>#N/A</v>
      </c>
      <c r="AO137" s="76" cm="1">
        <f t="array" ref="AO137">SUMPRODUCT((IFERROR((D137:AH137+D138:AH138+D139:AH139),0)&gt;8)*1,IFERROR((D137:AH137+D138:AH138+D139:AH139-8),0))</f>
        <v>2</v>
      </c>
      <c r="AP137" s="76">
        <f>AM137-AO137</f>
        <v>16</v>
      </c>
    </row>
    <row r="138" ht="18.75" spans="1:42">
      <c r="A138" s="111"/>
      <c r="B138" s="106"/>
      <c r="C138" s="112" t="s">
        <v>130</v>
      </c>
      <c r="D138" s="113">
        <v>4</v>
      </c>
      <c r="E138" s="113">
        <v>4</v>
      </c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33"/>
      <c r="Q138" s="133"/>
      <c r="R138" s="113"/>
      <c r="S138" s="113"/>
      <c r="T138" s="113"/>
      <c r="U138" s="113"/>
      <c r="V138" s="113"/>
      <c r="W138" s="113"/>
      <c r="X138" s="113"/>
      <c r="Y138" s="113"/>
      <c r="Z138" s="113"/>
      <c r="AA138" s="129"/>
      <c r="AB138" s="129"/>
      <c r="AC138" s="113"/>
      <c r="AD138" s="129"/>
      <c r="AE138" s="113"/>
      <c r="AF138" s="113"/>
      <c r="AG138" s="113"/>
      <c r="AH138" s="113"/>
      <c r="AI138" s="76"/>
      <c r="AJ138" s="76"/>
      <c r="AK138" s="76"/>
      <c r="AL138" s="76"/>
      <c r="AM138" s="76"/>
      <c r="AN138" s="33"/>
      <c r="AO138" s="76"/>
      <c r="AP138" s="76"/>
    </row>
    <row r="139" ht="18.75" spans="1:42">
      <c r="A139" s="111"/>
      <c r="B139" s="106"/>
      <c r="C139" s="112" t="s">
        <v>131</v>
      </c>
      <c r="D139" s="113">
        <v>1</v>
      </c>
      <c r="E139" s="113">
        <v>1</v>
      </c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  <c r="S139" s="113"/>
      <c r="T139" s="113"/>
      <c r="U139" s="113"/>
      <c r="V139" s="113"/>
      <c r="W139" s="113"/>
      <c r="X139" s="113"/>
      <c r="Y139" s="113"/>
      <c r="Z139" s="113"/>
      <c r="AA139" s="129"/>
      <c r="AB139" s="129"/>
      <c r="AC139" s="113"/>
      <c r="AD139" s="129"/>
      <c r="AE139" s="113"/>
      <c r="AF139" s="113"/>
      <c r="AG139" s="113"/>
      <c r="AH139" s="113"/>
      <c r="AI139" s="76"/>
      <c r="AJ139" s="76"/>
      <c r="AK139" s="76"/>
      <c r="AL139" s="76"/>
      <c r="AM139" s="76"/>
      <c r="AN139" s="33"/>
      <c r="AO139" s="76"/>
      <c r="AP139" s="76"/>
    </row>
    <row r="140" ht="18.75" spans="1:42">
      <c r="A140" s="111" t="s">
        <v>54</v>
      </c>
      <c r="B140" s="105" t="s">
        <v>33</v>
      </c>
      <c r="C140" s="112" t="s">
        <v>141</v>
      </c>
      <c r="D140" s="113"/>
      <c r="E140" s="113">
        <v>4</v>
      </c>
      <c r="F140" s="113">
        <v>4</v>
      </c>
      <c r="G140" s="113">
        <v>4</v>
      </c>
      <c r="H140" s="113">
        <v>4</v>
      </c>
      <c r="I140" s="113">
        <v>4</v>
      </c>
      <c r="J140" s="113">
        <v>4</v>
      </c>
      <c r="K140" s="113"/>
      <c r="L140" s="113">
        <v>4</v>
      </c>
      <c r="M140" s="113">
        <v>4</v>
      </c>
      <c r="N140" s="113"/>
      <c r="O140" s="113">
        <v>4</v>
      </c>
      <c r="P140" s="113"/>
      <c r="Q140" s="113"/>
      <c r="R140" s="113">
        <v>4</v>
      </c>
      <c r="S140" s="113">
        <v>4</v>
      </c>
      <c r="T140" s="113"/>
      <c r="U140" s="113">
        <v>4</v>
      </c>
      <c r="V140" s="113">
        <v>4</v>
      </c>
      <c r="W140" s="113"/>
      <c r="X140" s="113"/>
      <c r="Y140" s="113"/>
      <c r="Z140" s="113"/>
      <c r="AA140" s="113"/>
      <c r="AB140" s="113"/>
      <c r="AC140" s="113"/>
      <c r="AD140" s="113"/>
      <c r="AE140" s="113"/>
      <c r="AF140" s="113"/>
      <c r="AG140" s="113"/>
      <c r="AH140" s="113"/>
      <c r="AI140" s="76">
        <f>IF(A140="","",COUNTIF(D140:AH141,"&gt;2")/2)</f>
        <v>13.5</v>
      </c>
      <c r="AJ140" s="76" cm="1">
        <f t="array" ref="AJ140">SUMPRODUCT(IFERROR((IFERROR(WEEKDAY($D$3:$AH$3,2),999)&lt;6)*D140:AH141,0))</f>
        <v>92</v>
      </c>
      <c r="AK140" s="76">
        <f>SUMPRODUCT((IFERROR(WEEKDAY($D$3:$AH$3,2),999)&lt;6)*D142:AH142)</f>
        <v>37.5</v>
      </c>
      <c r="AL140" s="76">
        <f>SUMPRODUCT(IFERROR((IFERROR(WEEKDAY($D$3:$AH$3,2),0)&gt;5)*D140:AH142,0))</f>
        <v>18</v>
      </c>
      <c r="AM140" s="76">
        <f>IFERROR(SUM(AJ140:AL142),"")</f>
        <v>147.5</v>
      </c>
      <c r="AN140" s="33" t="e">
        <f>VLOOKUP(A140,[1]Sheet1!$D:$M,10,0)</f>
        <v>#N/A</v>
      </c>
      <c r="AO140" s="76" cm="1">
        <f t="array" ref="AO140">SUMPRODUCT((IFERROR((D140:AH140+D141:AH141+D142:AH142),0)&gt;8)*1,IFERROR((D140:AH140+D141:AH141+D142:AH142-8),0))</f>
        <v>36.5</v>
      </c>
      <c r="AP140" s="76">
        <f>AM140-AO140</f>
        <v>111</v>
      </c>
    </row>
    <row r="141" ht="18.75" spans="1:42">
      <c r="A141" s="111"/>
      <c r="B141" s="106"/>
      <c r="C141" s="112" t="s">
        <v>130</v>
      </c>
      <c r="D141" s="113"/>
      <c r="E141" s="113">
        <v>4</v>
      </c>
      <c r="F141" s="113">
        <v>4</v>
      </c>
      <c r="G141" s="113">
        <v>4</v>
      </c>
      <c r="H141" s="113">
        <v>4</v>
      </c>
      <c r="I141" s="113">
        <v>4</v>
      </c>
      <c r="J141" s="113">
        <v>4</v>
      </c>
      <c r="K141" s="113"/>
      <c r="L141" s="113">
        <v>4</v>
      </c>
      <c r="M141" s="113">
        <v>4</v>
      </c>
      <c r="N141" s="113">
        <v>4</v>
      </c>
      <c r="O141" s="113">
        <v>4</v>
      </c>
      <c r="P141" s="133"/>
      <c r="Q141" s="133"/>
      <c r="R141" s="113">
        <v>3</v>
      </c>
      <c r="S141" s="113">
        <v>4</v>
      </c>
      <c r="T141" s="113"/>
      <c r="U141" s="113">
        <v>4</v>
      </c>
      <c r="V141" s="113">
        <v>4</v>
      </c>
      <c r="W141" s="113"/>
      <c r="X141" s="113"/>
      <c r="Y141" s="113"/>
      <c r="Z141" s="113"/>
      <c r="AA141" s="113"/>
      <c r="AB141" s="113"/>
      <c r="AC141" s="113"/>
      <c r="AD141" s="113"/>
      <c r="AE141" s="113"/>
      <c r="AF141" s="113"/>
      <c r="AG141" s="113"/>
      <c r="AH141" s="113"/>
      <c r="AI141" s="76"/>
      <c r="AJ141" s="76"/>
      <c r="AK141" s="76"/>
      <c r="AL141" s="76"/>
      <c r="AM141" s="76"/>
      <c r="AN141" s="33"/>
      <c r="AO141" s="76"/>
      <c r="AP141" s="76"/>
    </row>
    <row r="142" ht="18.75" spans="1:42">
      <c r="A142" s="111"/>
      <c r="B142" s="106"/>
      <c r="C142" s="112" t="s">
        <v>131</v>
      </c>
      <c r="D142" s="113"/>
      <c r="E142" s="113">
        <v>3</v>
      </c>
      <c r="F142" s="113">
        <v>3</v>
      </c>
      <c r="G142" s="113">
        <v>3</v>
      </c>
      <c r="H142" s="113">
        <v>3</v>
      </c>
      <c r="I142" s="113">
        <v>3</v>
      </c>
      <c r="J142" s="113">
        <v>3</v>
      </c>
      <c r="K142" s="113"/>
      <c r="L142" s="113">
        <v>3</v>
      </c>
      <c r="M142" s="113">
        <v>1</v>
      </c>
      <c r="N142" s="113">
        <v>4.5</v>
      </c>
      <c r="O142" s="113">
        <v>5</v>
      </c>
      <c r="P142" s="113"/>
      <c r="Q142" s="113"/>
      <c r="R142" s="113"/>
      <c r="S142" s="113">
        <v>3</v>
      </c>
      <c r="T142" s="113"/>
      <c r="U142" s="113">
        <v>5</v>
      </c>
      <c r="V142" s="113">
        <v>1</v>
      </c>
      <c r="W142" s="113"/>
      <c r="X142" s="113"/>
      <c r="Y142" s="113"/>
      <c r="Z142" s="113"/>
      <c r="AA142" s="113"/>
      <c r="AB142" s="113"/>
      <c r="AC142" s="113"/>
      <c r="AD142" s="113"/>
      <c r="AE142" s="113"/>
      <c r="AF142" s="113"/>
      <c r="AG142" s="113"/>
      <c r="AH142" s="113"/>
      <c r="AI142" s="76"/>
      <c r="AJ142" s="76"/>
      <c r="AK142" s="76"/>
      <c r="AL142" s="76"/>
      <c r="AM142" s="76"/>
      <c r="AN142" s="33"/>
      <c r="AO142" s="76"/>
      <c r="AP142" s="76"/>
    </row>
    <row r="143" ht="18.75" spans="1:42">
      <c r="A143" s="111" t="s">
        <v>40</v>
      </c>
      <c r="B143" s="105" t="s">
        <v>33</v>
      </c>
      <c r="C143" s="112" t="s">
        <v>129</v>
      </c>
      <c r="D143" s="113">
        <v>3.5</v>
      </c>
      <c r="E143" s="113">
        <v>4</v>
      </c>
      <c r="F143" s="113">
        <v>4</v>
      </c>
      <c r="G143" s="113">
        <v>4</v>
      </c>
      <c r="H143" s="113"/>
      <c r="I143" s="113"/>
      <c r="J143" s="113">
        <v>4</v>
      </c>
      <c r="K143" s="113">
        <v>4</v>
      </c>
      <c r="L143" s="113">
        <v>4</v>
      </c>
      <c r="M143" s="113">
        <v>4</v>
      </c>
      <c r="N143" s="113"/>
      <c r="O143" s="113"/>
      <c r="P143" s="113">
        <v>4</v>
      </c>
      <c r="Q143" s="113" t="s">
        <v>142</v>
      </c>
      <c r="R143" s="113" t="s">
        <v>142</v>
      </c>
      <c r="S143" s="113"/>
      <c r="T143" s="113"/>
      <c r="U143" s="113"/>
      <c r="V143" s="113"/>
      <c r="W143" s="113"/>
      <c r="X143" s="113"/>
      <c r="Y143" s="113"/>
      <c r="Z143" s="113"/>
      <c r="AA143" s="129"/>
      <c r="AB143" s="129"/>
      <c r="AC143" s="113"/>
      <c r="AD143" s="129"/>
      <c r="AE143" s="113"/>
      <c r="AF143" s="113"/>
      <c r="AG143" s="113"/>
      <c r="AH143" s="113"/>
      <c r="AI143" s="76">
        <f>IF(A143="","",COUNTIF(D143:AH144,"&gt;2")/2)</f>
        <v>9</v>
      </c>
      <c r="AJ143" s="76" cm="1">
        <f t="array" ref="AJ143">SUMPRODUCT(IFERROR((IFERROR(WEEKDAY($D$3:$AH$3,2),999)&lt;6)*D143:AH144,0))</f>
        <v>52</v>
      </c>
      <c r="AK143" s="76">
        <f>SUMPRODUCT((IFERROR(WEEKDAY($D$3:$AH$3,2),999)&lt;6)*D145:AH145)</f>
        <v>21</v>
      </c>
      <c r="AL143" s="76">
        <f>SUMPRODUCT(IFERROR((IFERROR(WEEKDAY($D$3:$AH$3,2),0)&gt;5)*D143:AH145,0))</f>
        <v>29.5</v>
      </c>
      <c r="AM143" s="76">
        <f>IFERROR(SUM(AJ143:AL145),"")</f>
        <v>102.5</v>
      </c>
      <c r="AN143" s="33" t="e">
        <f>VLOOKUP(A143,[1]Sheet1!$D:$M,10,0)</f>
        <v>#N/A</v>
      </c>
      <c r="AO143" s="76" cm="1">
        <f t="array" ref="AO143">SUMPRODUCT((IFERROR((D143:AH143+D144:AH144+D145:AH145),0)&gt;8)*1,IFERROR((D143:AH143+D144:AH144+D145:AH145-8),0))</f>
        <v>27</v>
      </c>
      <c r="AP143" s="76">
        <f>AM143-AO143</f>
        <v>75.5</v>
      </c>
    </row>
    <row r="144" ht="18.75" spans="1:42">
      <c r="A144" s="111"/>
      <c r="B144" s="106"/>
      <c r="C144" s="112" t="s">
        <v>130</v>
      </c>
      <c r="D144" s="113"/>
      <c r="E144" s="113">
        <v>4</v>
      </c>
      <c r="F144" s="113">
        <v>4</v>
      </c>
      <c r="G144" s="113">
        <v>4</v>
      </c>
      <c r="H144" s="113"/>
      <c r="I144" s="113"/>
      <c r="J144" s="113">
        <v>4</v>
      </c>
      <c r="K144" s="113">
        <v>4</v>
      </c>
      <c r="L144" s="113">
        <v>4</v>
      </c>
      <c r="M144" s="113">
        <v>4</v>
      </c>
      <c r="N144" s="113">
        <v>4</v>
      </c>
      <c r="O144" s="113"/>
      <c r="P144" s="133">
        <v>4</v>
      </c>
      <c r="Q144" s="133" t="s">
        <v>142</v>
      </c>
      <c r="R144" s="133" t="s">
        <v>142</v>
      </c>
      <c r="S144" s="113"/>
      <c r="T144" s="113"/>
      <c r="U144" s="113"/>
      <c r="V144" s="113"/>
      <c r="W144" s="113"/>
      <c r="X144" s="113"/>
      <c r="Y144" s="113"/>
      <c r="Z144" s="113"/>
      <c r="AA144" s="129"/>
      <c r="AB144" s="129"/>
      <c r="AC144" s="113"/>
      <c r="AD144" s="129"/>
      <c r="AE144" s="113"/>
      <c r="AF144" s="113"/>
      <c r="AG144" s="113"/>
      <c r="AH144" s="113"/>
      <c r="AI144" s="76"/>
      <c r="AJ144" s="76"/>
      <c r="AK144" s="76"/>
      <c r="AL144" s="76"/>
      <c r="AM144" s="76"/>
      <c r="AN144" s="33"/>
      <c r="AO144" s="76"/>
      <c r="AP144" s="76"/>
    </row>
    <row r="145" ht="18.75" spans="1:42">
      <c r="A145" s="111"/>
      <c r="B145" s="106"/>
      <c r="C145" s="112" t="s">
        <v>131</v>
      </c>
      <c r="D145" s="113"/>
      <c r="E145" s="113">
        <v>4.5</v>
      </c>
      <c r="F145" s="113">
        <v>1</v>
      </c>
      <c r="G145" s="113">
        <v>2.5</v>
      </c>
      <c r="H145" s="113"/>
      <c r="I145" s="113"/>
      <c r="J145" s="113">
        <v>5</v>
      </c>
      <c r="K145" s="113">
        <v>5</v>
      </c>
      <c r="L145" s="113">
        <v>3</v>
      </c>
      <c r="M145" s="113">
        <v>1</v>
      </c>
      <c r="N145" s="113">
        <v>4.5</v>
      </c>
      <c r="O145" s="113"/>
      <c r="P145" s="113">
        <v>4.5</v>
      </c>
      <c r="Q145" s="113"/>
      <c r="R145" s="113"/>
      <c r="S145" s="113"/>
      <c r="T145" s="113"/>
      <c r="U145" s="113"/>
      <c r="V145" s="113"/>
      <c r="W145" s="113"/>
      <c r="X145" s="113"/>
      <c r="Y145" s="113"/>
      <c r="Z145" s="113"/>
      <c r="AA145" s="129"/>
      <c r="AB145" s="129"/>
      <c r="AC145" s="113"/>
      <c r="AD145" s="129"/>
      <c r="AE145" s="113"/>
      <c r="AF145" s="113"/>
      <c r="AG145" s="113"/>
      <c r="AH145" s="113"/>
      <c r="AI145" s="76"/>
      <c r="AJ145" s="76"/>
      <c r="AK145" s="76"/>
      <c r="AL145" s="76"/>
      <c r="AM145" s="76"/>
      <c r="AN145" s="33"/>
      <c r="AO145" s="76"/>
      <c r="AP145" s="76"/>
    </row>
    <row r="146" ht="18.75" spans="1:42">
      <c r="A146" s="111" t="s">
        <v>44</v>
      </c>
      <c r="B146" s="105" t="s">
        <v>33</v>
      </c>
      <c r="C146" s="112" t="s">
        <v>129</v>
      </c>
      <c r="D146" s="113">
        <v>4</v>
      </c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  <c r="S146" s="113"/>
      <c r="T146" s="113"/>
      <c r="U146" s="113"/>
      <c r="V146" s="113"/>
      <c r="W146" s="113"/>
      <c r="X146" s="113"/>
      <c r="Y146" s="113"/>
      <c r="Z146" s="113"/>
      <c r="AA146" s="129"/>
      <c r="AB146" s="129"/>
      <c r="AC146" s="113"/>
      <c r="AD146" s="129"/>
      <c r="AE146" s="113"/>
      <c r="AF146" s="113"/>
      <c r="AG146" s="113"/>
      <c r="AH146" s="113"/>
      <c r="AI146" s="76">
        <f>IF(A146="","",COUNTIF(D146:AH147,"&gt;2")/2)</f>
        <v>1</v>
      </c>
      <c r="AJ146" s="76" cm="1">
        <f t="array" ref="AJ146">SUMPRODUCT(IFERROR((IFERROR(WEEKDAY($D$3:$AH$3,2),999)&lt;6)*D146:AH147,0))</f>
        <v>0</v>
      </c>
      <c r="AK146" s="76">
        <f>SUMPRODUCT((IFERROR(WEEKDAY($D$3:$AH$3,2),999)&lt;6)*D148:AH148)</f>
        <v>0</v>
      </c>
      <c r="AL146" s="76">
        <f>SUMPRODUCT(IFERROR((IFERROR(WEEKDAY($D$3:$AH$3,2),0)&gt;5)*D146:AH148,0))</f>
        <v>13</v>
      </c>
      <c r="AM146" s="76">
        <f>IFERROR(SUM(AJ146:AL148),"")</f>
        <v>13</v>
      </c>
      <c r="AN146" s="33" t="e">
        <f>VLOOKUP(A146,[1]Sheet1!$D:$M,10,0)</f>
        <v>#N/A</v>
      </c>
      <c r="AO146" s="76" cm="1">
        <f t="array" ref="AO146">SUMPRODUCT((IFERROR((D146:AH146+D147:AH147+D148:AH148),0)&gt;8)*1,IFERROR((D146:AH146+D147:AH147+D148:AH148-8),0))</f>
        <v>5</v>
      </c>
      <c r="AP146" s="76">
        <f>AM146-AO146</f>
        <v>8</v>
      </c>
    </row>
    <row r="147" ht="18.75" spans="1:42">
      <c r="A147" s="111"/>
      <c r="B147" s="106"/>
      <c r="C147" s="112" t="s">
        <v>130</v>
      </c>
      <c r="D147" s="113">
        <v>4</v>
      </c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33"/>
      <c r="Q147" s="133"/>
      <c r="R147" s="113"/>
      <c r="S147" s="113"/>
      <c r="T147" s="113"/>
      <c r="U147" s="113"/>
      <c r="V147" s="113"/>
      <c r="W147" s="113"/>
      <c r="X147" s="113"/>
      <c r="Y147" s="113"/>
      <c r="Z147" s="113"/>
      <c r="AA147" s="129"/>
      <c r="AB147" s="129"/>
      <c r="AC147" s="113"/>
      <c r="AD147" s="129"/>
      <c r="AE147" s="113"/>
      <c r="AF147" s="113"/>
      <c r="AG147" s="113"/>
      <c r="AH147" s="113"/>
      <c r="AI147" s="76"/>
      <c r="AJ147" s="76"/>
      <c r="AK147" s="76"/>
      <c r="AL147" s="76"/>
      <c r="AM147" s="76"/>
      <c r="AN147" s="33"/>
      <c r="AO147" s="76"/>
      <c r="AP147" s="76"/>
    </row>
    <row r="148" ht="18.75" spans="1:42">
      <c r="A148" s="111"/>
      <c r="B148" s="106"/>
      <c r="C148" s="112" t="s">
        <v>131</v>
      </c>
      <c r="D148" s="113">
        <v>5</v>
      </c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  <c r="S148" s="113"/>
      <c r="T148" s="113"/>
      <c r="U148" s="113"/>
      <c r="V148" s="113"/>
      <c r="W148" s="113"/>
      <c r="X148" s="113"/>
      <c r="Y148" s="113"/>
      <c r="Z148" s="113"/>
      <c r="AA148" s="129"/>
      <c r="AB148" s="129"/>
      <c r="AC148" s="113"/>
      <c r="AD148" s="129"/>
      <c r="AE148" s="113"/>
      <c r="AF148" s="113"/>
      <c r="AG148" s="113"/>
      <c r="AH148" s="113"/>
      <c r="AI148" s="76"/>
      <c r="AJ148" s="76"/>
      <c r="AK148" s="76"/>
      <c r="AL148" s="76"/>
      <c r="AM148" s="76"/>
      <c r="AN148" s="33"/>
      <c r="AO148" s="76"/>
      <c r="AP148" s="76"/>
    </row>
    <row r="149" ht="18.75" spans="1:42">
      <c r="A149" s="111" t="s">
        <v>48</v>
      </c>
      <c r="B149" s="105" t="s">
        <v>33</v>
      </c>
      <c r="C149" s="112" t="s">
        <v>129</v>
      </c>
      <c r="D149" s="113"/>
      <c r="E149" s="113"/>
      <c r="F149" s="113">
        <v>4</v>
      </c>
      <c r="G149" s="113">
        <v>4</v>
      </c>
      <c r="H149" s="113">
        <v>4</v>
      </c>
      <c r="I149" s="113">
        <v>4</v>
      </c>
      <c r="J149" s="113">
        <v>4</v>
      </c>
      <c r="K149" s="113"/>
      <c r="L149" s="113">
        <v>4</v>
      </c>
      <c r="M149" s="113">
        <v>3.5</v>
      </c>
      <c r="N149" s="113"/>
      <c r="O149" s="113">
        <v>4</v>
      </c>
      <c r="P149" s="113"/>
      <c r="Q149" s="113">
        <v>4</v>
      </c>
      <c r="R149" s="113"/>
      <c r="S149" s="113"/>
      <c r="T149" s="113"/>
      <c r="U149" s="113"/>
      <c r="V149" s="113"/>
      <c r="W149" s="113"/>
      <c r="X149" s="113"/>
      <c r="Y149" s="113"/>
      <c r="Z149" s="113"/>
      <c r="AA149" s="129"/>
      <c r="AB149" s="129"/>
      <c r="AC149" s="113"/>
      <c r="AD149" s="129"/>
      <c r="AE149" s="113"/>
      <c r="AF149" s="113"/>
      <c r="AG149" s="113"/>
      <c r="AH149" s="113"/>
      <c r="AI149" s="76">
        <f>IF(A149="","",COUNTIF(D149:AH150,"&gt;2")/2)</f>
        <v>9.5</v>
      </c>
      <c r="AJ149" s="76" cm="1">
        <f t="array" ref="AJ149">SUMPRODUCT(IFERROR((IFERROR(WEEKDAY($D$3:$AH$3,2),999)&lt;6)*D149:AH150,0))</f>
        <v>59.5</v>
      </c>
      <c r="AK149" s="76">
        <f>SUMPRODUCT((IFERROR(WEEKDAY($D$3:$AH$3,2),999)&lt;6)*D151:AH151)</f>
        <v>21.5</v>
      </c>
      <c r="AL149" s="76">
        <f>SUMPRODUCT(IFERROR((IFERROR(WEEKDAY($D$3:$AH$3,2),0)&gt;5)*D149:AH151,0))</f>
        <v>27</v>
      </c>
      <c r="AM149" s="76">
        <f>IFERROR(SUM(AJ149:AL151),"")</f>
        <v>108</v>
      </c>
      <c r="AN149" s="33" t="e">
        <f>VLOOKUP(A149,[1]Sheet1!$D:$M,10,0)</f>
        <v>#N/A</v>
      </c>
      <c r="AO149" s="76" cm="1">
        <f t="array" ref="AO149">SUMPRODUCT((IFERROR((D149:AH149+D150:AH150+D151:AH151),0)&gt;8)*1,IFERROR((D149:AH149+D150:AH150+D151:AH151-8),0))</f>
        <v>28</v>
      </c>
      <c r="AP149" s="76">
        <f>AM149-AO149</f>
        <v>80</v>
      </c>
    </row>
    <row r="150" ht="18.75" spans="1:42">
      <c r="A150" s="111"/>
      <c r="B150" s="106"/>
      <c r="C150" s="112" t="s">
        <v>130</v>
      </c>
      <c r="D150" s="113"/>
      <c r="E150" s="113"/>
      <c r="F150" s="113">
        <v>4</v>
      </c>
      <c r="G150" s="113">
        <v>4</v>
      </c>
      <c r="H150" s="113">
        <v>4</v>
      </c>
      <c r="I150" s="113">
        <v>4</v>
      </c>
      <c r="J150" s="113">
        <v>4</v>
      </c>
      <c r="K150" s="113"/>
      <c r="L150" s="113">
        <v>4</v>
      </c>
      <c r="M150" s="113">
        <v>4</v>
      </c>
      <c r="N150" s="113">
        <v>4</v>
      </c>
      <c r="O150" s="113">
        <v>4</v>
      </c>
      <c r="P150" s="133"/>
      <c r="Q150" s="133">
        <v>4</v>
      </c>
      <c r="R150" s="113"/>
      <c r="S150" s="113"/>
      <c r="T150" s="113"/>
      <c r="U150" s="113"/>
      <c r="V150" s="113"/>
      <c r="W150" s="113"/>
      <c r="X150" s="113"/>
      <c r="Y150" s="113"/>
      <c r="Z150" s="113"/>
      <c r="AA150" s="129"/>
      <c r="AB150" s="129"/>
      <c r="AC150" s="113"/>
      <c r="AD150" s="129"/>
      <c r="AE150" s="113"/>
      <c r="AF150" s="113"/>
      <c r="AG150" s="113"/>
      <c r="AH150" s="113"/>
      <c r="AI150" s="76"/>
      <c r="AJ150" s="76"/>
      <c r="AK150" s="76"/>
      <c r="AL150" s="76"/>
      <c r="AM150" s="76"/>
      <c r="AN150" s="33"/>
      <c r="AO150" s="76"/>
      <c r="AP150" s="76"/>
    </row>
    <row r="151" ht="18.75" spans="1:42">
      <c r="A151" s="111"/>
      <c r="B151" s="106"/>
      <c r="C151" s="112" t="s">
        <v>131</v>
      </c>
      <c r="D151" s="113"/>
      <c r="E151" s="113"/>
      <c r="F151" s="113">
        <v>3</v>
      </c>
      <c r="G151" s="113">
        <v>5</v>
      </c>
      <c r="H151" s="113">
        <v>5</v>
      </c>
      <c r="I151" s="113">
        <v>2</v>
      </c>
      <c r="J151" s="113">
        <v>5.5</v>
      </c>
      <c r="K151" s="113"/>
      <c r="L151" s="113">
        <v>1</v>
      </c>
      <c r="M151" s="113">
        <v>1</v>
      </c>
      <c r="N151" s="113">
        <v>4.5</v>
      </c>
      <c r="O151" s="113"/>
      <c r="P151" s="113"/>
      <c r="Q151" s="113">
        <v>5.5</v>
      </c>
      <c r="R151" s="113"/>
      <c r="S151" s="113"/>
      <c r="T151" s="113"/>
      <c r="U151" s="113"/>
      <c r="V151" s="113"/>
      <c r="W151" s="113"/>
      <c r="X151" s="113"/>
      <c r="Y151" s="113"/>
      <c r="Z151" s="113"/>
      <c r="AA151" s="129"/>
      <c r="AB151" s="129"/>
      <c r="AC151" s="113"/>
      <c r="AD151" s="129"/>
      <c r="AE151" s="113"/>
      <c r="AF151" s="113"/>
      <c r="AG151" s="113"/>
      <c r="AH151" s="113"/>
      <c r="AI151" s="76"/>
      <c r="AJ151" s="76"/>
      <c r="AK151" s="76"/>
      <c r="AL151" s="76"/>
      <c r="AM151" s="76"/>
      <c r="AN151" s="33"/>
      <c r="AO151" s="76"/>
      <c r="AP151" s="76"/>
    </row>
    <row r="152" ht="18.75" spans="1:42">
      <c r="A152" s="109" t="s">
        <v>51</v>
      </c>
      <c r="B152" s="105" t="s">
        <v>33</v>
      </c>
      <c r="C152" s="106" t="s">
        <v>129</v>
      </c>
      <c r="D152" s="132">
        <v>4</v>
      </c>
      <c r="E152" s="132" t="s">
        <v>143</v>
      </c>
      <c r="F152" s="132" t="s">
        <v>143</v>
      </c>
      <c r="G152" s="132">
        <v>4</v>
      </c>
      <c r="H152" s="132">
        <v>4</v>
      </c>
      <c r="I152" s="132">
        <v>4</v>
      </c>
      <c r="J152" s="132">
        <v>4</v>
      </c>
      <c r="K152" s="132">
        <v>4</v>
      </c>
      <c r="L152" s="134">
        <v>4</v>
      </c>
      <c r="M152" s="135"/>
      <c r="N152" s="132"/>
      <c r="O152" s="135">
        <v>4</v>
      </c>
      <c r="P152" s="136">
        <v>4</v>
      </c>
      <c r="Q152" s="132">
        <v>4</v>
      </c>
      <c r="R152" s="132">
        <v>2.5</v>
      </c>
      <c r="S152" s="132">
        <v>3</v>
      </c>
      <c r="T152" s="132">
        <v>2</v>
      </c>
      <c r="U152" s="132" t="s">
        <v>143</v>
      </c>
      <c r="V152" s="132">
        <v>4</v>
      </c>
      <c r="W152" s="139" t="s">
        <v>143</v>
      </c>
      <c r="X152" s="132">
        <v>3</v>
      </c>
      <c r="Y152" s="135">
        <v>3</v>
      </c>
      <c r="Z152" s="134">
        <v>4</v>
      </c>
      <c r="AA152" s="134">
        <v>4</v>
      </c>
      <c r="AB152" s="141">
        <v>4</v>
      </c>
      <c r="AC152" s="132">
        <v>4</v>
      </c>
      <c r="AD152" s="142">
        <v>3.5</v>
      </c>
      <c r="AE152" s="132" t="s">
        <v>143</v>
      </c>
      <c r="AF152" s="134">
        <v>4</v>
      </c>
      <c r="AG152" s="134">
        <v>4</v>
      </c>
      <c r="AH152" s="132" t="s">
        <v>138</v>
      </c>
      <c r="AI152" s="76">
        <f>IF(A152="","",COUNTIF(D152:AH153,"&gt;2")/2)</f>
        <v>23</v>
      </c>
      <c r="AJ152" s="76" cm="1">
        <f t="array" ref="AJ152">SUMPRODUCT(IFERROR((IFERROR(WEEKDAY($D$3:$AH$3,2),999)&lt;6)*D152:AH153,0))</f>
        <v>120</v>
      </c>
      <c r="AK152" s="76">
        <f>SUMPRODUCT((IFERROR(WEEKDAY($D$3:$AH$3,2),999)&lt;6)*D154:AH154)</f>
        <v>62</v>
      </c>
      <c r="AL152" s="76">
        <f>SUMPRODUCT(IFERROR((IFERROR(WEEKDAY($D$3:$AH$3,2),0)&gt;5)*D152:AH154,0))</f>
        <v>99.5</v>
      </c>
      <c r="AM152" s="76">
        <f>IFERROR(SUM(AJ152:AL154),"")</f>
        <v>281.5</v>
      </c>
      <c r="AN152" s="33" t="e">
        <f>VLOOKUP(A152,[1]Sheet1!$D:$M,10,0)</f>
        <v>#N/A</v>
      </c>
      <c r="AO152" s="76" cm="1">
        <f t="array" ref="AO152">SUMPRODUCT((IFERROR((D152:AH152+D153:AH153+D154:AH154),0)&gt;8)*1,IFERROR((D152:AH152+D153:AH153+D154:AH154-8),0))</f>
        <v>86.5</v>
      </c>
      <c r="AP152" s="76">
        <f>AM152-AO152</f>
        <v>195</v>
      </c>
    </row>
    <row r="153" ht="18.75" spans="1:42">
      <c r="A153" s="109"/>
      <c r="B153" s="106"/>
      <c r="C153" s="106" t="s">
        <v>130</v>
      </c>
      <c r="D153" s="132">
        <v>4</v>
      </c>
      <c r="E153" s="132" t="s">
        <v>143</v>
      </c>
      <c r="F153" s="132" t="s">
        <v>143</v>
      </c>
      <c r="G153" s="132">
        <v>4</v>
      </c>
      <c r="H153" s="132">
        <v>4</v>
      </c>
      <c r="I153" s="132">
        <v>4</v>
      </c>
      <c r="J153" s="132">
        <v>4</v>
      </c>
      <c r="K153" s="132">
        <v>4</v>
      </c>
      <c r="L153" s="134">
        <v>4</v>
      </c>
      <c r="M153" s="132"/>
      <c r="N153" s="132">
        <v>4</v>
      </c>
      <c r="O153" s="132">
        <v>4</v>
      </c>
      <c r="P153" s="137">
        <v>4</v>
      </c>
      <c r="Q153" s="140">
        <v>4</v>
      </c>
      <c r="R153" s="132">
        <v>4</v>
      </c>
      <c r="S153" s="132">
        <v>4</v>
      </c>
      <c r="T153" s="132">
        <v>4</v>
      </c>
      <c r="U153" s="132">
        <v>3.5</v>
      </c>
      <c r="V153" s="132">
        <v>4</v>
      </c>
      <c r="W153" s="139" t="s">
        <v>143</v>
      </c>
      <c r="X153" s="132">
        <v>4</v>
      </c>
      <c r="Y153" s="134">
        <v>4</v>
      </c>
      <c r="Z153" s="134">
        <v>4</v>
      </c>
      <c r="AA153" s="134">
        <v>4</v>
      </c>
      <c r="AB153" s="141">
        <v>4</v>
      </c>
      <c r="AC153" s="132">
        <v>4</v>
      </c>
      <c r="AD153" s="142" t="s">
        <v>143</v>
      </c>
      <c r="AE153" s="132" t="s">
        <v>143</v>
      </c>
      <c r="AF153" s="134">
        <v>4</v>
      </c>
      <c r="AG153" s="134">
        <v>4</v>
      </c>
      <c r="AH153" s="132"/>
      <c r="AI153" s="76"/>
      <c r="AJ153" s="76"/>
      <c r="AK153" s="76"/>
      <c r="AL153" s="76"/>
      <c r="AM153" s="76"/>
      <c r="AN153" s="33"/>
      <c r="AO153" s="76"/>
      <c r="AP153" s="76"/>
    </row>
    <row r="154" ht="18.75" spans="1:42">
      <c r="A154" s="109"/>
      <c r="B154" s="106"/>
      <c r="C154" s="106" t="s">
        <v>131</v>
      </c>
      <c r="D154" s="132">
        <v>5</v>
      </c>
      <c r="E154" s="132"/>
      <c r="F154" s="132"/>
      <c r="G154" s="132">
        <v>5</v>
      </c>
      <c r="H154" s="132">
        <v>5</v>
      </c>
      <c r="I154" s="132">
        <v>2</v>
      </c>
      <c r="J154" s="132">
        <v>5</v>
      </c>
      <c r="K154" s="132">
        <v>5</v>
      </c>
      <c r="L154" s="134">
        <v>3</v>
      </c>
      <c r="M154" s="132"/>
      <c r="N154" s="132">
        <v>4.5</v>
      </c>
      <c r="O154" s="132">
        <v>5</v>
      </c>
      <c r="P154" s="132"/>
      <c r="Q154" s="132">
        <v>5.5</v>
      </c>
      <c r="R154" s="132">
        <v>3</v>
      </c>
      <c r="S154" s="132">
        <v>3.5</v>
      </c>
      <c r="T154" s="132">
        <v>5</v>
      </c>
      <c r="U154" s="132">
        <v>4</v>
      </c>
      <c r="V154" s="132">
        <v>5</v>
      </c>
      <c r="W154" s="139"/>
      <c r="X154" s="132">
        <v>6.5</v>
      </c>
      <c r="Y154" s="134">
        <v>5</v>
      </c>
      <c r="Z154" s="134">
        <v>5</v>
      </c>
      <c r="AA154" s="134">
        <v>5</v>
      </c>
      <c r="AB154" s="141">
        <v>4</v>
      </c>
      <c r="AC154" s="132">
        <v>5</v>
      </c>
      <c r="AD154" s="141"/>
      <c r="AE154" s="132"/>
      <c r="AF154" s="134">
        <v>4</v>
      </c>
      <c r="AG154" s="134">
        <v>1</v>
      </c>
      <c r="AH154" s="132"/>
      <c r="AI154" s="76"/>
      <c r="AJ154" s="76"/>
      <c r="AK154" s="76"/>
      <c r="AL154" s="76"/>
      <c r="AM154" s="76"/>
      <c r="AN154" s="33"/>
      <c r="AO154" s="76"/>
      <c r="AP154" s="76"/>
    </row>
    <row r="155" ht="18.75" spans="1:42">
      <c r="A155" s="109" t="s">
        <v>38</v>
      </c>
      <c r="B155" s="105" t="s">
        <v>33</v>
      </c>
      <c r="C155" s="106" t="s">
        <v>129</v>
      </c>
      <c r="D155" s="107">
        <v>4</v>
      </c>
      <c r="E155" s="107">
        <v>4</v>
      </c>
      <c r="F155" s="107">
        <v>4</v>
      </c>
      <c r="G155" s="107">
        <v>4</v>
      </c>
      <c r="H155" s="107">
        <v>4</v>
      </c>
      <c r="I155" s="107">
        <v>4</v>
      </c>
      <c r="J155" s="107">
        <v>4</v>
      </c>
      <c r="K155" s="107">
        <v>4</v>
      </c>
      <c r="L155" s="107">
        <v>4</v>
      </c>
      <c r="M155" s="107">
        <v>4</v>
      </c>
      <c r="N155" s="107">
        <v>4</v>
      </c>
      <c r="O155" s="107">
        <v>4</v>
      </c>
      <c r="P155" s="107">
        <v>4</v>
      </c>
      <c r="Q155" s="107">
        <v>4</v>
      </c>
      <c r="R155" s="107">
        <v>4</v>
      </c>
      <c r="S155" s="107">
        <v>4</v>
      </c>
      <c r="T155" s="107">
        <v>4</v>
      </c>
      <c r="U155" s="107">
        <v>4</v>
      </c>
      <c r="V155" s="107">
        <v>4</v>
      </c>
      <c r="W155" s="107">
        <v>4</v>
      </c>
      <c r="X155" s="107">
        <v>4</v>
      </c>
      <c r="Y155" s="143">
        <v>4</v>
      </c>
      <c r="Z155" s="143">
        <v>4</v>
      </c>
      <c r="AA155" s="144">
        <v>4</v>
      </c>
      <c r="AB155" s="128">
        <v>4</v>
      </c>
      <c r="AC155" s="128">
        <v>4</v>
      </c>
      <c r="AD155" s="128">
        <v>4</v>
      </c>
      <c r="AE155" s="107">
        <v>4</v>
      </c>
      <c r="AF155" s="107">
        <v>4</v>
      </c>
      <c r="AG155" s="107">
        <v>4</v>
      </c>
      <c r="AH155" s="107" t="s">
        <v>144</v>
      </c>
      <c r="AI155" s="76">
        <f>IF(A155="","",COUNTIF(D155:AH156,"&gt;2")/2)</f>
        <v>30</v>
      </c>
      <c r="AJ155" s="76" cm="1">
        <f t="array" ref="AJ155">SUMPRODUCT(IFERROR((IFERROR(WEEKDAY($D$3:$AH$3,2),999)&lt;6)*D155:AH156,0))</f>
        <v>168</v>
      </c>
      <c r="AK155" s="76">
        <f>SUMPRODUCT((IFERROR(WEEKDAY($D$3:$AH$3,2),999)&lt;6)*D157:AH157)</f>
        <v>103.5</v>
      </c>
      <c r="AL155" s="76">
        <f>SUMPRODUCT(IFERROR((IFERROR(WEEKDAY($D$3:$AH$3,2),0)&gt;5)*D155:AH157,0))</f>
        <v>122</v>
      </c>
      <c r="AM155" s="76">
        <f>IFERROR(SUM(AJ155:AL157),"")</f>
        <v>393.5</v>
      </c>
      <c r="AN155" s="33" t="e">
        <f>VLOOKUP(A155,[1]Sheet1!$D:$M,10,0)</f>
        <v>#N/A</v>
      </c>
      <c r="AO155" s="76" cm="1">
        <f t="array" ref="AO155">SUMPRODUCT((IFERROR((D155:AH155+D156:AH156+D157:AH157),0)&gt;8)*1,IFERROR((D155:AH155+D156:AH156+D157:AH157-8),0))</f>
        <v>153.5</v>
      </c>
      <c r="AP155" s="76">
        <f>AM155-AO155</f>
        <v>240</v>
      </c>
    </row>
    <row r="156" ht="18.75" spans="1:42">
      <c r="A156" s="109"/>
      <c r="B156" s="106"/>
      <c r="C156" s="106" t="s">
        <v>130</v>
      </c>
      <c r="D156" s="107">
        <v>4</v>
      </c>
      <c r="E156" s="107">
        <v>4</v>
      </c>
      <c r="F156" s="107">
        <v>4</v>
      </c>
      <c r="G156" s="107">
        <v>4</v>
      </c>
      <c r="H156" s="107">
        <v>4</v>
      </c>
      <c r="I156" s="107">
        <v>4</v>
      </c>
      <c r="J156" s="107">
        <v>4</v>
      </c>
      <c r="K156" s="107">
        <v>4</v>
      </c>
      <c r="L156" s="107">
        <v>4</v>
      </c>
      <c r="M156" s="107">
        <v>4</v>
      </c>
      <c r="N156" s="107">
        <v>4</v>
      </c>
      <c r="O156" s="107">
        <v>4</v>
      </c>
      <c r="P156" s="122">
        <v>4</v>
      </c>
      <c r="Q156" s="122">
        <v>4</v>
      </c>
      <c r="R156" s="107">
        <v>4</v>
      </c>
      <c r="S156" s="107">
        <v>4</v>
      </c>
      <c r="T156" s="107">
        <v>4</v>
      </c>
      <c r="U156" s="107">
        <v>4</v>
      </c>
      <c r="V156" s="107">
        <v>4</v>
      </c>
      <c r="W156" s="107">
        <v>4</v>
      </c>
      <c r="X156" s="107">
        <v>4</v>
      </c>
      <c r="Y156" s="143">
        <v>4</v>
      </c>
      <c r="Z156" s="143">
        <v>4</v>
      </c>
      <c r="AA156" s="144">
        <v>4</v>
      </c>
      <c r="AB156" s="128">
        <v>4</v>
      </c>
      <c r="AC156" s="128">
        <v>4</v>
      </c>
      <c r="AD156" s="128">
        <v>4</v>
      </c>
      <c r="AE156" s="107">
        <v>4</v>
      </c>
      <c r="AF156" s="107">
        <v>4</v>
      </c>
      <c r="AG156" s="107">
        <v>4</v>
      </c>
      <c r="AH156" s="107"/>
      <c r="AI156" s="76"/>
      <c r="AJ156" s="76"/>
      <c r="AK156" s="76"/>
      <c r="AL156" s="76"/>
      <c r="AM156" s="76"/>
      <c r="AN156" s="33"/>
      <c r="AO156" s="76"/>
      <c r="AP156" s="76"/>
    </row>
    <row r="157" ht="18.75" spans="1:42">
      <c r="A157" s="109"/>
      <c r="B157" s="106"/>
      <c r="C157" s="106" t="s">
        <v>131</v>
      </c>
      <c r="D157" s="107">
        <v>5</v>
      </c>
      <c r="E157" s="107">
        <v>5</v>
      </c>
      <c r="F157" s="107">
        <v>3</v>
      </c>
      <c r="G157" s="107">
        <v>5.5</v>
      </c>
      <c r="H157" s="107">
        <v>5.5</v>
      </c>
      <c r="I157" s="107">
        <v>2.5</v>
      </c>
      <c r="J157" s="107">
        <v>5</v>
      </c>
      <c r="K157" s="107">
        <v>6.5</v>
      </c>
      <c r="L157" s="107">
        <v>6.5</v>
      </c>
      <c r="M157" s="107">
        <v>3</v>
      </c>
      <c r="N157" s="107">
        <v>5</v>
      </c>
      <c r="O157" s="107">
        <v>5</v>
      </c>
      <c r="P157" s="107">
        <v>5.5</v>
      </c>
      <c r="Q157" s="107">
        <v>5.5</v>
      </c>
      <c r="R157" s="107">
        <v>3</v>
      </c>
      <c r="S157" s="107">
        <v>5</v>
      </c>
      <c r="T157" s="107">
        <v>5</v>
      </c>
      <c r="U157" s="107">
        <v>6</v>
      </c>
      <c r="V157" s="107">
        <v>5</v>
      </c>
      <c r="W157" s="107">
        <v>1</v>
      </c>
      <c r="X157" s="107">
        <v>6.5</v>
      </c>
      <c r="Y157" s="143">
        <v>6.5</v>
      </c>
      <c r="Z157" s="143">
        <v>6.5</v>
      </c>
      <c r="AA157" s="144">
        <v>5.5</v>
      </c>
      <c r="AB157" s="128">
        <v>6.5</v>
      </c>
      <c r="AC157" s="128">
        <v>6.5</v>
      </c>
      <c r="AD157" s="128">
        <v>6.5</v>
      </c>
      <c r="AE157" s="107">
        <v>7</v>
      </c>
      <c r="AF157" s="107">
        <v>5</v>
      </c>
      <c r="AG157" s="107">
        <v>3.5</v>
      </c>
      <c r="AH157" s="107"/>
      <c r="AI157" s="76"/>
      <c r="AJ157" s="76"/>
      <c r="AK157" s="76"/>
      <c r="AL157" s="76"/>
      <c r="AM157" s="76"/>
      <c r="AN157" s="33"/>
      <c r="AO157" s="76"/>
      <c r="AP157" s="76"/>
    </row>
    <row r="158" ht="18.75" spans="1:42">
      <c r="A158" s="111" t="s">
        <v>69</v>
      </c>
      <c r="B158" s="105" t="s">
        <v>33</v>
      </c>
      <c r="C158" s="112" t="s">
        <v>129</v>
      </c>
      <c r="D158" s="113">
        <v>4</v>
      </c>
      <c r="E158" s="113"/>
      <c r="F158" s="113"/>
      <c r="G158" s="113">
        <v>4</v>
      </c>
      <c r="H158" s="113"/>
      <c r="I158" s="113"/>
      <c r="J158" s="113">
        <v>4</v>
      </c>
      <c r="K158" s="113">
        <v>4</v>
      </c>
      <c r="L158" s="113">
        <v>4</v>
      </c>
      <c r="M158" s="113">
        <v>4</v>
      </c>
      <c r="N158" s="113">
        <v>4</v>
      </c>
      <c r="O158" s="113">
        <v>4</v>
      </c>
      <c r="P158" s="113"/>
      <c r="Q158" s="113"/>
      <c r="R158" s="113"/>
      <c r="S158" s="113"/>
      <c r="T158" s="113"/>
      <c r="U158" s="113"/>
      <c r="V158" s="113"/>
      <c r="W158" s="113"/>
      <c r="X158" s="113"/>
      <c r="Y158" s="113"/>
      <c r="Z158" s="113"/>
      <c r="AA158" s="129"/>
      <c r="AB158" s="129"/>
      <c r="AC158" s="113"/>
      <c r="AD158" s="129"/>
      <c r="AE158" s="113"/>
      <c r="AF158" s="113"/>
      <c r="AG158" s="113"/>
      <c r="AH158" s="113"/>
      <c r="AI158" s="76">
        <f>IF(A158="","",COUNTIF(D158:AH159,"&gt;2")/2)</f>
        <v>7.5</v>
      </c>
      <c r="AJ158" s="76" cm="1">
        <f t="array" ref="AJ158">SUMPRODUCT(IFERROR((IFERROR(WEEKDAY($D$3:$AH$3,2),999)&lt;6)*D158:AH159,0))</f>
        <v>35</v>
      </c>
      <c r="AK158" s="76">
        <f>SUMPRODUCT((IFERROR(WEEKDAY($D$3:$AH$3,2),999)&lt;6)*D160:AH160)</f>
        <v>9</v>
      </c>
      <c r="AL158" s="76">
        <f>SUMPRODUCT(IFERROR((IFERROR(WEEKDAY($D$3:$AH$3,2),0)&gt;5)*D158:AH160,0))</f>
        <v>39</v>
      </c>
      <c r="AM158" s="76">
        <f>IFERROR(SUM(AJ158:AL160),"")</f>
        <v>83</v>
      </c>
      <c r="AN158" s="33" t="e">
        <f>VLOOKUP(A158,[1]Sheet1!$D:$M,10,0)</f>
        <v>#N/A</v>
      </c>
      <c r="AO158" s="76" cm="1">
        <f t="array" ref="AO158">SUMPRODUCT((IFERROR((D158:AH158+D159:AH159+D160:AH160),0)&gt;8)*1,IFERROR((D158:AH158+D159:AH159+D160:AH160-8),0))</f>
        <v>24</v>
      </c>
      <c r="AP158" s="76">
        <f>AM158-AO158</f>
        <v>59</v>
      </c>
    </row>
    <row r="159" ht="18.75" spans="1:42">
      <c r="A159" s="111"/>
      <c r="B159" s="106"/>
      <c r="C159" s="112" t="s">
        <v>130</v>
      </c>
      <c r="D159" s="113">
        <v>4</v>
      </c>
      <c r="E159" s="113"/>
      <c r="F159" s="113"/>
      <c r="G159" s="113">
        <v>4</v>
      </c>
      <c r="H159" s="113"/>
      <c r="I159" s="113"/>
      <c r="J159" s="113">
        <v>4</v>
      </c>
      <c r="K159" s="113">
        <v>4</v>
      </c>
      <c r="L159" s="113">
        <v>4</v>
      </c>
      <c r="M159" s="113">
        <v>4</v>
      </c>
      <c r="N159" s="113">
        <v>2.5</v>
      </c>
      <c r="O159" s="113">
        <v>0.5</v>
      </c>
      <c r="P159" s="133"/>
      <c r="Q159" s="133"/>
      <c r="R159" s="113"/>
      <c r="S159" s="113"/>
      <c r="T159" s="113"/>
      <c r="U159" s="113"/>
      <c r="V159" s="113"/>
      <c r="W159" s="113"/>
      <c r="X159" s="113"/>
      <c r="Y159" s="113"/>
      <c r="Z159" s="113"/>
      <c r="AA159" s="129"/>
      <c r="AB159" s="129"/>
      <c r="AC159" s="113"/>
      <c r="AD159" s="129"/>
      <c r="AE159" s="113"/>
      <c r="AF159" s="113"/>
      <c r="AG159" s="113"/>
      <c r="AH159" s="113"/>
      <c r="AI159" s="76"/>
      <c r="AJ159" s="76"/>
      <c r="AK159" s="76"/>
      <c r="AL159" s="76"/>
      <c r="AM159" s="76"/>
      <c r="AN159" s="33"/>
      <c r="AO159" s="76"/>
      <c r="AP159" s="76"/>
    </row>
    <row r="160" ht="18.75" spans="1:42">
      <c r="A160" s="111"/>
      <c r="B160" s="106"/>
      <c r="C160" s="112" t="s">
        <v>131</v>
      </c>
      <c r="D160" s="113">
        <v>5</v>
      </c>
      <c r="E160" s="113"/>
      <c r="F160" s="113"/>
      <c r="G160" s="113">
        <v>5</v>
      </c>
      <c r="H160" s="113"/>
      <c r="I160" s="113"/>
      <c r="J160" s="113">
        <v>5</v>
      </c>
      <c r="K160" s="113">
        <v>5</v>
      </c>
      <c r="L160" s="113">
        <v>3</v>
      </c>
      <c r="M160" s="113">
        <v>1</v>
      </c>
      <c r="N160" s="113"/>
      <c r="O160" s="113"/>
      <c r="P160" s="113"/>
      <c r="Q160" s="113"/>
      <c r="R160" s="113"/>
      <c r="S160" s="113"/>
      <c r="T160" s="113"/>
      <c r="U160" s="113"/>
      <c r="V160" s="113"/>
      <c r="W160" s="113"/>
      <c r="X160" s="113"/>
      <c r="Y160" s="113"/>
      <c r="Z160" s="113"/>
      <c r="AA160" s="129"/>
      <c r="AB160" s="129"/>
      <c r="AC160" s="113"/>
      <c r="AD160" s="129"/>
      <c r="AE160" s="113"/>
      <c r="AF160" s="113"/>
      <c r="AG160" s="113"/>
      <c r="AH160" s="113"/>
      <c r="AI160" s="76"/>
      <c r="AJ160" s="76"/>
      <c r="AK160" s="76"/>
      <c r="AL160" s="76"/>
      <c r="AM160" s="76"/>
      <c r="AN160" s="33"/>
      <c r="AO160" s="76"/>
      <c r="AP160" s="76"/>
    </row>
    <row r="161" ht="18.75" spans="1:42">
      <c r="A161" s="111" t="s">
        <v>63</v>
      </c>
      <c r="B161" s="105" t="s">
        <v>33</v>
      </c>
      <c r="C161" s="112" t="s">
        <v>129</v>
      </c>
      <c r="D161" s="113">
        <v>4</v>
      </c>
      <c r="E161" s="113"/>
      <c r="F161" s="113"/>
      <c r="G161" s="113">
        <v>4</v>
      </c>
      <c r="H161" s="113">
        <v>4</v>
      </c>
      <c r="I161" s="113">
        <v>3.5</v>
      </c>
      <c r="J161" s="113">
        <v>4</v>
      </c>
      <c r="K161" s="113">
        <v>2.5</v>
      </c>
      <c r="L161" s="113"/>
      <c r="M161" s="113"/>
      <c r="N161" s="113"/>
      <c r="O161" s="113"/>
      <c r="P161" s="113"/>
      <c r="Q161" s="113"/>
      <c r="R161" s="113"/>
      <c r="S161" s="113"/>
      <c r="T161" s="113"/>
      <c r="U161" s="113"/>
      <c r="V161" s="113"/>
      <c r="W161" s="113"/>
      <c r="X161" s="113"/>
      <c r="Y161" s="113"/>
      <c r="Z161" s="113"/>
      <c r="AA161" s="129"/>
      <c r="AB161" s="129"/>
      <c r="AC161" s="113"/>
      <c r="AD161" s="129"/>
      <c r="AE161" s="113"/>
      <c r="AF161" s="113"/>
      <c r="AG161" s="113"/>
      <c r="AH161" s="113"/>
      <c r="AI161" s="76">
        <f>IF(A161="","",COUNTIF(D161:AH162,"&gt;2")/2)</f>
        <v>6</v>
      </c>
      <c r="AJ161" s="76" cm="1">
        <f t="array" ref="AJ161">SUMPRODUCT(IFERROR((IFERROR(WEEKDAY($D$3:$AH$3,2),999)&lt;6)*D161:AH162,0))</f>
        <v>23.5</v>
      </c>
      <c r="AK161" s="76">
        <f>SUMPRODUCT((IFERROR(WEEKDAY($D$3:$AH$3,2),999)&lt;6)*D163:AH163)</f>
        <v>9.5</v>
      </c>
      <c r="AL161" s="76">
        <f>SUMPRODUCT(IFERROR((IFERROR(WEEKDAY($D$3:$AH$3,2),0)&gt;5)*D161:AH163,0))</f>
        <v>37.5</v>
      </c>
      <c r="AM161" s="76">
        <f>IFERROR(SUM(AJ161:AL163),"")</f>
        <v>70.5</v>
      </c>
      <c r="AN161" s="33" t="e">
        <f>VLOOKUP(A161,[1]Sheet1!$D:$M,10,0)</f>
        <v>#N/A</v>
      </c>
      <c r="AO161" s="76" cm="1">
        <f t="array" ref="AO161">SUMPRODUCT((IFERROR((D161:AH161+D162:AH162+D163:AH163),0)&gt;8)*1,IFERROR((D161:AH161+D162:AH162+D163:AH163-8),0))</f>
        <v>22.5</v>
      </c>
      <c r="AP161" s="76">
        <f>AM161-AO161</f>
        <v>48</v>
      </c>
    </row>
    <row r="162" ht="18.75" spans="1:42">
      <c r="A162" s="111"/>
      <c r="B162" s="106"/>
      <c r="C162" s="112" t="s">
        <v>130</v>
      </c>
      <c r="D162" s="113">
        <v>4</v>
      </c>
      <c r="E162" s="113"/>
      <c r="F162" s="113"/>
      <c r="G162" s="113">
        <v>4</v>
      </c>
      <c r="H162" s="113">
        <v>4</v>
      </c>
      <c r="I162" s="113">
        <v>4</v>
      </c>
      <c r="J162" s="113">
        <v>4</v>
      </c>
      <c r="K162" s="113">
        <v>4</v>
      </c>
      <c r="L162" s="113"/>
      <c r="M162" s="113"/>
      <c r="N162" s="113"/>
      <c r="O162" s="113"/>
      <c r="P162" s="133"/>
      <c r="Q162" s="133"/>
      <c r="R162" s="113"/>
      <c r="S162" s="113"/>
      <c r="T162" s="113"/>
      <c r="U162" s="113"/>
      <c r="V162" s="113"/>
      <c r="W162" s="113"/>
      <c r="X162" s="113"/>
      <c r="Y162" s="113"/>
      <c r="Z162" s="113"/>
      <c r="AA162" s="129"/>
      <c r="AB162" s="129"/>
      <c r="AC162" s="113"/>
      <c r="AD162" s="129"/>
      <c r="AE162" s="113"/>
      <c r="AF162" s="113"/>
      <c r="AG162" s="113"/>
      <c r="AH162" s="113"/>
      <c r="AI162" s="76"/>
      <c r="AJ162" s="76"/>
      <c r="AK162" s="76"/>
      <c r="AL162" s="76"/>
      <c r="AM162" s="76"/>
      <c r="AN162" s="33"/>
      <c r="AO162" s="76"/>
      <c r="AP162" s="76"/>
    </row>
    <row r="163" ht="18.75" spans="1:42">
      <c r="A163" s="111"/>
      <c r="B163" s="106"/>
      <c r="C163" s="112" t="s">
        <v>131</v>
      </c>
      <c r="D163" s="113">
        <v>5</v>
      </c>
      <c r="E163" s="113"/>
      <c r="F163" s="113"/>
      <c r="G163" s="113">
        <v>5</v>
      </c>
      <c r="H163" s="113">
        <v>2.5</v>
      </c>
      <c r="I163" s="113">
        <v>2</v>
      </c>
      <c r="J163" s="113">
        <v>5</v>
      </c>
      <c r="K163" s="113">
        <v>5</v>
      </c>
      <c r="L163" s="113"/>
      <c r="M163" s="113"/>
      <c r="N163" s="113"/>
      <c r="O163" s="113"/>
      <c r="P163" s="113"/>
      <c r="Q163" s="113"/>
      <c r="R163" s="113"/>
      <c r="S163" s="113"/>
      <c r="T163" s="113"/>
      <c r="U163" s="113"/>
      <c r="V163" s="113"/>
      <c r="W163" s="113"/>
      <c r="X163" s="113"/>
      <c r="Y163" s="113"/>
      <c r="Z163" s="113"/>
      <c r="AA163" s="129"/>
      <c r="AB163" s="129"/>
      <c r="AC163" s="113"/>
      <c r="AD163" s="129"/>
      <c r="AE163" s="113"/>
      <c r="AF163" s="113"/>
      <c r="AG163" s="113"/>
      <c r="AH163" s="113"/>
      <c r="AI163" s="76"/>
      <c r="AJ163" s="76"/>
      <c r="AK163" s="76"/>
      <c r="AL163" s="76"/>
      <c r="AM163" s="76"/>
      <c r="AN163" s="33"/>
      <c r="AO163" s="76"/>
      <c r="AP163" s="76"/>
    </row>
    <row r="164" ht="18.75" spans="1:42">
      <c r="A164" s="111" t="s">
        <v>65</v>
      </c>
      <c r="B164" s="105" t="s">
        <v>33</v>
      </c>
      <c r="C164" s="112" t="s">
        <v>129</v>
      </c>
      <c r="D164" s="113">
        <v>4</v>
      </c>
      <c r="E164" s="113"/>
      <c r="F164" s="113"/>
      <c r="G164" s="113">
        <v>4</v>
      </c>
      <c r="H164" s="113">
        <v>3.5</v>
      </c>
      <c r="I164" s="113">
        <v>3.5</v>
      </c>
      <c r="J164" s="113">
        <v>4</v>
      </c>
      <c r="K164" s="113">
        <v>4</v>
      </c>
      <c r="L164" s="113">
        <v>4</v>
      </c>
      <c r="M164" s="113">
        <v>3</v>
      </c>
      <c r="N164" s="113">
        <v>4</v>
      </c>
      <c r="O164" s="113">
        <v>4</v>
      </c>
      <c r="P164" s="113">
        <v>4</v>
      </c>
      <c r="Q164" s="113">
        <v>4</v>
      </c>
      <c r="R164" s="113">
        <v>4</v>
      </c>
      <c r="S164" s="113">
        <v>4</v>
      </c>
      <c r="T164" s="113"/>
      <c r="U164" s="113">
        <v>4</v>
      </c>
      <c r="V164" s="113"/>
      <c r="W164" s="113"/>
      <c r="X164" s="113"/>
      <c r="Y164" s="113"/>
      <c r="Z164" s="113"/>
      <c r="AA164" s="129"/>
      <c r="AB164" s="129"/>
      <c r="AC164" s="113"/>
      <c r="AD164" s="129"/>
      <c r="AE164" s="113"/>
      <c r="AF164" s="113"/>
      <c r="AG164" s="113"/>
      <c r="AH164" s="113"/>
      <c r="AI164" s="76">
        <f>IF(A164="","",COUNTIF(D164:AH165,"&gt;2")/2)</f>
        <v>15</v>
      </c>
      <c r="AJ164" s="76" cm="1">
        <f t="array" ref="AJ164">SUMPRODUCT(IFERROR((IFERROR(WEEKDAY($D$3:$AH$3,2),999)&lt;6)*D164:AH165,0))</f>
        <v>78</v>
      </c>
      <c r="AK164" s="76">
        <f>SUMPRODUCT((IFERROR(WEEKDAY($D$3:$AH$3,2),999)&lt;6)*D166:AH166)</f>
        <v>31</v>
      </c>
      <c r="AL164" s="76">
        <f>SUMPRODUCT(IFERROR((IFERROR(WEEKDAY($D$3:$AH$3,2),0)&gt;5)*D164:AH166,0))</f>
        <v>60</v>
      </c>
      <c r="AM164" s="76">
        <f>IFERROR(SUM(AJ164:AL166),"")</f>
        <v>169</v>
      </c>
      <c r="AN164" s="33" t="e">
        <f>VLOOKUP(A164,[1]Sheet1!$D:$M,10,0)</f>
        <v>#N/A</v>
      </c>
      <c r="AO164" s="76" cm="1">
        <f t="array" ref="AO164">SUMPRODUCT((IFERROR((D164:AH164+D165:AH165+D166:AH166),0)&gt;8)*1,IFERROR((D164:AH164+D165:AH165+D166:AH166-8),0))</f>
        <v>46.5</v>
      </c>
      <c r="AP164" s="76">
        <f>AM164-AO164</f>
        <v>122.5</v>
      </c>
    </row>
    <row r="165" ht="18.75" spans="1:42">
      <c r="A165" s="111"/>
      <c r="B165" s="106"/>
      <c r="C165" s="112" t="s">
        <v>130</v>
      </c>
      <c r="D165" s="113">
        <v>4</v>
      </c>
      <c r="E165" s="113"/>
      <c r="F165" s="113"/>
      <c r="G165" s="113">
        <v>4</v>
      </c>
      <c r="H165" s="113"/>
      <c r="I165" s="113">
        <v>4</v>
      </c>
      <c r="J165" s="113">
        <v>4</v>
      </c>
      <c r="K165" s="113">
        <v>4</v>
      </c>
      <c r="L165" s="113">
        <v>4</v>
      </c>
      <c r="M165" s="113">
        <v>4</v>
      </c>
      <c r="N165" s="113">
        <v>4</v>
      </c>
      <c r="O165" s="113">
        <v>4</v>
      </c>
      <c r="P165" s="113">
        <v>4</v>
      </c>
      <c r="Q165" s="113">
        <v>4</v>
      </c>
      <c r="R165" s="113">
        <v>4</v>
      </c>
      <c r="S165" s="113">
        <v>4</v>
      </c>
      <c r="T165" s="113">
        <v>4</v>
      </c>
      <c r="U165" s="113">
        <v>4</v>
      </c>
      <c r="V165" s="113"/>
      <c r="W165" s="113"/>
      <c r="X165" s="113"/>
      <c r="Y165" s="113"/>
      <c r="Z165" s="113"/>
      <c r="AA165" s="129"/>
      <c r="AB165" s="129"/>
      <c r="AC165" s="113"/>
      <c r="AD165" s="129"/>
      <c r="AE165" s="113"/>
      <c r="AF165" s="113"/>
      <c r="AG165" s="113"/>
      <c r="AH165" s="113"/>
      <c r="AI165" s="76"/>
      <c r="AJ165" s="76"/>
      <c r="AK165" s="76"/>
      <c r="AL165" s="76"/>
      <c r="AM165" s="76"/>
      <c r="AN165" s="33"/>
      <c r="AO165" s="76"/>
      <c r="AP165" s="76"/>
    </row>
    <row r="166" ht="18.75" spans="1:42">
      <c r="A166" s="111"/>
      <c r="B166" s="106"/>
      <c r="C166" s="112" t="s">
        <v>131</v>
      </c>
      <c r="D166" s="113">
        <v>4</v>
      </c>
      <c r="E166" s="113"/>
      <c r="F166" s="113"/>
      <c r="G166" s="113">
        <v>5</v>
      </c>
      <c r="H166" s="113"/>
      <c r="I166" s="113">
        <v>2</v>
      </c>
      <c r="J166" s="113">
        <v>5</v>
      </c>
      <c r="K166" s="113">
        <v>5</v>
      </c>
      <c r="L166" s="113">
        <v>3</v>
      </c>
      <c r="M166" s="113">
        <v>3</v>
      </c>
      <c r="N166" s="113">
        <v>3</v>
      </c>
      <c r="O166" s="113">
        <v>3</v>
      </c>
      <c r="P166" s="113">
        <v>3</v>
      </c>
      <c r="Q166" s="113">
        <v>3</v>
      </c>
      <c r="R166" s="113">
        <v>3</v>
      </c>
      <c r="S166" s="113">
        <v>3</v>
      </c>
      <c r="T166" s="113">
        <v>3</v>
      </c>
      <c r="U166" s="113">
        <v>3</v>
      </c>
      <c r="V166" s="113"/>
      <c r="W166" s="113"/>
      <c r="X166" s="113"/>
      <c r="Y166" s="113"/>
      <c r="Z166" s="113"/>
      <c r="AA166" s="129"/>
      <c r="AB166" s="129"/>
      <c r="AC166" s="113"/>
      <c r="AD166" s="129"/>
      <c r="AE166" s="113"/>
      <c r="AF166" s="113"/>
      <c r="AG166" s="113"/>
      <c r="AH166" s="113"/>
      <c r="AI166" s="76"/>
      <c r="AJ166" s="76"/>
      <c r="AK166" s="76"/>
      <c r="AL166" s="76"/>
      <c r="AM166" s="76"/>
      <c r="AN166" s="33"/>
      <c r="AO166" s="76"/>
      <c r="AP166" s="76"/>
    </row>
    <row r="167" ht="18.75" spans="1:42">
      <c r="A167" s="109" t="s">
        <v>60</v>
      </c>
      <c r="B167" s="105" t="s">
        <v>33</v>
      </c>
      <c r="C167" s="106" t="s">
        <v>129</v>
      </c>
      <c r="D167" s="107">
        <v>4</v>
      </c>
      <c r="E167" s="107"/>
      <c r="F167" s="107"/>
      <c r="G167" s="107">
        <v>4</v>
      </c>
      <c r="H167" s="107">
        <v>4</v>
      </c>
      <c r="I167" s="107">
        <v>4</v>
      </c>
      <c r="J167" s="107">
        <v>4</v>
      </c>
      <c r="K167" s="107">
        <v>4</v>
      </c>
      <c r="L167" s="107">
        <v>4</v>
      </c>
      <c r="M167" s="107">
        <v>4</v>
      </c>
      <c r="N167" s="107">
        <v>4</v>
      </c>
      <c r="O167" s="107">
        <v>4</v>
      </c>
      <c r="P167" s="107">
        <v>4</v>
      </c>
      <c r="Q167" s="107">
        <v>4</v>
      </c>
      <c r="R167" s="107"/>
      <c r="S167" s="107">
        <v>4</v>
      </c>
      <c r="T167" s="107">
        <v>4</v>
      </c>
      <c r="U167" s="107">
        <v>4</v>
      </c>
      <c r="V167" s="107">
        <v>4</v>
      </c>
      <c r="W167" s="107">
        <v>4</v>
      </c>
      <c r="X167" s="107">
        <v>4</v>
      </c>
      <c r="Y167" s="107"/>
      <c r="Z167" s="107">
        <v>4</v>
      </c>
      <c r="AA167" s="128">
        <v>4</v>
      </c>
      <c r="AB167" s="128">
        <v>4</v>
      </c>
      <c r="AC167" s="128">
        <v>4</v>
      </c>
      <c r="AD167" s="128">
        <v>4</v>
      </c>
      <c r="AE167" s="128">
        <v>4</v>
      </c>
      <c r="AF167" s="107">
        <v>4</v>
      </c>
      <c r="AG167" s="107">
        <v>4</v>
      </c>
      <c r="AH167" s="107" t="s">
        <v>132</v>
      </c>
      <c r="AI167" s="76">
        <f>IF(A167="","",COUNTIF(D167:AH168,"&gt;2")/2)</f>
        <v>26.5</v>
      </c>
      <c r="AJ167" s="76" cm="1">
        <f t="array" ref="AJ167">SUMPRODUCT(IFERROR((IFERROR(WEEKDAY($D$3:$AH$3,2),999)&lt;6)*D167:AH168,0))</f>
        <v>152</v>
      </c>
      <c r="AK167" s="76">
        <f>SUMPRODUCT((IFERROR(WEEKDAY($D$3:$AH$3,2),999)&lt;6)*D169:AH169)</f>
        <v>78.5</v>
      </c>
      <c r="AL167" s="76">
        <f>SUMPRODUCT(IFERROR((IFERROR(WEEKDAY($D$3:$AH$3,2),0)&gt;5)*D167:AH169,0))</f>
        <v>93.5</v>
      </c>
      <c r="AM167" s="76">
        <f>IFERROR(SUM(AJ167:AL169),"")</f>
        <v>324</v>
      </c>
      <c r="AN167" s="33" t="e">
        <f>VLOOKUP(A167,[1]Sheet1!$D:$M,10,0)</f>
        <v>#N/A</v>
      </c>
      <c r="AO167" s="76" cm="1">
        <f t="array" ref="AO167">SUMPRODUCT((IFERROR((D167:AH167+D168:AH168+D169:AH169),0)&gt;8)*1,IFERROR((D167:AH167+D168:AH168+D169:AH169-8),0))</f>
        <v>108</v>
      </c>
      <c r="AP167" s="76">
        <f>AM167-AO167</f>
        <v>216</v>
      </c>
    </row>
    <row r="168" ht="18.75" spans="1:42">
      <c r="A168" s="109"/>
      <c r="B168" s="106"/>
      <c r="C168" s="106" t="s">
        <v>130</v>
      </c>
      <c r="D168" s="107">
        <v>4</v>
      </c>
      <c r="E168" s="107"/>
      <c r="F168" s="107"/>
      <c r="G168" s="107">
        <v>4</v>
      </c>
      <c r="H168" s="107">
        <v>4</v>
      </c>
      <c r="I168" s="107">
        <v>4</v>
      </c>
      <c r="J168" s="107">
        <v>4</v>
      </c>
      <c r="K168" s="107">
        <v>4</v>
      </c>
      <c r="L168" s="107">
        <v>4</v>
      </c>
      <c r="M168" s="107">
        <v>4</v>
      </c>
      <c r="N168" s="107">
        <v>4</v>
      </c>
      <c r="O168" s="107">
        <v>4</v>
      </c>
      <c r="P168" s="122">
        <v>4</v>
      </c>
      <c r="Q168" s="122">
        <v>4</v>
      </c>
      <c r="R168" s="107"/>
      <c r="S168" s="107">
        <v>4</v>
      </c>
      <c r="T168" s="107">
        <v>4</v>
      </c>
      <c r="U168" s="107">
        <v>4</v>
      </c>
      <c r="V168" s="107">
        <v>4</v>
      </c>
      <c r="W168" s="107">
        <v>4</v>
      </c>
      <c r="X168" s="107">
        <v>4</v>
      </c>
      <c r="Y168" s="107">
        <v>4</v>
      </c>
      <c r="Z168" s="107">
        <v>4</v>
      </c>
      <c r="AA168" s="128">
        <v>4</v>
      </c>
      <c r="AB168" s="128">
        <v>4</v>
      </c>
      <c r="AC168" s="128">
        <v>4</v>
      </c>
      <c r="AD168" s="128">
        <v>4</v>
      </c>
      <c r="AE168" s="128">
        <v>4</v>
      </c>
      <c r="AF168" s="107">
        <v>4</v>
      </c>
      <c r="AG168" s="107">
        <v>4</v>
      </c>
      <c r="AH168" s="107"/>
      <c r="AI168" s="76"/>
      <c r="AJ168" s="76"/>
      <c r="AK168" s="76"/>
      <c r="AL168" s="76"/>
      <c r="AM168" s="76"/>
      <c r="AN168" s="33"/>
      <c r="AO168" s="76"/>
      <c r="AP168" s="76"/>
    </row>
    <row r="169" ht="18.75" spans="1:42">
      <c r="A169" s="109"/>
      <c r="B169" s="106"/>
      <c r="C169" s="106" t="s">
        <v>131</v>
      </c>
      <c r="D169" s="107">
        <v>3</v>
      </c>
      <c r="E169" s="107"/>
      <c r="F169" s="107"/>
      <c r="G169" s="107">
        <v>5</v>
      </c>
      <c r="H169" s="107">
        <v>5</v>
      </c>
      <c r="I169" s="107">
        <v>2</v>
      </c>
      <c r="J169" s="107">
        <v>5</v>
      </c>
      <c r="K169" s="107">
        <v>1</v>
      </c>
      <c r="L169" s="107">
        <v>3</v>
      </c>
      <c r="M169" s="107">
        <v>1</v>
      </c>
      <c r="N169" s="107">
        <v>5</v>
      </c>
      <c r="O169" s="107">
        <v>5</v>
      </c>
      <c r="P169" s="107">
        <v>5</v>
      </c>
      <c r="Q169" s="107">
        <v>5.5</v>
      </c>
      <c r="R169" s="107"/>
      <c r="S169" s="107">
        <v>3</v>
      </c>
      <c r="T169" s="107">
        <v>5</v>
      </c>
      <c r="U169" s="107">
        <v>5</v>
      </c>
      <c r="V169" s="107">
        <v>5</v>
      </c>
      <c r="W169" s="107">
        <v>3</v>
      </c>
      <c r="X169" s="107">
        <v>5.5</v>
      </c>
      <c r="Y169" s="107">
        <v>5</v>
      </c>
      <c r="Z169" s="107">
        <v>5.5</v>
      </c>
      <c r="AA169" s="128">
        <v>5</v>
      </c>
      <c r="AB169" s="128">
        <v>5</v>
      </c>
      <c r="AC169" s="128">
        <v>5</v>
      </c>
      <c r="AD169" s="128">
        <v>5</v>
      </c>
      <c r="AE169" s="128">
        <v>5</v>
      </c>
      <c r="AF169" s="107">
        <v>3.5</v>
      </c>
      <c r="AG169" s="107">
        <v>1</v>
      </c>
      <c r="AH169" s="107"/>
      <c r="AI169" s="76"/>
      <c r="AJ169" s="76"/>
      <c r="AK169" s="76"/>
      <c r="AL169" s="76"/>
      <c r="AM169" s="76"/>
      <c r="AN169" s="33"/>
      <c r="AO169" s="76"/>
      <c r="AP169" s="76"/>
    </row>
    <row r="170" ht="18.75" spans="1:42">
      <c r="A170" s="104" t="s">
        <v>66</v>
      </c>
      <c r="B170" s="105" t="s">
        <v>33</v>
      </c>
      <c r="C170" s="106" t="s">
        <v>129</v>
      </c>
      <c r="D170" s="126"/>
      <c r="E170" s="126"/>
      <c r="F170" s="126"/>
      <c r="G170" s="126">
        <v>4</v>
      </c>
      <c r="H170" s="126">
        <v>4</v>
      </c>
      <c r="I170" s="126">
        <v>4</v>
      </c>
      <c r="J170" s="126">
        <v>4</v>
      </c>
      <c r="K170" s="126">
        <v>4</v>
      </c>
      <c r="L170" s="126">
        <v>4</v>
      </c>
      <c r="M170" s="126">
        <v>4</v>
      </c>
      <c r="N170" s="126"/>
      <c r="O170" s="126">
        <v>4</v>
      </c>
      <c r="P170" s="126">
        <v>4</v>
      </c>
      <c r="Q170" s="126">
        <v>4</v>
      </c>
      <c r="R170" s="126">
        <v>4</v>
      </c>
      <c r="S170" s="126">
        <v>4</v>
      </c>
      <c r="T170" s="126">
        <v>4</v>
      </c>
      <c r="U170" s="126">
        <v>4</v>
      </c>
      <c r="V170" s="126">
        <v>4</v>
      </c>
      <c r="W170" s="126"/>
      <c r="X170" s="126">
        <v>4</v>
      </c>
      <c r="Y170" s="126">
        <v>4</v>
      </c>
      <c r="Z170" s="126">
        <v>4</v>
      </c>
      <c r="AA170" s="145">
        <v>4</v>
      </c>
      <c r="AB170" s="145">
        <v>4</v>
      </c>
      <c r="AC170" s="126">
        <v>4</v>
      </c>
      <c r="AD170" s="145">
        <v>4</v>
      </c>
      <c r="AE170" s="126">
        <v>4</v>
      </c>
      <c r="AF170" s="107" t="s">
        <v>132</v>
      </c>
      <c r="AG170" s="126"/>
      <c r="AH170" s="126"/>
      <c r="AI170" s="76">
        <f>IF(A170="","",COUNTIF(D170:AH171,"&gt;2")/2)</f>
        <v>23.5</v>
      </c>
      <c r="AJ170" s="76" cm="1">
        <f t="array" ref="AJ170">SUMPRODUCT(IFERROR((IFERROR(WEEKDAY($D$3:$AH$3,2),999)&lt;6)*D170:AH171,0))</f>
        <v>134.5</v>
      </c>
      <c r="AK170" s="76">
        <f>SUMPRODUCT((IFERROR(WEEKDAY($D$3:$AH$3,2),999)&lt;6)*D172:AH172)</f>
        <v>69</v>
      </c>
      <c r="AL170" s="76">
        <f>SUMPRODUCT(IFERROR((IFERROR(WEEKDAY($D$3:$AH$3,2),0)&gt;5)*D170:AH172,0))</f>
        <v>76.5</v>
      </c>
      <c r="AM170" s="76">
        <f>IFERROR(SUM(AJ170:AL172),"")</f>
        <v>280</v>
      </c>
      <c r="AN170" s="33" t="e">
        <f>VLOOKUP(A170,[1]Sheet1!$D:$M,10,0)</f>
        <v>#N/A</v>
      </c>
      <c r="AO170" s="76" cm="1">
        <f t="array" ref="AO170">SUMPRODUCT((IFERROR((D170:AH170+D171:AH171+D172:AH172),0)&gt;8)*1,IFERROR((D170:AH170+D171:AH171+D172:AH172-8),0))</f>
        <v>87</v>
      </c>
      <c r="AP170" s="76">
        <f>AM170-AO170</f>
        <v>193</v>
      </c>
    </row>
    <row r="171" ht="18.75" spans="1:42">
      <c r="A171" s="104"/>
      <c r="B171" s="106"/>
      <c r="C171" s="106" t="s">
        <v>130</v>
      </c>
      <c r="D171" s="126"/>
      <c r="E171" s="126"/>
      <c r="F171" s="126">
        <v>4</v>
      </c>
      <c r="G171" s="126">
        <v>4</v>
      </c>
      <c r="H171" s="126">
        <v>4</v>
      </c>
      <c r="I171" s="126">
        <v>4</v>
      </c>
      <c r="J171" s="126">
        <v>4</v>
      </c>
      <c r="K171" s="126">
        <v>4</v>
      </c>
      <c r="L171" s="126">
        <v>4</v>
      </c>
      <c r="M171" s="126">
        <v>4</v>
      </c>
      <c r="N171" s="126">
        <v>2.5</v>
      </c>
      <c r="O171" s="126">
        <v>4</v>
      </c>
      <c r="P171" s="138">
        <v>4</v>
      </c>
      <c r="Q171" s="138">
        <v>4</v>
      </c>
      <c r="R171" s="126">
        <v>4</v>
      </c>
      <c r="S171" s="126">
        <v>4</v>
      </c>
      <c r="T171" s="126">
        <v>4</v>
      </c>
      <c r="U171" s="126">
        <v>4</v>
      </c>
      <c r="V171" s="126">
        <v>4</v>
      </c>
      <c r="W171" s="126"/>
      <c r="X171" s="126">
        <v>4</v>
      </c>
      <c r="Y171" s="126">
        <v>4</v>
      </c>
      <c r="Z171" s="126">
        <v>4</v>
      </c>
      <c r="AA171" s="145">
        <v>4</v>
      </c>
      <c r="AB171" s="145">
        <v>4</v>
      </c>
      <c r="AC171" s="126">
        <v>4</v>
      </c>
      <c r="AD171" s="145">
        <v>4</v>
      </c>
      <c r="AE171" s="126"/>
      <c r="AF171" s="126"/>
      <c r="AG171" s="126"/>
      <c r="AH171" s="126"/>
      <c r="AI171" s="76"/>
      <c r="AJ171" s="76"/>
      <c r="AK171" s="76"/>
      <c r="AL171" s="76"/>
      <c r="AM171" s="76"/>
      <c r="AN171" s="33"/>
      <c r="AO171" s="76"/>
      <c r="AP171" s="76"/>
    </row>
    <row r="172" ht="18.75" spans="1:42">
      <c r="A172" s="104"/>
      <c r="B172" s="106"/>
      <c r="C172" s="106" t="s">
        <v>131</v>
      </c>
      <c r="D172" s="126"/>
      <c r="E172" s="126"/>
      <c r="F172" s="126">
        <v>2.5</v>
      </c>
      <c r="G172" s="126">
        <v>5</v>
      </c>
      <c r="H172" s="126">
        <v>5</v>
      </c>
      <c r="I172" s="126">
        <v>2.5</v>
      </c>
      <c r="J172" s="126">
        <v>5</v>
      </c>
      <c r="K172" s="126">
        <v>5</v>
      </c>
      <c r="L172" s="126">
        <v>3</v>
      </c>
      <c r="M172" s="126">
        <v>1.5</v>
      </c>
      <c r="N172" s="126">
        <v>4</v>
      </c>
      <c r="O172" s="126">
        <v>5</v>
      </c>
      <c r="P172" s="126">
        <v>5</v>
      </c>
      <c r="Q172" s="126">
        <v>5.5</v>
      </c>
      <c r="R172" s="126">
        <v>1</v>
      </c>
      <c r="S172" s="126">
        <v>3</v>
      </c>
      <c r="T172" s="126">
        <v>5</v>
      </c>
      <c r="U172" s="126">
        <v>5</v>
      </c>
      <c r="V172" s="126">
        <v>3</v>
      </c>
      <c r="W172" s="126"/>
      <c r="X172" s="126">
        <v>3</v>
      </c>
      <c r="Y172" s="126">
        <v>5</v>
      </c>
      <c r="Z172" s="126">
        <v>3</v>
      </c>
      <c r="AA172" s="145">
        <v>3</v>
      </c>
      <c r="AB172" s="145">
        <v>5</v>
      </c>
      <c r="AC172" s="126">
        <v>5</v>
      </c>
      <c r="AD172" s="145">
        <v>3.5</v>
      </c>
      <c r="AE172" s="126"/>
      <c r="AF172" s="126"/>
      <c r="AG172" s="126"/>
      <c r="AH172" s="126"/>
      <c r="AI172" s="76"/>
      <c r="AJ172" s="76"/>
      <c r="AK172" s="76"/>
      <c r="AL172" s="76"/>
      <c r="AM172" s="76"/>
      <c r="AN172" s="33"/>
      <c r="AO172" s="76"/>
      <c r="AP172" s="76"/>
    </row>
    <row r="173" ht="18.75" spans="1:42">
      <c r="A173" s="109" t="s">
        <v>50</v>
      </c>
      <c r="B173" s="105" t="s">
        <v>33</v>
      </c>
      <c r="C173" s="106" t="s">
        <v>129</v>
      </c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 t="s">
        <v>145</v>
      </c>
      <c r="O173" s="107">
        <v>4</v>
      </c>
      <c r="P173" s="107">
        <v>4</v>
      </c>
      <c r="Q173" s="107">
        <v>4</v>
      </c>
      <c r="R173" s="107">
        <v>4</v>
      </c>
      <c r="S173" s="107">
        <v>4</v>
      </c>
      <c r="T173" s="107">
        <v>4</v>
      </c>
      <c r="U173" s="107">
        <v>4</v>
      </c>
      <c r="V173" s="107">
        <v>4</v>
      </c>
      <c r="W173" s="107">
        <v>4</v>
      </c>
      <c r="X173" s="107">
        <v>4</v>
      </c>
      <c r="Y173" s="107"/>
      <c r="Z173" s="107">
        <v>4</v>
      </c>
      <c r="AA173" s="128">
        <v>4</v>
      </c>
      <c r="AB173" s="128">
        <v>4</v>
      </c>
      <c r="AC173" s="128">
        <v>4</v>
      </c>
      <c r="AD173" s="128">
        <v>4</v>
      </c>
      <c r="AE173" s="107">
        <v>4</v>
      </c>
      <c r="AF173" s="107">
        <v>4</v>
      </c>
      <c r="AG173" s="107">
        <v>4</v>
      </c>
      <c r="AH173" s="107">
        <v>4</v>
      </c>
      <c r="AI173" s="76">
        <f>IF(A173="","",COUNTIF(D173:AH174,"&gt;2")/2)</f>
        <v>19</v>
      </c>
      <c r="AJ173" s="76" cm="1">
        <f t="array" ref="AJ173">SUMPRODUCT(IFERROR((IFERROR(WEEKDAY($D$3:$AH$3,2),999)&lt;6)*D173:AH174,0))</f>
        <v>112</v>
      </c>
      <c r="AK173" s="76">
        <f>SUMPRODUCT((IFERROR(WEEKDAY($D$3:$AH$3,2),999)&lt;6)*D175:AH175)</f>
        <v>61</v>
      </c>
      <c r="AL173" s="76">
        <f>SUMPRODUCT(IFERROR((IFERROR(WEEKDAY($D$3:$AH$3,2),0)&gt;5)*D173:AH175,0))</f>
        <v>63</v>
      </c>
      <c r="AM173" s="76">
        <f>IFERROR(SUM(AJ173:AL175),"")</f>
        <v>236</v>
      </c>
      <c r="AN173" s="33" t="e">
        <f>VLOOKUP(A173,[1]Sheet1!$D:$M,10,0)</f>
        <v>#N/A</v>
      </c>
      <c r="AO173" s="76" cm="1">
        <f t="array" ref="AO173">SUMPRODUCT((IFERROR((D173:AH173+D174:AH174+D175:AH175),0)&gt;8)*1,IFERROR((D173:AH173+D174:AH174+D175:AH175-8),0))</f>
        <v>84</v>
      </c>
      <c r="AP173" s="76">
        <f>AM173-AO173</f>
        <v>152</v>
      </c>
    </row>
    <row r="174" ht="18.75" spans="1:42">
      <c r="A174" s="109"/>
      <c r="B174" s="106"/>
      <c r="C174" s="106" t="s">
        <v>130</v>
      </c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>
        <v>4</v>
      </c>
      <c r="P174" s="122">
        <v>4</v>
      </c>
      <c r="Q174" s="122">
        <v>4</v>
      </c>
      <c r="R174" s="107">
        <v>4</v>
      </c>
      <c r="S174" s="107">
        <v>4</v>
      </c>
      <c r="T174" s="107">
        <v>4</v>
      </c>
      <c r="U174" s="107">
        <v>4</v>
      </c>
      <c r="V174" s="107">
        <v>4</v>
      </c>
      <c r="W174" s="107">
        <v>4</v>
      </c>
      <c r="X174" s="107">
        <v>4</v>
      </c>
      <c r="Y174" s="107"/>
      <c r="Z174" s="107">
        <v>4</v>
      </c>
      <c r="AA174" s="128">
        <v>4</v>
      </c>
      <c r="AB174" s="128">
        <v>4</v>
      </c>
      <c r="AC174" s="128">
        <v>4</v>
      </c>
      <c r="AD174" s="128">
        <v>4</v>
      </c>
      <c r="AE174" s="107">
        <v>4</v>
      </c>
      <c r="AF174" s="107">
        <v>4</v>
      </c>
      <c r="AG174" s="107">
        <v>4</v>
      </c>
      <c r="AH174" s="107">
        <v>4</v>
      </c>
      <c r="AI174" s="76"/>
      <c r="AJ174" s="76"/>
      <c r="AK174" s="76"/>
      <c r="AL174" s="76"/>
      <c r="AM174" s="76"/>
      <c r="AN174" s="33"/>
      <c r="AO174" s="76"/>
      <c r="AP174" s="76"/>
    </row>
    <row r="175" ht="18.75" spans="1:42">
      <c r="A175" s="109"/>
      <c r="B175" s="106"/>
      <c r="C175" s="106" t="s">
        <v>131</v>
      </c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>
        <v>5</v>
      </c>
      <c r="P175" s="107">
        <v>3</v>
      </c>
      <c r="Q175" s="107">
        <v>3</v>
      </c>
      <c r="R175" s="107">
        <v>3.5</v>
      </c>
      <c r="S175" s="107">
        <v>5</v>
      </c>
      <c r="T175" s="107">
        <v>5</v>
      </c>
      <c r="U175" s="107">
        <v>5</v>
      </c>
      <c r="V175" s="107">
        <v>5</v>
      </c>
      <c r="W175" s="107">
        <v>3</v>
      </c>
      <c r="X175" s="107">
        <v>5</v>
      </c>
      <c r="Y175" s="107"/>
      <c r="Z175" s="107">
        <v>5</v>
      </c>
      <c r="AA175" s="128">
        <v>6</v>
      </c>
      <c r="AB175" s="128">
        <v>5</v>
      </c>
      <c r="AC175" s="128">
        <v>5</v>
      </c>
      <c r="AD175" s="128">
        <v>5</v>
      </c>
      <c r="AE175" s="107">
        <v>6.5</v>
      </c>
      <c r="AF175" s="107">
        <v>5</v>
      </c>
      <c r="AG175" s="107">
        <v>3.5</v>
      </c>
      <c r="AH175" s="107">
        <v>0.5</v>
      </c>
      <c r="AI175" s="76"/>
      <c r="AJ175" s="76"/>
      <c r="AK175" s="76"/>
      <c r="AL175" s="76"/>
      <c r="AM175" s="76"/>
      <c r="AN175" s="33"/>
      <c r="AO175" s="76"/>
      <c r="AP175" s="76"/>
    </row>
    <row r="176" ht="18.75" spans="1:42">
      <c r="A176" s="109" t="s">
        <v>52</v>
      </c>
      <c r="B176" s="105" t="s">
        <v>33</v>
      </c>
      <c r="C176" s="106" t="s">
        <v>129</v>
      </c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 t="s">
        <v>145</v>
      </c>
      <c r="O176" s="107">
        <v>4</v>
      </c>
      <c r="P176" s="107">
        <v>4</v>
      </c>
      <c r="Q176" s="107">
        <v>4</v>
      </c>
      <c r="R176" s="107">
        <v>4</v>
      </c>
      <c r="S176" s="107"/>
      <c r="T176" s="107">
        <v>4</v>
      </c>
      <c r="U176" s="107">
        <v>4</v>
      </c>
      <c r="V176" s="107">
        <v>4</v>
      </c>
      <c r="W176" s="107"/>
      <c r="X176" s="107">
        <v>4</v>
      </c>
      <c r="Y176" s="107"/>
      <c r="Z176" s="107">
        <v>4</v>
      </c>
      <c r="AA176" s="128">
        <v>4</v>
      </c>
      <c r="AB176" s="128">
        <v>4</v>
      </c>
      <c r="AC176" s="128">
        <v>4</v>
      </c>
      <c r="AD176" s="128">
        <v>4</v>
      </c>
      <c r="AE176" s="107"/>
      <c r="AF176" s="107">
        <v>4</v>
      </c>
      <c r="AG176" s="107">
        <v>3.5</v>
      </c>
      <c r="AH176" s="128"/>
      <c r="AI176" s="76">
        <f>IF(A176="","",COUNTIF(D176:AH177,"&gt;2")/2)</f>
        <v>15.5</v>
      </c>
      <c r="AJ176" s="76" cm="1">
        <f t="array" ref="AJ176">SUMPRODUCT(IFERROR((IFERROR(WEEKDAY($D$3:$AH$3,2),999)&lt;6)*D176:AH177,0))</f>
        <v>87.5</v>
      </c>
      <c r="AK176" s="76">
        <f>SUMPRODUCT((IFERROR(WEEKDAY($D$3:$AH$3,2),999)&lt;6)*D178:AH178)</f>
        <v>49.5</v>
      </c>
      <c r="AL176" s="76">
        <f>SUMPRODUCT(IFERROR((IFERROR(WEEKDAY($D$3:$AH$3,2),0)&gt;5)*D176:AH178,0))</f>
        <v>46.5</v>
      </c>
      <c r="AM176" s="76">
        <f>IFERROR(SUM(AJ176:AL178),"")</f>
        <v>183.5</v>
      </c>
      <c r="AN176" s="33" t="e">
        <f>VLOOKUP(A176,[1]Sheet1!$D:$M,10,0)</f>
        <v>#N/A</v>
      </c>
      <c r="AO176" s="76" cm="1">
        <f t="array" ref="AO176">SUMPRODUCT((IFERROR((D176:AH176+D177:AH177+D178:AH178),0)&gt;8)*1,IFERROR((D176:AH176+D177:AH177+D178:AH178-8),0))</f>
        <v>53</v>
      </c>
      <c r="AP176" s="76">
        <f>AM176-AO176</f>
        <v>130.5</v>
      </c>
    </row>
    <row r="177" ht="18.75" spans="1:42">
      <c r="A177" s="109"/>
      <c r="B177" s="106"/>
      <c r="C177" s="106" t="s">
        <v>130</v>
      </c>
      <c r="D177" s="107"/>
      <c r="E177" s="107"/>
      <c r="F177" s="107"/>
      <c r="G177" s="107"/>
      <c r="H177" s="107"/>
      <c r="I177" s="107"/>
      <c r="J177" s="107"/>
      <c r="K177" s="107"/>
      <c r="L177" s="107"/>
      <c r="M177" s="107"/>
      <c r="N177" s="107"/>
      <c r="O177" s="107">
        <v>4</v>
      </c>
      <c r="P177" s="122">
        <v>4</v>
      </c>
      <c r="Q177" s="122">
        <v>4</v>
      </c>
      <c r="R177" s="107">
        <v>4</v>
      </c>
      <c r="S177" s="107">
        <v>4</v>
      </c>
      <c r="T177" s="107">
        <v>4</v>
      </c>
      <c r="U177" s="107">
        <v>4</v>
      </c>
      <c r="V177" s="107">
        <v>4</v>
      </c>
      <c r="W177" s="107"/>
      <c r="X177" s="107">
        <v>4</v>
      </c>
      <c r="Y177" s="107"/>
      <c r="Z177" s="107">
        <v>4</v>
      </c>
      <c r="AA177" s="128">
        <v>4</v>
      </c>
      <c r="AB177" s="128">
        <v>4</v>
      </c>
      <c r="AC177" s="128">
        <v>4</v>
      </c>
      <c r="AD177" s="128">
        <v>4</v>
      </c>
      <c r="AE177" s="107">
        <v>4</v>
      </c>
      <c r="AF177" s="107">
        <v>4</v>
      </c>
      <c r="AG177" s="107"/>
      <c r="AH177" s="128"/>
      <c r="AI177" s="76"/>
      <c r="AJ177" s="76"/>
      <c r="AK177" s="76"/>
      <c r="AL177" s="76"/>
      <c r="AM177" s="76"/>
      <c r="AN177" s="33"/>
      <c r="AO177" s="76"/>
      <c r="AP177" s="76"/>
    </row>
    <row r="178" ht="18.75" spans="1:42">
      <c r="A178" s="109"/>
      <c r="B178" s="106"/>
      <c r="C178" s="106" t="s">
        <v>131</v>
      </c>
      <c r="D178" s="107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>
        <v>3</v>
      </c>
      <c r="P178" s="107">
        <v>3</v>
      </c>
      <c r="Q178" s="107">
        <v>3</v>
      </c>
      <c r="R178" s="107">
        <v>1</v>
      </c>
      <c r="S178" s="107">
        <v>3.5</v>
      </c>
      <c r="T178" s="107">
        <v>5</v>
      </c>
      <c r="U178" s="107">
        <v>5</v>
      </c>
      <c r="V178" s="107">
        <v>5</v>
      </c>
      <c r="W178" s="107"/>
      <c r="X178" s="107">
        <v>1</v>
      </c>
      <c r="Y178" s="107"/>
      <c r="Z178" s="107">
        <v>5</v>
      </c>
      <c r="AA178" s="128">
        <v>5</v>
      </c>
      <c r="AB178" s="128">
        <v>5</v>
      </c>
      <c r="AC178" s="128">
        <v>5</v>
      </c>
      <c r="AD178" s="128">
        <v>5</v>
      </c>
      <c r="AE178" s="107">
        <v>3.5</v>
      </c>
      <c r="AF178" s="107">
        <v>2</v>
      </c>
      <c r="AG178" s="107"/>
      <c r="AH178" s="128"/>
      <c r="AI178" s="76"/>
      <c r="AJ178" s="76"/>
      <c r="AK178" s="76"/>
      <c r="AL178" s="76"/>
      <c r="AM178" s="76"/>
      <c r="AN178" s="33"/>
      <c r="AO178" s="76"/>
      <c r="AP178" s="76"/>
    </row>
    <row r="179" ht="18.75" spans="1:42">
      <c r="A179" s="109" t="s">
        <v>61</v>
      </c>
      <c r="B179" s="105" t="s">
        <v>33</v>
      </c>
      <c r="C179" s="106" t="s">
        <v>129</v>
      </c>
      <c r="D179" s="107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 t="s">
        <v>145</v>
      </c>
      <c r="O179" s="107">
        <v>4</v>
      </c>
      <c r="P179" s="107">
        <v>4</v>
      </c>
      <c r="Q179" s="107">
        <v>4</v>
      </c>
      <c r="R179" s="107">
        <v>4</v>
      </c>
      <c r="S179" s="107"/>
      <c r="T179" s="107">
        <v>4</v>
      </c>
      <c r="U179" s="107">
        <v>4</v>
      </c>
      <c r="V179" s="107">
        <v>4</v>
      </c>
      <c r="W179" s="107"/>
      <c r="X179" s="107">
        <v>2.5</v>
      </c>
      <c r="Y179" s="37" t="s">
        <v>142</v>
      </c>
      <c r="Z179" s="107">
        <v>4</v>
      </c>
      <c r="AA179" s="128">
        <v>4</v>
      </c>
      <c r="AB179" s="128">
        <v>4</v>
      </c>
      <c r="AC179" s="128">
        <v>4</v>
      </c>
      <c r="AD179" s="128">
        <v>4</v>
      </c>
      <c r="AE179" s="128">
        <v>4</v>
      </c>
      <c r="AF179" s="107">
        <v>4</v>
      </c>
      <c r="AG179" s="107">
        <v>4</v>
      </c>
      <c r="AH179" s="128"/>
      <c r="AI179" s="76">
        <f>IF(A179="","",COUNTIF(D179:AH180,"&gt;2")/2)</f>
        <v>16.5</v>
      </c>
      <c r="AJ179" s="76" cm="1">
        <f t="array" ref="AJ179">SUMPRODUCT(IFERROR((IFERROR(WEEKDAY($D$3:$AH$3,2),999)&lt;6)*D179:AH180,0))</f>
        <v>92</v>
      </c>
      <c r="AK179" s="76">
        <f>SUMPRODUCT((IFERROR(WEEKDAY($D$3:$AH$3,2),999)&lt;6)*D181:AH181)</f>
        <v>52.5</v>
      </c>
      <c r="AL179" s="76">
        <f>SUMPRODUCT(IFERROR((IFERROR(WEEKDAY($D$3:$AH$3,2),0)&gt;5)*D179:AH181,0))</f>
        <v>54.5</v>
      </c>
      <c r="AM179" s="76">
        <f>IFERROR(SUM(AJ179:AL181),"")</f>
        <v>199</v>
      </c>
      <c r="AN179" s="33" t="e">
        <f>VLOOKUP(A179,[1]Sheet1!$D:$M,10,0)</f>
        <v>#N/A</v>
      </c>
      <c r="AO179" s="76" cm="1">
        <f t="array" ref="AO179">SUMPRODUCT((IFERROR((D179:AH179+D180:AH180+D181:AH181),0)&gt;8)*1,IFERROR((D179:AH179+D180:AH180+D181:AH181-8),0))</f>
        <v>63.5</v>
      </c>
      <c r="AP179" s="76">
        <f>AM179-AO179</f>
        <v>135.5</v>
      </c>
    </row>
    <row r="180" ht="18.75" spans="1:42">
      <c r="A180" s="109"/>
      <c r="B180" s="106"/>
      <c r="C180" s="106" t="s">
        <v>130</v>
      </c>
      <c r="D180" s="107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>
        <v>4</v>
      </c>
      <c r="P180" s="122">
        <v>4</v>
      </c>
      <c r="Q180" s="122">
        <v>4</v>
      </c>
      <c r="R180" s="107">
        <v>4</v>
      </c>
      <c r="S180" s="107">
        <v>4</v>
      </c>
      <c r="T180" s="107">
        <v>4</v>
      </c>
      <c r="U180" s="107">
        <v>4</v>
      </c>
      <c r="V180" s="107">
        <v>4</v>
      </c>
      <c r="W180" s="107"/>
      <c r="X180" s="107">
        <v>4</v>
      </c>
      <c r="Y180" s="37" t="s">
        <v>142</v>
      </c>
      <c r="Z180" s="107">
        <v>4</v>
      </c>
      <c r="AA180" s="128">
        <v>4</v>
      </c>
      <c r="AB180" s="128">
        <v>4</v>
      </c>
      <c r="AC180" s="128">
        <v>4</v>
      </c>
      <c r="AD180" s="128">
        <v>4</v>
      </c>
      <c r="AE180" s="128">
        <v>4</v>
      </c>
      <c r="AF180" s="107">
        <v>4</v>
      </c>
      <c r="AG180" s="107">
        <v>4</v>
      </c>
      <c r="AH180" s="128"/>
      <c r="AI180" s="76"/>
      <c r="AJ180" s="76"/>
      <c r="AK180" s="76"/>
      <c r="AL180" s="76"/>
      <c r="AM180" s="76"/>
      <c r="AN180" s="33"/>
      <c r="AO180" s="76"/>
      <c r="AP180" s="76"/>
    </row>
    <row r="181" ht="18.75" spans="1:42">
      <c r="A181" s="109"/>
      <c r="B181" s="106"/>
      <c r="C181" s="106" t="s">
        <v>131</v>
      </c>
      <c r="D181" s="107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>
        <v>3</v>
      </c>
      <c r="P181" s="107">
        <v>5</v>
      </c>
      <c r="Q181" s="107">
        <v>3</v>
      </c>
      <c r="R181" s="107">
        <v>1</v>
      </c>
      <c r="S181" s="107">
        <v>3.5</v>
      </c>
      <c r="T181" s="107">
        <v>5</v>
      </c>
      <c r="U181" s="107">
        <v>5</v>
      </c>
      <c r="V181" s="107">
        <v>5</v>
      </c>
      <c r="W181" s="107"/>
      <c r="X181" s="107">
        <v>5</v>
      </c>
      <c r="Y181" s="107"/>
      <c r="Z181" s="107">
        <v>5</v>
      </c>
      <c r="AA181" s="128">
        <v>5</v>
      </c>
      <c r="AB181" s="128">
        <v>5</v>
      </c>
      <c r="AC181" s="128">
        <v>5</v>
      </c>
      <c r="AD181" s="128">
        <v>5</v>
      </c>
      <c r="AE181" s="128">
        <v>5</v>
      </c>
      <c r="AF181" s="107">
        <v>2</v>
      </c>
      <c r="AG181" s="107">
        <v>1</v>
      </c>
      <c r="AH181" s="128"/>
      <c r="AI181" s="76"/>
      <c r="AJ181" s="76"/>
      <c r="AK181" s="76"/>
      <c r="AL181" s="76"/>
      <c r="AM181" s="76"/>
      <c r="AN181" s="33"/>
      <c r="AO181" s="76"/>
      <c r="AP181" s="76"/>
    </row>
    <row r="182" ht="18.75" spans="1:42">
      <c r="A182" s="109" t="s">
        <v>45</v>
      </c>
      <c r="B182" s="105" t="s">
        <v>33</v>
      </c>
      <c r="C182" s="106" t="s">
        <v>129</v>
      </c>
      <c r="D182" s="107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 t="s">
        <v>146</v>
      </c>
      <c r="V182" s="107">
        <v>4</v>
      </c>
      <c r="W182" s="107"/>
      <c r="X182" s="107">
        <v>4</v>
      </c>
      <c r="Y182" s="107"/>
      <c r="Z182" s="107">
        <v>4</v>
      </c>
      <c r="AA182" s="146">
        <v>4</v>
      </c>
      <c r="AB182" s="143"/>
      <c r="AC182" s="127">
        <v>4</v>
      </c>
      <c r="AD182" s="127">
        <v>4</v>
      </c>
      <c r="AE182" s="127">
        <v>4</v>
      </c>
      <c r="AF182" s="128"/>
      <c r="AG182" s="128"/>
      <c r="AH182" s="128"/>
      <c r="AI182" s="76">
        <f>IF(A182="","",COUNTIF(D182:AH183,"&gt;2")/2)</f>
        <v>7</v>
      </c>
      <c r="AJ182" s="76" cm="1">
        <f t="array" ref="AJ182">SUMPRODUCT(IFERROR((IFERROR(WEEKDAY($D$3:$AH$3,2),999)&lt;6)*D182:AH183,0))</f>
        <v>40</v>
      </c>
      <c r="AK182" s="76">
        <f>SUMPRODUCT((IFERROR(WEEKDAY($D$3:$AH$3,2),999)&lt;6)*D184:AH184)</f>
        <v>22.5</v>
      </c>
      <c r="AL182" s="76">
        <f>SUMPRODUCT(IFERROR((IFERROR(WEEKDAY($D$3:$AH$3,2),0)&gt;5)*D182:AH184,0))</f>
        <v>20</v>
      </c>
      <c r="AM182" s="76">
        <f>IFERROR(SUM(AJ182:AL184),"")</f>
        <v>82.5</v>
      </c>
      <c r="AN182" s="33" t="e">
        <f>VLOOKUP(A182,[1]Sheet1!$D:$M,10,0)</f>
        <v>#N/A</v>
      </c>
      <c r="AO182" s="76" cm="1">
        <f t="array" ref="AO182">SUMPRODUCT((IFERROR((D182:AH182+D183:AH183+D184:AH184),0)&gt;8)*1,IFERROR((D182:AH182+D183:AH183+D184:AH184-8),0))</f>
        <v>26.5</v>
      </c>
      <c r="AP182" s="76">
        <f>AM182-AO182</f>
        <v>56</v>
      </c>
    </row>
    <row r="183" ht="18.75" spans="1:42">
      <c r="A183" s="109"/>
      <c r="B183" s="106"/>
      <c r="C183" s="106" t="s">
        <v>130</v>
      </c>
      <c r="D183" s="107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22"/>
      <c r="Q183" s="122"/>
      <c r="R183" s="107"/>
      <c r="S183" s="107"/>
      <c r="T183" s="107"/>
      <c r="U183" s="107"/>
      <c r="V183" s="107">
        <v>4</v>
      </c>
      <c r="W183" s="107"/>
      <c r="X183" s="107">
        <v>4</v>
      </c>
      <c r="Y183" s="107"/>
      <c r="Z183" s="107">
        <v>4</v>
      </c>
      <c r="AA183" s="146">
        <v>4</v>
      </c>
      <c r="AB183" s="143"/>
      <c r="AC183" s="127">
        <v>4</v>
      </c>
      <c r="AD183" s="127">
        <v>4</v>
      </c>
      <c r="AE183" s="127">
        <v>4</v>
      </c>
      <c r="AF183" s="128"/>
      <c r="AG183" s="128"/>
      <c r="AH183" s="128"/>
      <c r="AI183" s="76"/>
      <c r="AJ183" s="76"/>
      <c r="AK183" s="76"/>
      <c r="AL183" s="76"/>
      <c r="AM183" s="76"/>
      <c r="AN183" s="33"/>
      <c r="AO183" s="76"/>
      <c r="AP183" s="76"/>
    </row>
    <row r="184" ht="18.75" spans="1:42">
      <c r="A184" s="109"/>
      <c r="B184" s="106"/>
      <c r="C184" s="106" t="s">
        <v>131</v>
      </c>
      <c r="D184" s="107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>
        <v>5</v>
      </c>
      <c r="W184" s="107"/>
      <c r="X184" s="107">
        <v>1</v>
      </c>
      <c r="Y184" s="107"/>
      <c r="Z184" s="107">
        <v>5</v>
      </c>
      <c r="AA184" s="146">
        <v>6.5</v>
      </c>
      <c r="AB184" s="143"/>
      <c r="AC184" s="127">
        <v>3</v>
      </c>
      <c r="AD184" s="127">
        <v>3</v>
      </c>
      <c r="AE184" s="127">
        <v>3</v>
      </c>
      <c r="AF184" s="128"/>
      <c r="AG184" s="128"/>
      <c r="AH184" s="128"/>
      <c r="AI184" s="76"/>
      <c r="AJ184" s="76"/>
      <c r="AK184" s="76"/>
      <c r="AL184" s="76"/>
      <c r="AM184" s="76"/>
      <c r="AN184" s="33"/>
      <c r="AO184" s="76"/>
      <c r="AP184" s="76"/>
    </row>
    <row r="185" ht="18.75" spans="1:42">
      <c r="A185" s="109" t="s">
        <v>41</v>
      </c>
      <c r="B185" s="105" t="s">
        <v>33</v>
      </c>
      <c r="C185" s="106" t="s">
        <v>129</v>
      </c>
      <c r="D185" s="107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>
        <v>4</v>
      </c>
      <c r="V185" s="107">
        <v>4</v>
      </c>
      <c r="W185" s="107"/>
      <c r="X185" s="107">
        <v>4</v>
      </c>
      <c r="Y185" s="107">
        <v>4</v>
      </c>
      <c r="Z185" s="107">
        <v>4</v>
      </c>
      <c r="AA185" s="128">
        <v>4</v>
      </c>
      <c r="AB185" s="128">
        <v>4</v>
      </c>
      <c r="AC185" s="107">
        <v>4</v>
      </c>
      <c r="AD185" s="128">
        <v>4</v>
      </c>
      <c r="AE185" s="128">
        <v>4</v>
      </c>
      <c r="AF185" s="128">
        <v>4</v>
      </c>
      <c r="AG185" s="107">
        <v>3</v>
      </c>
      <c r="AH185" s="128"/>
      <c r="AI185" s="76">
        <f>IF(A185="","",COUNTIF(D185:AH186,"&gt;2")/2)</f>
        <v>12</v>
      </c>
      <c r="AJ185" s="76" cm="1">
        <f t="array" ref="AJ185">SUMPRODUCT(IFERROR((IFERROR(WEEKDAY($D$3:$AH$3,2),999)&lt;6)*D185:AH186,0))</f>
        <v>63</v>
      </c>
      <c r="AK185" s="76">
        <f>SUMPRODUCT((IFERROR(WEEKDAY($D$3:$AH$3,2),999)&lt;6)*D187:AH187)</f>
        <v>34</v>
      </c>
      <c r="AL185" s="76">
        <f>SUMPRODUCT(IFERROR((IFERROR(WEEKDAY($D$3:$AH$3,2),0)&gt;5)*D185:AH187,0))</f>
        <v>53.5</v>
      </c>
      <c r="AM185" s="76">
        <f>IFERROR(SUM(AJ185:AL187),"")</f>
        <v>150.5</v>
      </c>
      <c r="AN185" s="33" t="e">
        <f>VLOOKUP(A185,[1]Sheet1!$D:$M,10,0)</f>
        <v>#N/A</v>
      </c>
      <c r="AO185" s="76" cm="1">
        <f t="array" ref="AO185">SUMPRODUCT((IFERROR((D185:AH185+D186:AH186+D187:AH187),0)&gt;8)*1,IFERROR((D185:AH185+D186:AH186+D187:AH187-8),0))</f>
        <v>54.5</v>
      </c>
      <c r="AP185" s="76">
        <f>AM185-AO185</f>
        <v>96</v>
      </c>
    </row>
    <row r="186" ht="18.75" spans="1:42">
      <c r="A186" s="109"/>
      <c r="B186" s="106"/>
      <c r="C186" s="106" t="s">
        <v>130</v>
      </c>
      <c r="D186" s="107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22"/>
      <c r="Q186" s="122"/>
      <c r="R186" s="107"/>
      <c r="S186" s="107"/>
      <c r="T186" s="107"/>
      <c r="U186" s="107">
        <v>4</v>
      </c>
      <c r="V186" s="107">
        <v>4</v>
      </c>
      <c r="W186" s="107"/>
      <c r="X186" s="107">
        <v>4</v>
      </c>
      <c r="Y186" s="107">
        <v>4</v>
      </c>
      <c r="Z186" s="107">
        <v>4</v>
      </c>
      <c r="AA186" s="128">
        <v>4</v>
      </c>
      <c r="AB186" s="128">
        <v>4</v>
      </c>
      <c r="AC186" s="107">
        <v>4</v>
      </c>
      <c r="AD186" s="128">
        <v>4</v>
      </c>
      <c r="AE186" s="128">
        <v>4</v>
      </c>
      <c r="AF186" s="128">
        <v>4</v>
      </c>
      <c r="AG186" s="107">
        <v>4</v>
      </c>
      <c r="AH186" s="128"/>
      <c r="AI186" s="76"/>
      <c r="AJ186" s="76"/>
      <c r="AK186" s="76"/>
      <c r="AL186" s="76"/>
      <c r="AM186" s="76"/>
      <c r="AN186" s="33"/>
      <c r="AO186" s="76"/>
      <c r="AP186" s="76"/>
    </row>
    <row r="187" ht="18.75" spans="1:42">
      <c r="A187" s="109"/>
      <c r="B187" s="106"/>
      <c r="C187" s="106" t="s">
        <v>131</v>
      </c>
      <c r="D187" s="107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>
        <v>5</v>
      </c>
      <c r="V187" s="107">
        <v>5</v>
      </c>
      <c r="W187" s="107"/>
      <c r="X187" s="107">
        <v>6.5</v>
      </c>
      <c r="Y187" s="107">
        <v>5</v>
      </c>
      <c r="Z187" s="107">
        <v>5</v>
      </c>
      <c r="AA187" s="128">
        <v>5</v>
      </c>
      <c r="AB187" s="128">
        <v>7</v>
      </c>
      <c r="AC187" s="107">
        <v>1</v>
      </c>
      <c r="AD187" s="128">
        <v>5</v>
      </c>
      <c r="AE187" s="128">
        <v>5</v>
      </c>
      <c r="AF187" s="128">
        <v>5</v>
      </c>
      <c r="AG187" s="107">
        <v>1</v>
      </c>
      <c r="AH187" s="128"/>
      <c r="AI187" s="76"/>
      <c r="AJ187" s="76"/>
      <c r="AK187" s="76"/>
      <c r="AL187" s="76"/>
      <c r="AM187" s="76"/>
      <c r="AN187" s="33"/>
      <c r="AO187" s="76"/>
      <c r="AP187" s="76"/>
    </row>
    <row r="188" ht="18.75" spans="1:42">
      <c r="A188" s="109" t="s">
        <v>56</v>
      </c>
      <c r="B188" s="105" t="s">
        <v>33</v>
      </c>
      <c r="C188" s="106" t="s">
        <v>129</v>
      </c>
      <c r="D188" s="107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 t="s">
        <v>147</v>
      </c>
      <c r="W188" s="107">
        <v>4</v>
      </c>
      <c r="X188" s="107">
        <v>4</v>
      </c>
      <c r="Y188" s="107">
        <v>4</v>
      </c>
      <c r="Z188" s="107">
        <v>4</v>
      </c>
      <c r="AA188" s="128">
        <v>4</v>
      </c>
      <c r="AB188" s="128">
        <v>4</v>
      </c>
      <c r="AC188" s="128">
        <v>4</v>
      </c>
      <c r="AD188" s="128">
        <v>4</v>
      </c>
      <c r="AE188" s="128">
        <v>4</v>
      </c>
      <c r="AF188" s="107">
        <v>4</v>
      </c>
      <c r="AG188" s="107">
        <v>4</v>
      </c>
      <c r="AH188" s="128"/>
      <c r="AI188" s="76">
        <f>IF(A188="","",COUNTIF(D188:AH189,"&gt;2")/2)</f>
        <v>11</v>
      </c>
      <c r="AJ188" s="76" cm="1">
        <f t="array" ref="AJ188">SUMPRODUCT(IFERROR((IFERROR(WEEKDAY($D$3:$AH$3,2),999)&lt;6)*D188:AH189,0))</f>
        <v>56</v>
      </c>
      <c r="AK188" s="76">
        <f>SUMPRODUCT((IFERROR(WEEKDAY($D$3:$AH$3,2),999)&lt;6)*D190:AH190)</f>
        <v>29</v>
      </c>
      <c r="AL188" s="76">
        <f>SUMPRODUCT(IFERROR((IFERROR(WEEKDAY($D$3:$AH$3,2),0)&gt;5)*D188:AH190,0))</f>
        <v>50</v>
      </c>
      <c r="AM188" s="76">
        <f>IFERROR(SUM(AJ188:AL190),"")</f>
        <v>135</v>
      </c>
      <c r="AN188" s="33" t="e">
        <f>VLOOKUP(A188,[1]Sheet1!$D:$M,10,0)</f>
        <v>#N/A</v>
      </c>
      <c r="AO188" s="76" cm="1">
        <f t="array" ref="AO188">SUMPRODUCT((IFERROR((D188:AH188+D189:AH189+D190:AH190),0)&gt;8)*1,IFERROR((D188:AH188+D189:AH189+D190:AH190-8),0))</f>
        <v>47</v>
      </c>
      <c r="AP188" s="76">
        <f>AM188-AO188</f>
        <v>88</v>
      </c>
    </row>
    <row r="189" ht="18.75" spans="1:42">
      <c r="A189" s="109"/>
      <c r="B189" s="106"/>
      <c r="C189" s="106" t="s">
        <v>130</v>
      </c>
      <c r="D189" s="107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22"/>
      <c r="Q189" s="122"/>
      <c r="R189" s="107"/>
      <c r="S189" s="107"/>
      <c r="T189" s="107"/>
      <c r="U189" s="107"/>
      <c r="V189" s="107"/>
      <c r="W189" s="107">
        <v>4</v>
      </c>
      <c r="X189" s="107">
        <v>4</v>
      </c>
      <c r="Y189" s="107">
        <v>4</v>
      </c>
      <c r="Z189" s="107">
        <v>4</v>
      </c>
      <c r="AA189" s="128">
        <v>4</v>
      </c>
      <c r="AB189" s="128">
        <v>4</v>
      </c>
      <c r="AC189" s="128">
        <v>4</v>
      </c>
      <c r="AD189" s="128">
        <v>4</v>
      </c>
      <c r="AE189" s="128">
        <v>4</v>
      </c>
      <c r="AF189" s="107">
        <v>4</v>
      </c>
      <c r="AG189" s="107">
        <v>4</v>
      </c>
      <c r="AH189" s="128"/>
      <c r="AI189" s="76"/>
      <c r="AJ189" s="76"/>
      <c r="AK189" s="76"/>
      <c r="AL189" s="76"/>
      <c r="AM189" s="76"/>
      <c r="AN189" s="33"/>
      <c r="AO189" s="76"/>
      <c r="AP189" s="76"/>
    </row>
    <row r="190" ht="18.75" spans="1:42">
      <c r="A190" s="109"/>
      <c r="B190" s="106"/>
      <c r="C190" s="106" t="s">
        <v>131</v>
      </c>
      <c r="D190" s="107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>
        <v>3</v>
      </c>
      <c r="X190" s="107">
        <v>5</v>
      </c>
      <c r="Y190" s="107">
        <v>5</v>
      </c>
      <c r="Z190" s="107">
        <v>5</v>
      </c>
      <c r="AA190" s="128">
        <v>5</v>
      </c>
      <c r="AB190" s="128">
        <v>5</v>
      </c>
      <c r="AC190" s="128">
        <v>5</v>
      </c>
      <c r="AD190" s="128">
        <v>5</v>
      </c>
      <c r="AE190" s="128">
        <v>5</v>
      </c>
      <c r="AF190" s="107">
        <v>3</v>
      </c>
      <c r="AG190" s="107">
        <v>1</v>
      </c>
      <c r="AH190" s="128"/>
      <c r="AI190" s="76"/>
      <c r="AJ190" s="76"/>
      <c r="AK190" s="76"/>
      <c r="AL190" s="76"/>
      <c r="AM190" s="76"/>
      <c r="AN190" s="33"/>
      <c r="AO190" s="76"/>
      <c r="AP190" s="76"/>
    </row>
    <row r="191" ht="18.75" spans="1:42">
      <c r="A191" s="109" t="s">
        <v>62</v>
      </c>
      <c r="B191" s="105" t="s">
        <v>33</v>
      </c>
      <c r="C191" s="106" t="s">
        <v>129</v>
      </c>
      <c r="D191" s="107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9"/>
      <c r="X191" s="107">
        <v>4</v>
      </c>
      <c r="Y191" s="107">
        <v>4</v>
      </c>
      <c r="Z191" s="127">
        <v>4</v>
      </c>
      <c r="AA191" s="146">
        <v>4</v>
      </c>
      <c r="AB191" s="127">
        <v>4</v>
      </c>
      <c r="AC191" s="127">
        <v>4</v>
      </c>
      <c r="AD191" s="127"/>
      <c r="AE191" s="127">
        <v>4</v>
      </c>
      <c r="AF191" s="128"/>
      <c r="AG191" s="128"/>
      <c r="AH191" s="128"/>
      <c r="AI191" s="76">
        <f>IF(A191="","",COUNTIF(D191:AH192,"&gt;2")/2)</f>
        <v>8</v>
      </c>
      <c r="AJ191" s="76" cm="1">
        <f t="array" ref="AJ191">SUMPRODUCT(IFERROR((IFERROR(WEEKDAY($D$3:$AH$3,2),999)&lt;6)*D191:AH192,0))</f>
        <v>40</v>
      </c>
      <c r="AK191" s="76">
        <f>SUMPRODUCT((IFERROR(WEEKDAY($D$3:$AH$3,2),999)&lt;6)*D193:AH193)</f>
        <v>21</v>
      </c>
      <c r="AL191" s="76">
        <f>SUMPRODUCT(IFERROR((IFERROR(WEEKDAY($D$3:$AH$3,2),0)&gt;5)*D191:AH193,0))</f>
        <v>34.5</v>
      </c>
      <c r="AM191" s="76">
        <f>IFERROR(SUM(AJ191:AL193),"")</f>
        <v>95.5</v>
      </c>
      <c r="AN191" s="33" t="e">
        <f>VLOOKUP(A191,[1]Sheet1!$D:$M,10,0)</f>
        <v>#N/A</v>
      </c>
      <c r="AO191" s="76" cm="1">
        <f t="array" ref="AO191">SUMPRODUCT((IFERROR((D191:AH191+D192:AH192+D193:AH193),0)&gt;8)*1,IFERROR((D191:AH191+D192:AH192+D193:AH193-8),0))</f>
        <v>24.5</v>
      </c>
      <c r="AP191" s="76">
        <f>AM191-AO191</f>
        <v>71</v>
      </c>
    </row>
    <row r="192" ht="18.75" spans="1:42">
      <c r="A192" s="109"/>
      <c r="B192" s="106"/>
      <c r="C192" s="106" t="s">
        <v>130</v>
      </c>
      <c r="D192" s="107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22"/>
      <c r="Q192" s="122"/>
      <c r="R192" s="107"/>
      <c r="S192" s="107"/>
      <c r="T192" s="107"/>
      <c r="U192" s="107" t="s">
        <v>146</v>
      </c>
      <c r="V192" s="107">
        <v>4</v>
      </c>
      <c r="W192" s="109"/>
      <c r="X192" s="107">
        <v>4</v>
      </c>
      <c r="Y192" s="107">
        <v>4</v>
      </c>
      <c r="Z192" s="127">
        <v>4</v>
      </c>
      <c r="AA192" s="146">
        <v>4</v>
      </c>
      <c r="AB192" s="127">
        <v>4</v>
      </c>
      <c r="AC192" s="127">
        <v>4</v>
      </c>
      <c r="AD192" s="127">
        <v>4</v>
      </c>
      <c r="AE192" s="127">
        <v>4</v>
      </c>
      <c r="AF192" s="128"/>
      <c r="AG192" s="128"/>
      <c r="AH192" s="128"/>
      <c r="AI192" s="76"/>
      <c r="AJ192" s="76"/>
      <c r="AK192" s="76"/>
      <c r="AL192" s="76"/>
      <c r="AM192" s="76"/>
      <c r="AN192" s="33"/>
      <c r="AO192" s="76"/>
      <c r="AP192" s="76"/>
    </row>
    <row r="193" ht="18.75" spans="1:42">
      <c r="A193" s="109"/>
      <c r="B193" s="106"/>
      <c r="C193" s="106" t="s">
        <v>131</v>
      </c>
      <c r="D193" s="107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>
        <v>6.5</v>
      </c>
      <c r="W193" s="109"/>
      <c r="X193" s="107">
        <v>6.5</v>
      </c>
      <c r="Y193" s="107">
        <v>1</v>
      </c>
      <c r="Z193" s="127">
        <v>3</v>
      </c>
      <c r="AA193" s="146">
        <v>3</v>
      </c>
      <c r="AB193" s="127">
        <v>2.5</v>
      </c>
      <c r="AC193" s="127">
        <v>3</v>
      </c>
      <c r="AD193" s="127">
        <v>3</v>
      </c>
      <c r="AE193" s="127">
        <v>3</v>
      </c>
      <c r="AF193" s="128"/>
      <c r="AG193" s="128"/>
      <c r="AH193" s="128"/>
      <c r="AI193" s="76"/>
      <c r="AJ193" s="76"/>
      <c r="AK193" s="76"/>
      <c r="AL193" s="76"/>
      <c r="AM193" s="76"/>
      <c r="AN193" s="33"/>
      <c r="AO193" s="76"/>
      <c r="AP193" s="76"/>
    </row>
    <row r="194" ht="18.75" spans="1:42">
      <c r="A194" s="109" t="s">
        <v>43</v>
      </c>
      <c r="B194" s="105" t="s">
        <v>33</v>
      </c>
      <c r="C194" s="106" t="s">
        <v>129</v>
      </c>
      <c r="D194" s="107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46">
        <v>4</v>
      </c>
      <c r="AB194" s="127">
        <v>4</v>
      </c>
      <c r="AC194" s="127">
        <v>4</v>
      </c>
      <c r="AD194" s="127">
        <v>4</v>
      </c>
      <c r="AE194" s="127">
        <v>4</v>
      </c>
      <c r="AF194" s="128"/>
      <c r="AG194" s="128"/>
      <c r="AH194" s="128"/>
      <c r="AI194" s="76">
        <f>IF(A194="","",COUNTIF(D194:AH195,"&gt;2")/2)</f>
        <v>4.5</v>
      </c>
      <c r="AJ194" s="76" cm="1">
        <f t="array" ref="AJ194">SUMPRODUCT(IFERROR((IFERROR(WEEKDAY($D$3:$AH$3,2),999)&lt;6)*D194:AH195,0))</f>
        <v>32</v>
      </c>
      <c r="AK194" s="76">
        <f>SUMPRODUCT((IFERROR(WEEKDAY($D$3:$AH$3,2),999)&lt;6)*D196:AH196)</f>
        <v>13.5</v>
      </c>
      <c r="AL194" s="76">
        <f>SUMPRODUCT(IFERROR((IFERROR(WEEKDAY($D$3:$AH$3,2),0)&gt;5)*D194:AH196,0))</f>
        <v>5.5</v>
      </c>
      <c r="AM194" s="76">
        <f>IFERROR(SUM(AJ194:AL196),"")</f>
        <v>51</v>
      </c>
      <c r="AN194" s="33" t="e">
        <f>VLOOKUP(A194,[1]Sheet1!$D:$M,10,0)</f>
        <v>#N/A</v>
      </c>
      <c r="AO194" s="76" cm="1">
        <f t="array" ref="AO194">SUMPRODUCT((IFERROR((D194:AH194+D195:AH195+D196:AH196),0)&gt;8)*1,IFERROR((D194:AH194+D195:AH195+D196:AH196-8),0))</f>
        <v>13.5</v>
      </c>
      <c r="AP194" s="76">
        <f>AM194-AO194</f>
        <v>37.5</v>
      </c>
    </row>
    <row r="195" ht="18.75" spans="1:42">
      <c r="A195" s="109"/>
      <c r="B195" s="106"/>
      <c r="C195" s="106" t="s">
        <v>130</v>
      </c>
      <c r="D195" s="107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22"/>
      <c r="Q195" s="122"/>
      <c r="R195" s="107"/>
      <c r="S195" s="107"/>
      <c r="T195" s="107"/>
      <c r="U195" s="107"/>
      <c r="V195" s="107"/>
      <c r="W195" s="107"/>
      <c r="X195" s="107"/>
      <c r="Y195" s="107"/>
      <c r="Z195" s="107" t="s">
        <v>148</v>
      </c>
      <c r="AA195" s="146">
        <v>4</v>
      </c>
      <c r="AB195" s="127">
        <v>4</v>
      </c>
      <c r="AC195" s="127">
        <v>4</v>
      </c>
      <c r="AD195" s="127">
        <v>4</v>
      </c>
      <c r="AE195" s="127">
        <v>1.5</v>
      </c>
      <c r="AF195" s="128"/>
      <c r="AG195" s="128"/>
      <c r="AH195" s="128"/>
      <c r="AI195" s="76"/>
      <c r="AJ195" s="76"/>
      <c r="AK195" s="76"/>
      <c r="AL195" s="76"/>
      <c r="AM195" s="76"/>
      <c r="AN195" s="33"/>
      <c r="AO195" s="76"/>
      <c r="AP195" s="76"/>
    </row>
    <row r="196" ht="18.75" spans="1:42">
      <c r="A196" s="109"/>
      <c r="B196" s="106"/>
      <c r="C196" s="106" t="s">
        <v>131</v>
      </c>
      <c r="D196" s="107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46">
        <v>5</v>
      </c>
      <c r="AB196" s="127">
        <v>2.5</v>
      </c>
      <c r="AC196" s="127">
        <v>3</v>
      </c>
      <c r="AD196" s="127">
        <v>3</v>
      </c>
      <c r="AE196" s="127"/>
      <c r="AF196" s="128"/>
      <c r="AG196" s="128"/>
      <c r="AH196" s="128"/>
      <c r="AI196" s="76"/>
      <c r="AJ196" s="76"/>
      <c r="AK196" s="76"/>
      <c r="AL196" s="76"/>
      <c r="AM196" s="76"/>
      <c r="AN196" s="33"/>
      <c r="AO196" s="76"/>
      <c r="AP196" s="76"/>
    </row>
    <row r="197" ht="18.75" spans="1:42">
      <c r="A197" s="109" t="s">
        <v>35</v>
      </c>
      <c r="B197" s="105" t="s">
        <v>33</v>
      </c>
      <c r="C197" s="106" t="s">
        <v>129</v>
      </c>
      <c r="D197" s="107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 t="s">
        <v>148</v>
      </c>
      <c r="AA197" s="128">
        <v>4</v>
      </c>
      <c r="AB197" s="128">
        <v>4</v>
      </c>
      <c r="AC197" s="107"/>
      <c r="AD197" s="128">
        <v>4</v>
      </c>
      <c r="AE197" s="128">
        <v>4</v>
      </c>
      <c r="AF197" s="107">
        <v>4</v>
      </c>
      <c r="AG197" s="107">
        <v>4</v>
      </c>
      <c r="AH197" s="128"/>
      <c r="AI197" s="76">
        <f>IF(A197="","",COUNTIF(D197:AH198,"&gt;2")/2)</f>
        <v>5.5</v>
      </c>
      <c r="AJ197" s="76" cm="1">
        <f t="array" ref="AJ197">SUMPRODUCT(IFERROR((IFERROR(WEEKDAY($D$3:$AH$3,2),999)&lt;6)*D197:AH198,0))</f>
        <v>32</v>
      </c>
      <c r="AK197" s="76">
        <f>SUMPRODUCT((IFERROR(WEEKDAY($D$3:$AH$3,2),999)&lt;6)*D199:AH199)</f>
        <v>15.5</v>
      </c>
      <c r="AL197" s="76">
        <f>SUMPRODUCT(IFERROR((IFERROR(WEEKDAY($D$3:$AH$3,2),0)&gt;5)*D197:AH199,0))</f>
        <v>19</v>
      </c>
      <c r="AM197" s="76">
        <f>IFERROR(SUM(AJ197:AL199),"")</f>
        <v>66.5</v>
      </c>
      <c r="AN197" s="33" t="e">
        <f>VLOOKUP(A197,[1]Sheet1!$D:$M,10,0)</f>
        <v>#N/A</v>
      </c>
      <c r="AO197" s="76" cm="1">
        <f t="array" ref="AO197">SUMPRODUCT((IFERROR((D197:AH197+D198:AH198+D199:AH199),0)&gt;8)*1,IFERROR((D197:AH197+D198:AH198+D199:AH199-8),0))</f>
        <v>20.5</v>
      </c>
      <c r="AP197" s="76">
        <f>AM197-AO197</f>
        <v>46</v>
      </c>
    </row>
    <row r="198" ht="18.75" spans="1:42">
      <c r="A198" s="109"/>
      <c r="B198" s="106"/>
      <c r="C198" s="106" t="s">
        <v>130</v>
      </c>
      <c r="D198" s="107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22"/>
      <c r="Q198" s="122"/>
      <c r="R198" s="107"/>
      <c r="S198" s="107"/>
      <c r="T198" s="107"/>
      <c r="U198" s="107"/>
      <c r="V198" s="107"/>
      <c r="W198" s="107"/>
      <c r="X198" s="107"/>
      <c r="Y198" s="107"/>
      <c r="Z198" s="107"/>
      <c r="AA198" s="128">
        <v>4</v>
      </c>
      <c r="AB198" s="128">
        <v>4</v>
      </c>
      <c r="AC198" s="107"/>
      <c r="AD198" s="128">
        <v>4</v>
      </c>
      <c r="AE198" s="128">
        <v>4</v>
      </c>
      <c r="AF198" s="107">
        <v>2</v>
      </c>
      <c r="AG198" s="107">
        <v>4</v>
      </c>
      <c r="AH198" s="128"/>
      <c r="AI198" s="76"/>
      <c r="AJ198" s="76"/>
      <c r="AK198" s="76"/>
      <c r="AL198" s="76"/>
      <c r="AM198" s="76"/>
      <c r="AN198" s="33"/>
      <c r="AO198" s="76"/>
      <c r="AP198" s="76"/>
    </row>
    <row r="199" ht="18.75" spans="1:42">
      <c r="A199" s="109"/>
      <c r="B199" s="106"/>
      <c r="C199" s="106" t="s">
        <v>131</v>
      </c>
      <c r="D199" s="107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28">
        <v>5</v>
      </c>
      <c r="AB199" s="128">
        <v>5</v>
      </c>
      <c r="AC199" s="107"/>
      <c r="AD199" s="128">
        <v>5</v>
      </c>
      <c r="AE199" s="128">
        <v>5</v>
      </c>
      <c r="AF199" s="107"/>
      <c r="AG199" s="107">
        <v>0.5</v>
      </c>
      <c r="AH199" s="128"/>
      <c r="AI199" s="76"/>
      <c r="AJ199" s="76"/>
      <c r="AK199" s="76"/>
      <c r="AL199" s="76"/>
      <c r="AM199" s="76"/>
      <c r="AN199" s="33"/>
      <c r="AO199" s="76"/>
      <c r="AP199" s="76"/>
    </row>
    <row r="200" ht="18.75" spans="1:42">
      <c r="A200" s="109" t="s">
        <v>70</v>
      </c>
      <c r="B200" s="105" t="s">
        <v>33</v>
      </c>
      <c r="C200" s="106" t="s">
        <v>129</v>
      </c>
      <c r="D200" s="107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 t="s">
        <v>148</v>
      </c>
      <c r="AA200" s="128"/>
      <c r="AB200" s="128">
        <v>4</v>
      </c>
      <c r="AC200" s="128">
        <v>4</v>
      </c>
      <c r="AD200" s="128">
        <v>4</v>
      </c>
      <c r="AE200" s="128">
        <v>4</v>
      </c>
      <c r="AF200" s="107">
        <v>4</v>
      </c>
      <c r="AG200" s="107">
        <v>4</v>
      </c>
      <c r="AH200" s="107">
        <v>4</v>
      </c>
      <c r="AI200" s="76">
        <f>IF(A200="","",COUNTIF(D200:AH201,"&gt;2")/2)</f>
        <v>7.5</v>
      </c>
      <c r="AJ200" s="76" cm="1">
        <f t="array" ref="AJ200">SUMPRODUCT(IFERROR((IFERROR(WEEKDAY($D$3:$AH$3,2),999)&lt;6)*D200:AH201,0))</f>
        <v>44</v>
      </c>
      <c r="AK200" s="76">
        <f>SUMPRODUCT((IFERROR(WEEKDAY($D$3:$AH$3,2),999)&lt;6)*D202:AH202)</f>
        <v>22.5</v>
      </c>
      <c r="AL200" s="76">
        <f>SUMPRODUCT(IFERROR((IFERROR(WEEKDAY($D$3:$AH$3,2),0)&gt;5)*D200:AH202,0))</f>
        <v>25</v>
      </c>
      <c r="AM200" s="76">
        <f>IFERROR(SUM(AJ200:AL202),"")</f>
        <v>91.5</v>
      </c>
      <c r="AN200" s="33" t="e">
        <f>VLOOKUP(A200,[1]Sheet1!$D:$M,10,0)</f>
        <v>#N/A</v>
      </c>
      <c r="AO200" s="76" cm="1">
        <f t="array" ref="AO200">SUMPRODUCT((IFERROR((D200:AH200+D201:AH201+D202:AH202),0)&gt;8)*1,IFERROR((D200:AH200+D201:AH201+D202:AH202-8),0))</f>
        <v>27.5</v>
      </c>
      <c r="AP200" s="76">
        <f>AM200-AO200</f>
        <v>64</v>
      </c>
    </row>
    <row r="201" ht="18.75" spans="1:42">
      <c r="A201" s="109"/>
      <c r="B201" s="106"/>
      <c r="C201" s="106" t="s">
        <v>130</v>
      </c>
      <c r="D201" s="107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22"/>
      <c r="Q201" s="122"/>
      <c r="R201" s="107"/>
      <c r="S201" s="107"/>
      <c r="T201" s="107"/>
      <c r="U201" s="107"/>
      <c r="V201" s="107"/>
      <c r="W201" s="107"/>
      <c r="X201" s="107"/>
      <c r="Y201" s="107"/>
      <c r="Z201" s="107"/>
      <c r="AA201" s="128">
        <v>4</v>
      </c>
      <c r="AB201" s="128">
        <v>4</v>
      </c>
      <c r="AC201" s="128">
        <v>4</v>
      </c>
      <c r="AD201" s="128">
        <v>4</v>
      </c>
      <c r="AE201" s="128">
        <v>4</v>
      </c>
      <c r="AF201" s="107">
        <v>4</v>
      </c>
      <c r="AG201" s="107">
        <v>4</v>
      </c>
      <c r="AH201" s="107">
        <v>4</v>
      </c>
      <c r="AI201" s="76"/>
      <c r="AJ201" s="76"/>
      <c r="AK201" s="76"/>
      <c r="AL201" s="76"/>
      <c r="AM201" s="76"/>
      <c r="AN201" s="33"/>
      <c r="AO201" s="76"/>
      <c r="AP201" s="76"/>
    </row>
    <row r="202" ht="18.75" spans="1:42">
      <c r="A202" s="109"/>
      <c r="B202" s="106"/>
      <c r="C202" s="106" t="s">
        <v>131</v>
      </c>
      <c r="D202" s="107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28">
        <v>5.5</v>
      </c>
      <c r="AB202" s="128">
        <v>5</v>
      </c>
      <c r="AC202" s="128">
        <v>5</v>
      </c>
      <c r="AD202" s="128">
        <v>5</v>
      </c>
      <c r="AE202" s="128">
        <v>5</v>
      </c>
      <c r="AF202" s="107">
        <v>4</v>
      </c>
      <c r="AG202" s="107">
        <v>1</v>
      </c>
      <c r="AH202" s="107">
        <v>1</v>
      </c>
      <c r="AI202" s="76"/>
      <c r="AJ202" s="76"/>
      <c r="AK202" s="76"/>
      <c r="AL202" s="76"/>
      <c r="AM202" s="76"/>
      <c r="AN202" s="33"/>
      <c r="AO202" s="76"/>
      <c r="AP202" s="76"/>
    </row>
    <row r="203" ht="18.75" spans="1:42">
      <c r="A203" s="109" t="s">
        <v>37</v>
      </c>
      <c r="B203" s="105" t="s">
        <v>33</v>
      </c>
      <c r="C203" s="106" t="s">
        <v>129</v>
      </c>
      <c r="D203" s="107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28"/>
      <c r="AB203" s="128"/>
      <c r="AC203" s="107"/>
      <c r="AD203" s="128">
        <v>4</v>
      </c>
      <c r="AE203" s="128">
        <v>4</v>
      </c>
      <c r="AF203" s="128">
        <v>4</v>
      </c>
      <c r="AG203" s="107">
        <v>4</v>
      </c>
      <c r="AH203" s="128">
        <v>4</v>
      </c>
      <c r="AI203" s="76">
        <f>IF(A203="","",COUNTIF(D203:AH204,"&gt;2")/2)</f>
        <v>5</v>
      </c>
      <c r="AJ203" s="76" cm="1">
        <f t="array" ref="AJ203">SUMPRODUCT(IFERROR((IFERROR(WEEKDAY($D$3:$AH$3,2),999)&lt;6)*D203:AH204,0))</f>
        <v>24</v>
      </c>
      <c r="AK203" s="76">
        <f>SUMPRODUCT((IFERROR(WEEKDAY($D$3:$AH$3,2),999)&lt;6)*D205:AH205)</f>
        <v>5</v>
      </c>
      <c r="AL203" s="76">
        <f>SUMPRODUCT(IFERROR((IFERROR(WEEKDAY($D$3:$AH$3,2),0)&gt;5)*D203:AH205,0))</f>
        <v>21</v>
      </c>
      <c r="AM203" s="76">
        <f>IFERROR(SUM(AJ203:AL205),"")</f>
        <v>50</v>
      </c>
      <c r="AN203" s="33" t="e">
        <f>VLOOKUP(A203,[1]Sheet1!$D:$M,10,0)</f>
        <v>#N/A</v>
      </c>
      <c r="AO203" s="76" cm="1">
        <f t="array" ref="AO203">SUMPRODUCT((IFERROR((D203:AH203+D204:AH204+D205:AH205),0)&gt;8)*1,IFERROR((D203:AH203+D204:AH204+D205:AH205-8),0))</f>
        <v>10</v>
      </c>
      <c r="AP203" s="76">
        <f>AM203-AO203</f>
        <v>40</v>
      </c>
    </row>
    <row r="204" ht="18.75" spans="1:42">
      <c r="A204" s="109"/>
      <c r="B204" s="106"/>
      <c r="C204" s="106" t="s">
        <v>130</v>
      </c>
      <c r="D204" s="107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22"/>
      <c r="Q204" s="122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28"/>
      <c r="AC204" s="107" t="s">
        <v>149</v>
      </c>
      <c r="AD204" s="128">
        <v>4</v>
      </c>
      <c r="AE204" s="128">
        <v>4</v>
      </c>
      <c r="AF204" s="128">
        <v>4</v>
      </c>
      <c r="AG204" s="107">
        <v>4</v>
      </c>
      <c r="AH204" s="128">
        <v>4</v>
      </c>
      <c r="AI204" s="76"/>
      <c r="AJ204" s="76"/>
      <c r="AK204" s="76"/>
      <c r="AL204" s="76"/>
      <c r="AM204" s="76"/>
      <c r="AN204" s="33"/>
      <c r="AO204" s="76"/>
      <c r="AP204" s="76"/>
    </row>
    <row r="205" ht="18.75" spans="1:42">
      <c r="A205" s="109"/>
      <c r="B205" s="106"/>
      <c r="C205" s="106" t="s">
        <v>131</v>
      </c>
      <c r="D205" s="107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28"/>
      <c r="AB205" s="128"/>
      <c r="AC205" s="107"/>
      <c r="AD205" s="128">
        <v>3</v>
      </c>
      <c r="AE205" s="128">
        <v>3</v>
      </c>
      <c r="AF205" s="128">
        <v>2</v>
      </c>
      <c r="AG205" s="107">
        <v>1</v>
      </c>
      <c r="AH205" s="128">
        <v>1</v>
      </c>
      <c r="AI205" s="76"/>
      <c r="AJ205" s="76"/>
      <c r="AK205" s="76"/>
      <c r="AL205" s="76"/>
      <c r="AM205" s="76"/>
      <c r="AN205" s="33"/>
      <c r="AO205" s="76"/>
      <c r="AP205" s="76"/>
    </row>
    <row r="206" ht="18.75" spans="1:42">
      <c r="A206" s="109" t="s">
        <v>58</v>
      </c>
      <c r="B206" s="105" t="s">
        <v>33</v>
      </c>
      <c r="C206" s="106" t="s">
        <v>129</v>
      </c>
      <c r="D206" s="107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28"/>
      <c r="AB206" s="128"/>
      <c r="AC206" s="107"/>
      <c r="AD206" s="128">
        <v>4</v>
      </c>
      <c r="AE206" s="128">
        <v>4</v>
      </c>
      <c r="AF206" s="128">
        <v>4</v>
      </c>
      <c r="AG206" s="107">
        <v>4</v>
      </c>
      <c r="AH206" s="128"/>
      <c r="AI206" s="76">
        <f>IF(A206="","",COUNTIF(D206:AH207,"&gt;2")/2)</f>
        <v>4</v>
      </c>
      <c r="AJ206" s="76" cm="1">
        <f t="array" ref="AJ206">SUMPRODUCT(IFERROR((IFERROR(WEEKDAY($D$3:$AH$3,2),999)&lt;6)*D206:AH207,0))</f>
        <v>16</v>
      </c>
      <c r="AK206" s="76">
        <f>SUMPRODUCT((IFERROR(WEEKDAY($D$3:$AH$3,2),999)&lt;6)*D208:AH208)</f>
        <v>4</v>
      </c>
      <c r="AL206" s="76">
        <f>SUMPRODUCT(IFERROR((IFERROR(WEEKDAY($D$3:$AH$3,2),0)&gt;5)*D206:AH208,0))</f>
        <v>21</v>
      </c>
      <c r="AM206" s="76">
        <f>IFERROR(SUM(AJ206:AL208),"")</f>
        <v>41</v>
      </c>
      <c r="AN206" s="33" t="e">
        <f>VLOOKUP(A206,[1]Sheet1!$D:$M,10,0)</f>
        <v>#N/A</v>
      </c>
      <c r="AO206" s="76" cm="1">
        <f t="array" ref="AO206">SUMPRODUCT((IFERROR((D206:AH206+D207:AH207+D208:AH208),0)&gt;8)*1,IFERROR((D206:AH206+D207:AH207+D208:AH208-8),0))</f>
        <v>9</v>
      </c>
      <c r="AP206" s="76">
        <f>AM206-AO206</f>
        <v>32</v>
      </c>
    </row>
    <row r="207" ht="18.75" spans="1:42">
      <c r="A207" s="109"/>
      <c r="B207" s="106"/>
      <c r="C207" s="106" t="s">
        <v>130</v>
      </c>
      <c r="D207" s="107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22"/>
      <c r="Q207" s="122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28"/>
      <c r="AC207" s="107" t="s">
        <v>149</v>
      </c>
      <c r="AD207" s="128">
        <v>4</v>
      </c>
      <c r="AE207" s="128">
        <v>4</v>
      </c>
      <c r="AF207" s="128">
        <v>4</v>
      </c>
      <c r="AG207" s="107">
        <v>4</v>
      </c>
      <c r="AH207" s="128"/>
      <c r="AI207" s="76"/>
      <c r="AJ207" s="76"/>
      <c r="AK207" s="76"/>
      <c r="AL207" s="76"/>
      <c r="AM207" s="76"/>
      <c r="AN207" s="33"/>
      <c r="AO207" s="76"/>
      <c r="AP207" s="76"/>
    </row>
    <row r="208" ht="18.75" spans="1:42">
      <c r="A208" s="109"/>
      <c r="B208" s="106"/>
      <c r="C208" s="106" t="s">
        <v>131</v>
      </c>
      <c r="D208" s="107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28"/>
      <c r="AB208" s="128"/>
      <c r="AC208" s="107"/>
      <c r="AD208" s="128">
        <v>3</v>
      </c>
      <c r="AE208" s="128">
        <v>3</v>
      </c>
      <c r="AF208" s="128">
        <v>2</v>
      </c>
      <c r="AG208" s="107">
        <v>1</v>
      </c>
      <c r="AH208" s="128"/>
      <c r="AI208" s="76"/>
      <c r="AJ208" s="76"/>
      <c r="AK208" s="76"/>
      <c r="AL208" s="76"/>
      <c r="AM208" s="76"/>
      <c r="AN208" s="33"/>
      <c r="AO208" s="76"/>
      <c r="AP208" s="76"/>
    </row>
    <row r="209" ht="18.75" spans="1:42">
      <c r="A209" s="109" t="s">
        <v>42</v>
      </c>
      <c r="B209" s="105" t="s">
        <v>33</v>
      </c>
      <c r="C209" s="106" t="s">
        <v>129</v>
      </c>
      <c r="D209" s="107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28"/>
      <c r="AB209" s="128"/>
      <c r="AC209" s="107"/>
      <c r="AD209" s="128"/>
      <c r="AE209" s="128">
        <v>4</v>
      </c>
      <c r="AF209" s="107">
        <v>4</v>
      </c>
      <c r="AG209" s="107">
        <v>4</v>
      </c>
      <c r="AH209" s="141">
        <v>4</v>
      </c>
      <c r="AI209" s="76">
        <f>IF(A209="","",COUNTIF(D209:AH210,"&gt;2")/2)</f>
        <v>3.5</v>
      </c>
      <c r="AJ209" s="76" cm="1">
        <f t="array" ref="AJ209">SUMPRODUCT(IFERROR((IFERROR(WEEKDAY($D$3:$AH$3,2),999)&lt;6)*D209:AH210,0))</f>
        <v>16</v>
      </c>
      <c r="AK209" s="76">
        <f>SUMPRODUCT((IFERROR(WEEKDAY($D$3:$AH$3,2),999)&lt;6)*D211:AH211)</f>
        <v>2</v>
      </c>
      <c r="AL209" s="76">
        <f>SUMPRODUCT(IFERROR((IFERROR(WEEKDAY($D$3:$AH$3,2),0)&gt;5)*D209:AH211,0))</f>
        <v>17</v>
      </c>
      <c r="AM209" s="76">
        <f>IFERROR(SUM(AJ209:AL211),"")</f>
        <v>35</v>
      </c>
      <c r="AN209" s="33" t="e">
        <f>VLOOKUP(A209,[1]Sheet1!$D:$M,10,0)</f>
        <v>#N/A</v>
      </c>
      <c r="AO209" s="76" cm="1">
        <f t="array" ref="AO209">SUMPRODUCT((IFERROR((D209:AH209+D210:AH210+D211:AH211),0)&gt;8)*1,IFERROR((D209:AH209+D210:AH210+D211:AH211-8),0))</f>
        <v>5</v>
      </c>
      <c r="AP209" s="76">
        <f>AM209-AO209</f>
        <v>30</v>
      </c>
    </row>
    <row r="210" ht="18.75" spans="1:42">
      <c r="A210" s="109"/>
      <c r="B210" s="106"/>
      <c r="C210" s="106" t="s">
        <v>130</v>
      </c>
      <c r="D210" s="107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22"/>
      <c r="Q210" s="122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28"/>
      <c r="AC210" s="107"/>
      <c r="AD210" s="128" t="s">
        <v>150</v>
      </c>
      <c r="AE210" s="128">
        <v>4</v>
      </c>
      <c r="AF210" s="107">
        <v>2</v>
      </c>
      <c r="AG210" s="107">
        <v>4</v>
      </c>
      <c r="AH210" s="141">
        <v>4</v>
      </c>
      <c r="AI210" s="76"/>
      <c r="AJ210" s="76"/>
      <c r="AK210" s="76"/>
      <c r="AL210" s="76"/>
      <c r="AM210" s="76"/>
      <c r="AN210" s="33"/>
      <c r="AO210" s="76"/>
      <c r="AP210" s="76"/>
    </row>
    <row r="211" ht="18.75" spans="1:42">
      <c r="A211" s="109"/>
      <c r="B211" s="106"/>
      <c r="C211" s="106" t="s">
        <v>131</v>
      </c>
      <c r="D211" s="107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28"/>
      <c r="AB211" s="128"/>
      <c r="AC211" s="107"/>
      <c r="AD211" s="128"/>
      <c r="AE211" s="128">
        <v>3</v>
      </c>
      <c r="AF211" s="107"/>
      <c r="AG211" s="107">
        <v>1</v>
      </c>
      <c r="AH211" s="141">
        <v>1</v>
      </c>
      <c r="AI211" s="76"/>
      <c r="AJ211" s="76"/>
      <c r="AK211" s="76"/>
      <c r="AL211" s="76"/>
      <c r="AM211" s="76"/>
      <c r="AN211" s="33"/>
      <c r="AO211" s="76"/>
      <c r="AP211" s="76"/>
    </row>
    <row r="212" ht="18.75" spans="1:42">
      <c r="A212" s="109" t="s">
        <v>49</v>
      </c>
      <c r="B212" s="105" t="s">
        <v>33</v>
      </c>
      <c r="C212" s="106" t="s">
        <v>129</v>
      </c>
      <c r="D212" s="107"/>
      <c r="E212" s="107"/>
      <c r="F212" s="107"/>
      <c r="G212" s="128">
        <v>4</v>
      </c>
      <c r="H212" s="128">
        <v>4</v>
      </c>
      <c r="I212" s="128">
        <v>4</v>
      </c>
      <c r="J212" s="128">
        <v>4</v>
      </c>
      <c r="K212" s="128">
        <v>4</v>
      </c>
      <c r="L212" s="128">
        <v>4</v>
      </c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28"/>
      <c r="AB212" s="128"/>
      <c r="AC212" s="107"/>
      <c r="AD212" s="128"/>
      <c r="AE212" s="128">
        <v>4</v>
      </c>
      <c r="AF212" s="107">
        <v>4</v>
      </c>
      <c r="AG212" s="107">
        <v>4</v>
      </c>
      <c r="AH212" s="128"/>
      <c r="AI212" s="76">
        <f>IF(A212="","",COUNTIF(D212:AH213,"&gt;2")/2)</f>
        <v>9</v>
      </c>
      <c r="AJ212" s="76" cm="1">
        <f t="array" ref="AJ212">SUMPRODUCT(IFERROR((IFERROR(WEEKDAY($D$3:$AH$3,2),999)&lt;6)*D212:AH213,0))</f>
        <v>40</v>
      </c>
      <c r="AK212" s="76">
        <f>SUMPRODUCT((IFERROR(WEEKDAY($D$3:$AH$3,2),999)&lt;6)*D214:AH214)</f>
        <v>13</v>
      </c>
      <c r="AL212" s="76">
        <f>SUMPRODUCT(IFERROR((IFERROR(WEEKDAY($D$3:$AH$3,2),0)&gt;5)*D212:AH214,0))</f>
        <v>43</v>
      </c>
      <c r="AM212" s="76">
        <f>IFERROR(SUM(AJ212:AL214),"")</f>
        <v>96</v>
      </c>
      <c r="AN212" s="33" t="e">
        <f>VLOOKUP(A212,[1]Sheet1!$D:$M,10,0)</f>
        <v>#N/A</v>
      </c>
      <c r="AO212" s="76" cm="1">
        <f t="array" ref="AO212">SUMPRODUCT((IFERROR((D212:AH212+D213:AH213+D214:AH214),0)&gt;8)*1,IFERROR((D212:AH212+D213:AH213+D214:AH214-8),0))</f>
        <v>24</v>
      </c>
      <c r="AP212" s="76">
        <f>AM212-AO212</f>
        <v>72</v>
      </c>
    </row>
    <row r="213" ht="18.75" spans="1:42">
      <c r="A213" s="109"/>
      <c r="B213" s="106"/>
      <c r="C213" s="106" t="s">
        <v>130</v>
      </c>
      <c r="D213" s="107"/>
      <c r="E213" s="107"/>
      <c r="F213" s="107"/>
      <c r="G213" s="128">
        <v>4</v>
      </c>
      <c r="H213" s="128">
        <v>4</v>
      </c>
      <c r="I213" s="128">
        <v>4</v>
      </c>
      <c r="J213" s="128">
        <v>4</v>
      </c>
      <c r="K213" s="128">
        <v>4</v>
      </c>
      <c r="L213" s="128">
        <v>4</v>
      </c>
      <c r="M213" s="107"/>
      <c r="N213" s="107"/>
      <c r="O213" s="107"/>
      <c r="P213" s="122"/>
      <c r="Q213" s="122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28"/>
      <c r="AC213" s="107"/>
      <c r="AD213" s="128" t="s">
        <v>150</v>
      </c>
      <c r="AE213" s="128">
        <v>4</v>
      </c>
      <c r="AF213" s="107">
        <v>4</v>
      </c>
      <c r="AG213" s="107">
        <v>4</v>
      </c>
      <c r="AH213" s="128"/>
      <c r="AI213" s="76"/>
      <c r="AJ213" s="76"/>
      <c r="AK213" s="76"/>
      <c r="AL213" s="76"/>
      <c r="AM213" s="76"/>
      <c r="AN213" s="33"/>
      <c r="AO213" s="76"/>
      <c r="AP213" s="76"/>
    </row>
    <row r="214" ht="18.75" spans="1:42">
      <c r="A214" s="109"/>
      <c r="B214" s="106"/>
      <c r="C214" s="106" t="s">
        <v>131</v>
      </c>
      <c r="D214" s="107"/>
      <c r="E214" s="107"/>
      <c r="F214" s="107"/>
      <c r="G214" s="128">
        <v>3</v>
      </c>
      <c r="H214" s="128">
        <v>3</v>
      </c>
      <c r="I214" s="128">
        <v>3</v>
      </c>
      <c r="J214" s="128">
        <v>3</v>
      </c>
      <c r="K214" s="128">
        <v>3</v>
      </c>
      <c r="L214" s="128">
        <v>3</v>
      </c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28"/>
      <c r="AB214" s="128"/>
      <c r="AC214" s="107"/>
      <c r="AD214" s="128"/>
      <c r="AE214" s="128">
        <v>3</v>
      </c>
      <c r="AF214" s="107">
        <v>2</v>
      </c>
      <c r="AG214" s="107">
        <v>1</v>
      </c>
      <c r="AH214" s="128"/>
      <c r="AI214" s="76"/>
      <c r="AJ214" s="76"/>
      <c r="AK214" s="76"/>
      <c r="AL214" s="76"/>
      <c r="AM214" s="76"/>
      <c r="AN214" s="33"/>
      <c r="AO214" s="76"/>
      <c r="AP214" s="76"/>
    </row>
  </sheetData>
  <autoFilter xmlns:etc="http://www.wps.cn/officeDocument/2017/etCustomData" ref="A1:AP214" etc:filterBottomFollowUsedRange="0">
    <extLst/>
  </autoFilter>
  <mergeCells count="783">
    <mergeCell ref="A1:AI1"/>
    <mergeCell ref="AL1:AM1"/>
    <mergeCell ref="A2:AI2"/>
    <mergeCell ref="AJ2:AL2"/>
    <mergeCell ref="AM2:AN2"/>
    <mergeCell ref="AK3:AL3"/>
    <mergeCell ref="A5:A7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39"/>
    <mergeCell ref="A41:A42"/>
    <mergeCell ref="A44:A45"/>
    <mergeCell ref="A47:A48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212:A214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97:B199"/>
    <mergeCell ref="B200:B202"/>
    <mergeCell ref="B203:B205"/>
    <mergeCell ref="B206:B208"/>
    <mergeCell ref="B209:B211"/>
    <mergeCell ref="B212:B214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I149:AI151"/>
    <mergeCell ref="AI152:AI154"/>
    <mergeCell ref="AI155:AI157"/>
    <mergeCell ref="AI158:AI160"/>
    <mergeCell ref="AI161:AI163"/>
    <mergeCell ref="AI164:AI166"/>
    <mergeCell ref="AI167:AI169"/>
    <mergeCell ref="AI170:AI172"/>
    <mergeCell ref="AI173:AI175"/>
    <mergeCell ref="AI176:AI178"/>
    <mergeCell ref="AI179:AI181"/>
    <mergeCell ref="AI182:AI184"/>
    <mergeCell ref="AI185:AI187"/>
    <mergeCell ref="AI188:AI190"/>
    <mergeCell ref="AI191:AI193"/>
    <mergeCell ref="AI194:AI196"/>
    <mergeCell ref="AI197:AI199"/>
    <mergeCell ref="AI200:AI202"/>
    <mergeCell ref="AI203:AI205"/>
    <mergeCell ref="AI206:AI208"/>
    <mergeCell ref="AI209:AI211"/>
    <mergeCell ref="AI212:AI214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J149:AJ151"/>
    <mergeCell ref="AJ152:AJ154"/>
    <mergeCell ref="AJ155:AJ157"/>
    <mergeCell ref="AJ158:AJ160"/>
    <mergeCell ref="AJ161:AJ163"/>
    <mergeCell ref="AJ164:AJ166"/>
    <mergeCell ref="AJ167:AJ169"/>
    <mergeCell ref="AJ170:AJ172"/>
    <mergeCell ref="AJ173:AJ175"/>
    <mergeCell ref="AJ176:AJ178"/>
    <mergeCell ref="AJ179:AJ181"/>
    <mergeCell ref="AJ182:AJ184"/>
    <mergeCell ref="AJ185:AJ187"/>
    <mergeCell ref="AJ188:AJ190"/>
    <mergeCell ref="AJ191:AJ193"/>
    <mergeCell ref="AJ194:AJ196"/>
    <mergeCell ref="AJ197:AJ199"/>
    <mergeCell ref="AJ200:AJ202"/>
    <mergeCell ref="AJ203:AJ205"/>
    <mergeCell ref="AJ206:AJ208"/>
    <mergeCell ref="AJ209:AJ211"/>
    <mergeCell ref="AJ212:AJ214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K149:AK151"/>
    <mergeCell ref="AK152:AK154"/>
    <mergeCell ref="AK155:AK157"/>
    <mergeCell ref="AK158:AK160"/>
    <mergeCell ref="AK161:AK163"/>
    <mergeCell ref="AK164:AK166"/>
    <mergeCell ref="AK167:AK169"/>
    <mergeCell ref="AK170:AK172"/>
    <mergeCell ref="AK173:AK175"/>
    <mergeCell ref="AK176:AK178"/>
    <mergeCell ref="AK179:AK181"/>
    <mergeCell ref="AK182:AK184"/>
    <mergeCell ref="AK185:AK187"/>
    <mergeCell ref="AK188:AK190"/>
    <mergeCell ref="AK191:AK193"/>
    <mergeCell ref="AK194:AK196"/>
    <mergeCell ref="AK197:AK199"/>
    <mergeCell ref="AK200:AK202"/>
    <mergeCell ref="AK203:AK205"/>
    <mergeCell ref="AK206:AK208"/>
    <mergeCell ref="AK209:AK211"/>
    <mergeCell ref="AK212:AK214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L149:AL151"/>
    <mergeCell ref="AL152:AL154"/>
    <mergeCell ref="AL155:AL157"/>
    <mergeCell ref="AL158:AL160"/>
    <mergeCell ref="AL161:AL163"/>
    <mergeCell ref="AL164:AL166"/>
    <mergeCell ref="AL167:AL169"/>
    <mergeCell ref="AL170:AL172"/>
    <mergeCell ref="AL173:AL175"/>
    <mergeCell ref="AL176:AL178"/>
    <mergeCell ref="AL179:AL181"/>
    <mergeCell ref="AL182:AL184"/>
    <mergeCell ref="AL185:AL187"/>
    <mergeCell ref="AL188:AL190"/>
    <mergeCell ref="AL191:AL193"/>
    <mergeCell ref="AL194:AL196"/>
    <mergeCell ref="AL197:AL199"/>
    <mergeCell ref="AL200:AL202"/>
    <mergeCell ref="AL203:AL205"/>
    <mergeCell ref="AL206:AL208"/>
    <mergeCell ref="AL209:AL211"/>
    <mergeCell ref="AL212:AL214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M149:AM151"/>
    <mergeCell ref="AM152:AM154"/>
    <mergeCell ref="AM155:AM157"/>
    <mergeCell ref="AM158:AM160"/>
    <mergeCell ref="AM161:AM163"/>
    <mergeCell ref="AM164:AM166"/>
    <mergeCell ref="AM167:AM169"/>
    <mergeCell ref="AM170:AM172"/>
    <mergeCell ref="AM173:AM175"/>
    <mergeCell ref="AM176:AM178"/>
    <mergeCell ref="AM179:AM181"/>
    <mergeCell ref="AM182:AM184"/>
    <mergeCell ref="AM185:AM187"/>
    <mergeCell ref="AM188:AM190"/>
    <mergeCell ref="AM191:AM193"/>
    <mergeCell ref="AM194:AM196"/>
    <mergeCell ref="AM197:AM199"/>
    <mergeCell ref="AM200:AM202"/>
    <mergeCell ref="AM203:AM205"/>
    <mergeCell ref="AM206:AM208"/>
    <mergeCell ref="AM209:AM211"/>
    <mergeCell ref="AM212:AM214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N149:AN151"/>
    <mergeCell ref="AN152:AN154"/>
    <mergeCell ref="AN155:AN157"/>
    <mergeCell ref="AN158:AN160"/>
    <mergeCell ref="AN161:AN163"/>
    <mergeCell ref="AN164:AN166"/>
    <mergeCell ref="AN167:AN169"/>
    <mergeCell ref="AN170:AN172"/>
    <mergeCell ref="AN173:AN175"/>
    <mergeCell ref="AN176:AN178"/>
    <mergeCell ref="AN179:AN181"/>
    <mergeCell ref="AN182:AN184"/>
    <mergeCell ref="AN185:AN187"/>
    <mergeCell ref="AN188:AN190"/>
    <mergeCell ref="AN191:AN193"/>
    <mergeCell ref="AN194:AN196"/>
    <mergeCell ref="AN197:AN199"/>
    <mergeCell ref="AN200:AN202"/>
    <mergeCell ref="AN203:AN205"/>
    <mergeCell ref="AN206:AN208"/>
    <mergeCell ref="AN209:AN211"/>
    <mergeCell ref="AN212:AN214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O149:AO151"/>
    <mergeCell ref="AO152:AO154"/>
    <mergeCell ref="AO155:AO157"/>
    <mergeCell ref="AO158:AO160"/>
    <mergeCell ref="AO161:AO163"/>
    <mergeCell ref="AO164:AO166"/>
    <mergeCell ref="AO167:AO169"/>
    <mergeCell ref="AO170:AO172"/>
    <mergeCell ref="AO173:AO175"/>
    <mergeCell ref="AO176:AO178"/>
    <mergeCell ref="AO179:AO181"/>
    <mergeCell ref="AO182:AO184"/>
    <mergeCell ref="AO185:AO187"/>
    <mergeCell ref="AO188:AO190"/>
    <mergeCell ref="AO191:AO193"/>
    <mergeCell ref="AO194:AO196"/>
    <mergeCell ref="AO197:AO199"/>
    <mergeCell ref="AO200:AO202"/>
    <mergeCell ref="AO203:AO205"/>
    <mergeCell ref="AO206:AO208"/>
    <mergeCell ref="AO209:AO211"/>
    <mergeCell ref="AO212:AO214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P149:AP151"/>
    <mergeCell ref="AP152:AP154"/>
    <mergeCell ref="AP155:AP157"/>
    <mergeCell ref="AP158:AP160"/>
    <mergeCell ref="AP161:AP163"/>
    <mergeCell ref="AP164:AP166"/>
    <mergeCell ref="AP167:AP169"/>
    <mergeCell ref="AP170:AP172"/>
    <mergeCell ref="AP173:AP175"/>
    <mergeCell ref="AP176:AP178"/>
    <mergeCell ref="AP179:AP181"/>
    <mergeCell ref="AP182:AP184"/>
    <mergeCell ref="AP185:AP187"/>
    <mergeCell ref="AP188:AP190"/>
    <mergeCell ref="AP191:AP193"/>
    <mergeCell ref="AP194:AP196"/>
    <mergeCell ref="AP197:AP199"/>
    <mergeCell ref="AP200:AP202"/>
    <mergeCell ref="AP203:AP205"/>
    <mergeCell ref="AP206:AP208"/>
    <mergeCell ref="AP209:AP211"/>
    <mergeCell ref="AP212:AP214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Q110:AQ112"/>
    <mergeCell ref="AQ113:AQ115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  <mergeCell ref="AR110:AR112"/>
    <mergeCell ref="AR113:AR115"/>
  </mergeCells>
  <conditionalFormatting sqref="A5">
    <cfRule type="duplicateValues" dxfId="2" priority="77"/>
  </conditionalFormatting>
  <conditionalFormatting sqref="A8">
    <cfRule type="duplicateValues" dxfId="2" priority="76"/>
  </conditionalFormatting>
  <conditionalFormatting sqref="A11">
    <cfRule type="duplicateValues" dxfId="2" priority="75"/>
  </conditionalFormatting>
  <conditionalFormatting sqref="A14">
    <cfRule type="duplicateValues" dxfId="2" priority="74"/>
  </conditionalFormatting>
  <conditionalFormatting sqref="A38">
    <cfRule type="duplicateValues" dxfId="0" priority="73"/>
    <cfRule type="duplicateValues" dxfId="0" priority="72"/>
    <cfRule type="duplicateValues" dxfId="0" priority="71"/>
    <cfRule type="duplicateValues" dxfId="0" priority="70"/>
    <cfRule type="duplicateValues" dxfId="0" priority="69"/>
    <cfRule type="duplicateValues" dxfId="0" priority="68"/>
    <cfRule type="duplicateValues" dxfId="0" priority="67"/>
  </conditionalFormatting>
  <conditionalFormatting sqref="B38">
    <cfRule type="duplicateValues" dxfId="0" priority="66"/>
    <cfRule type="duplicateValues" dxfId="0" priority="62"/>
    <cfRule type="duplicateValues" dxfId="0" priority="58"/>
    <cfRule type="duplicateValues" dxfId="0" priority="54"/>
    <cfRule type="duplicateValues" dxfId="0" priority="50"/>
    <cfRule type="duplicateValues" dxfId="0" priority="46"/>
    <cfRule type="duplicateValues" dxfId="0" priority="42"/>
  </conditionalFormatting>
  <conditionalFormatting sqref="B41">
    <cfRule type="duplicateValues" dxfId="0" priority="65"/>
    <cfRule type="duplicateValues" dxfId="0" priority="61"/>
    <cfRule type="duplicateValues" dxfId="0" priority="57"/>
    <cfRule type="duplicateValues" dxfId="0" priority="53"/>
    <cfRule type="duplicateValues" dxfId="0" priority="49"/>
    <cfRule type="duplicateValues" dxfId="0" priority="45"/>
    <cfRule type="duplicateValues" dxfId="0" priority="41"/>
  </conditionalFormatting>
  <conditionalFormatting sqref="B44">
    <cfRule type="duplicateValues" dxfId="0" priority="64"/>
    <cfRule type="duplicateValues" dxfId="0" priority="60"/>
    <cfRule type="duplicateValues" dxfId="0" priority="56"/>
    <cfRule type="duplicateValues" dxfId="0" priority="52"/>
    <cfRule type="duplicateValues" dxfId="0" priority="48"/>
    <cfRule type="duplicateValues" dxfId="0" priority="44"/>
    <cfRule type="duplicateValues" dxfId="0" priority="40"/>
  </conditionalFormatting>
  <conditionalFormatting sqref="B47">
    <cfRule type="duplicateValues" dxfId="0" priority="63"/>
    <cfRule type="duplicateValues" dxfId="0" priority="59"/>
    <cfRule type="duplicateValues" dxfId="0" priority="55"/>
    <cfRule type="duplicateValues" dxfId="0" priority="51"/>
    <cfRule type="duplicateValues" dxfId="0" priority="47"/>
    <cfRule type="duplicateValues" dxfId="0" priority="43"/>
    <cfRule type="duplicateValues" dxfId="0" priority="39"/>
  </conditionalFormatting>
  <conditionalFormatting sqref="A77">
    <cfRule type="duplicateValues" dxfId="0" priority="113"/>
  </conditionalFormatting>
  <conditionalFormatting sqref="A89">
    <cfRule type="duplicateValues" dxfId="0" priority="5"/>
  </conditionalFormatting>
  <conditionalFormatting sqref="A92">
    <cfRule type="duplicateValues" dxfId="0" priority="4"/>
  </conditionalFormatting>
  <conditionalFormatting sqref="A95">
    <cfRule type="duplicateValues" dxfId="0" priority="1"/>
  </conditionalFormatting>
  <conditionalFormatting sqref="A98">
    <cfRule type="duplicateValues" dxfId="0" priority="3"/>
  </conditionalFormatting>
  <conditionalFormatting sqref="A101">
    <cfRule type="duplicateValues" dxfId="0" priority="2"/>
  </conditionalFormatting>
  <conditionalFormatting sqref="A116">
    <cfRule type="duplicateValues" dxfId="3" priority="18"/>
  </conditionalFormatting>
  <conditionalFormatting sqref="A125">
    <cfRule type="duplicateValues" dxfId="3" priority="37"/>
  </conditionalFormatting>
  <conditionalFormatting sqref="A128">
    <cfRule type="duplicateValues" dxfId="3" priority="36"/>
  </conditionalFormatting>
  <conditionalFormatting sqref="A131">
    <cfRule type="duplicateValues" dxfId="3" priority="35"/>
  </conditionalFormatting>
  <conditionalFormatting sqref="A134">
    <cfRule type="duplicateValues" dxfId="3" priority="34"/>
  </conditionalFormatting>
  <conditionalFormatting sqref="A137">
    <cfRule type="duplicateValues" dxfId="3" priority="33"/>
  </conditionalFormatting>
  <conditionalFormatting sqref="A140">
    <cfRule type="duplicateValues" dxfId="3" priority="32"/>
  </conditionalFormatting>
  <conditionalFormatting sqref="A143">
    <cfRule type="duplicateValues" dxfId="3" priority="31"/>
  </conditionalFormatting>
  <conditionalFormatting sqref="A146">
    <cfRule type="duplicateValues" dxfId="3" priority="30"/>
  </conditionalFormatting>
  <conditionalFormatting sqref="A149">
    <cfRule type="duplicateValues" dxfId="3" priority="29"/>
  </conditionalFormatting>
  <conditionalFormatting sqref="A152">
    <cfRule type="duplicateValues" dxfId="3" priority="28"/>
  </conditionalFormatting>
  <conditionalFormatting sqref="A155">
    <cfRule type="duplicateValues" dxfId="3" priority="27"/>
  </conditionalFormatting>
  <conditionalFormatting sqref="A158">
    <cfRule type="duplicateValues" dxfId="3" priority="26"/>
  </conditionalFormatting>
  <conditionalFormatting sqref="A161">
    <cfRule type="duplicateValues" dxfId="3" priority="25"/>
  </conditionalFormatting>
  <conditionalFormatting sqref="A164">
    <cfRule type="duplicateValues" dxfId="3" priority="24"/>
  </conditionalFormatting>
  <conditionalFormatting sqref="A167">
    <cfRule type="duplicateValues" dxfId="3" priority="23"/>
  </conditionalFormatting>
  <conditionalFormatting sqref="A170">
    <cfRule type="duplicateValues" dxfId="3" priority="22"/>
  </conditionalFormatting>
  <conditionalFormatting sqref="A173">
    <cfRule type="duplicateValues" dxfId="3" priority="21"/>
  </conditionalFormatting>
  <conditionalFormatting sqref="A176">
    <cfRule type="duplicateValues" dxfId="3" priority="20"/>
  </conditionalFormatting>
  <conditionalFormatting sqref="A179">
    <cfRule type="duplicateValues" dxfId="3" priority="19"/>
  </conditionalFormatting>
  <conditionalFormatting sqref="A182">
    <cfRule type="duplicateValues" dxfId="3" priority="17"/>
  </conditionalFormatting>
  <conditionalFormatting sqref="A185">
    <cfRule type="duplicateValues" dxfId="3" priority="16"/>
  </conditionalFormatting>
  <conditionalFormatting sqref="A188">
    <cfRule type="duplicateValues" dxfId="3" priority="15"/>
  </conditionalFormatting>
  <conditionalFormatting sqref="A191">
    <cfRule type="duplicateValues" dxfId="3" priority="14"/>
  </conditionalFormatting>
  <conditionalFormatting sqref="A194">
    <cfRule type="duplicateValues" dxfId="3" priority="13"/>
  </conditionalFormatting>
  <conditionalFormatting sqref="A197">
    <cfRule type="duplicateValues" dxfId="3" priority="12"/>
  </conditionalFormatting>
  <conditionalFormatting sqref="A200">
    <cfRule type="duplicateValues" dxfId="3" priority="11"/>
  </conditionalFormatting>
  <conditionalFormatting sqref="A203">
    <cfRule type="duplicateValues" dxfId="3" priority="10"/>
  </conditionalFormatting>
  <conditionalFormatting sqref="A206">
    <cfRule type="duplicateValues" dxfId="3" priority="9"/>
  </conditionalFormatting>
  <conditionalFormatting sqref="A209">
    <cfRule type="duplicateValues" dxfId="3" priority="8"/>
  </conditionalFormatting>
  <conditionalFormatting sqref="A212">
    <cfRule type="duplicateValues" dxfId="3" priority="7"/>
  </conditionalFormatting>
  <conditionalFormatting sqref="A1:A4">
    <cfRule type="duplicateValues" dxfId="0" priority="2201"/>
    <cfRule type="duplicateValues" dxfId="0" priority="2200"/>
    <cfRule type="duplicateValues" dxfId="0" priority="2199"/>
    <cfRule type="duplicateValues" dxfId="0" priority="2198"/>
    <cfRule type="duplicateValues" dxfId="0" priority="2197"/>
    <cfRule type="duplicateValues" dxfId="0" priority="2196"/>
    <cfRule type="duplicateValues" dxfId="0" priority="2195"/>
  </conditionalFormatting>
  <conditionalFormatting sqref="A77:A79">
    <cfRule type="duplicateValues" dxfId="0" priority="112"/>
  </conditionalFormatting>
  <conditionalFormatting sqref="A78:A79">
    <cfRule type="duplicateValues" dxfId="0" priority="114"/>
  </conditionalFormatting>
  <conditionalFormatting sqref="A80:A82">
    <cfRule type="duplicateValues" dxfId="0" priority="111"/>
    <cfRule type="duplicateValues" dxfId="0" priority="110"/>
    <cfRule type="duplicateValues" dxfId="0" priority="109"/>
    <cfRule type="duplicateValues" dxfId="0" priority="108"/>
    <cfRule type="duplicateValues" dxfId="0" priority="107"/>
    <cfRule type="duplicateValues" dxfId="0" priority="106"/>
    <cfRule type="duplicateValues" dxfId="0" priority="105"/>
    <cfRule type="duplicateValues" dxfId="0" priority="104"/>
  </conditionalFormatting>
  <conditionalFormatting sqref="A83:A85">
    <cfRule type="duplicateValues" dxfId="0" priority="103"/>
    <cfRule type="duplicateValues" dxfId="0" priority="102"/>
    <cfRule type="duplicateValues" dxfId="0" priority="101"/>
    <cfRule type="duplicateValues" dxfId="0" priority="100"/>
    <cfRule type="duplicateValues" dxfId="0" priority="99"/>
    <cfRule type="duplicateValues" dxfId="0" priority="98"/>
    <cfRule type="duplicateValues" dxfId="0" priority="97"/>
    <cfRule type="duplicateValues" dxfId="0" priority="96"/>
    <cfRule type="duplicateValues" dxfId="0" priority="95"/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0" priority="90"/>
    <cfRule type="duplicateValues" dxfId="0" priority="89"/>
    <cfRule type="duplicateValues" dxfId="0" priority="88"/>
    <cfRule type="duplicateValues" dxfId="0" priority="87"/>
    <cfRule type="duplicateValues" dxfId="0" priority="86"/>
    <cfRule type="duplicateValues" dxfId="0" priority="85"/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</conditionalFormatting>
  <conditionalFormatting sqref="A86:A88">
    <cfRule type="duplicateValues" dxfId="0" priority="79"/>
  </conditionalFormatting>
  <conditionalFormatting sqref="A104:A106">
    <cfRule type="duplicateValues" dxfId="0" priority="6"/>
  </conditionalFormatting>
  <conditionalFormatting sqref="A215:A1048576">
    <cfRule type="duplicateValues" dxfId="0" priority="2202"/>
    <cfRule type="duplicateValues" dxfId="0" priority="2203"/>
    <cfRule type="duplicateValues" dxfId="0" priority="2204"/>
    <cfRule type="duplicateValues" dxfId="0" priority="2205"/>
    <cfRule type="duplicateValues" dxfId="0" priority="2206"/>
  </conditionalFormatting>
  <conditionalFormatting sqref="A1:A4 A215:A1048576">
    <cfRule type="duplicateValues" dxfId="0" priority="718"/>
    <cfRule type="duplicateValues" dxfId="0" priority="792"/>
  </conditionalFormatting>
  <conditionalFormatting sqref="A74:A79 A80:A82 A83:A88">
    <cfRule type="duplicateValues" dxfId="0" priority="78"/>
  </conditionalFormatting>
  <conditionalFormatting sqref="A113 A110 A119 A122">
    <cfRule type="duplicateValues" dxfId="3" priority="38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4"/>
  <sheetViews>
    <sheetView workbookViewId="0">
      <selection activeCell="C14" sqref="C14"/>
    </sheetView>
  </sheetViews>
  <sheetFormatPr defaultColWidth="9" defaultRowHeight="13.5"/>
  <cols>
    <col min="3" max="3" width="51.25" customWidth="1"/>
    <col min="4" max="4" width="11" customWidth="1"/>
    <col min="5" max="5" width="10.375"/>
    <col min="12" max="12" width="13" customWidth="1"/>
  </cols>
  <sheetData>
    <row r="1" spans="1:4">
      <c r="A1" s="1" t="s">
        <v>1</v>
      </c>
      <c r="B1" s="2" t="s">
        <v>3</v>
      </c>
      <c r="C1" s="2" t="s">
        <v>151</v>
      </c>
      <c r="D1" s="2" t="s">
        <v>152</v>
      </c>
    </row>
    <row r="2" ht="18.75" spans="1:17">
      <c r="A2" s="3"/>
      <c r="B2" s="4" t="s">
        <v>103</v>
      </c>
      <c r="C2" s="5" t="s">
        <v>99</v>
      </c>
      <c r="D2" s="6">
        <v>-100</v>
      </c>
      <c r="E2" s="6">
        <v>-80</v>
      </c>
      <c r="F2">
        <f>VLOOKUP(B2,劳务费!$C$3:L76,10,0)</f>
        <v>-100</v>
      </c>
      <c r="K2" s="24"/>
      <c r="L2" s="24"/>
      <c r="M2" s="24"/>
      <c r="N2" s="24"/>
      <c r="O2" s="24"/>
      <c r="P2" s="24"/>
      <c r="Q2" s="24"/>
    </row>
    <row r="3" ht="18.75" spans="1:17">
      <c r="A3" s="3"/>
      <c r="B3" s="4" t="s">
        <v>103</v>
      </c>
      <c r="C3" s="5" t="s">
        <v>39</v>
      </c>
      <c r="D3" s="7"/>
      <c r="E3" s="7">
        <v>-20</v>
      </c>
      <c r="F3">
        <f>VLOOKUP(B3,劳务费!$C$3:L79,10,0)</f>
        <v>-100</v>
      </c>
      <c r="K3" s="24"/>
      <c r="L3" s="24"/>
      <c r="M3" s="24"/>
      <c r="N3" s="24"/>
      <c r="O3" s="24"/>
      <c r="P3" s="24"/>
      <c r="Q3" s="24"/>
    </row>
    <row r="4" ht="18.75" spans="1:17">
      <c r="A4" s="8"/>
      <c r="B4" s="4" t="s">
        <v>38</v>
      </c>
      <c r="C4" s="5" t="s">
        <v>39</v>
      </c>
      <c r="D4" s="7">
        <v>-20</v>
      </c>
      <c r="E4" s="7">
        <v>-20</v>
      </c>
      <c r="F4">
        <f>VLOOKUP(B4,劳务费!$C$3:L79,10,0)</f>
        <v>-20</v>
      </c>
      <c r="K4" s="24"/>
      <c r="L4" s="24"/>
      <c r="M4" s="24"/>
      <c r="N4" s="24"/>
      <c r="O4" s="24"/>
      <c r="P4" s="24"/>
      <c r="Q4" s="24"/>
    </row>
    <row r="5" ht="14.25" spans="1:16">
      <c r="A5" s="3"/>
      <c r="B5" s="9" t="s">
        <v>97</v>
      </c>
      <c r="C5" s="10">
        <v>0.8</v>
      </c>
      <c r="D5" s="11">
        <f>-2864.5*0.2</f>
        <v>-572.9</v>
      </c>
      <c r="E5" s="11"/>
      <c r="F5">
        <f>VLOOKUP(B5,劳务费!$C$3:L79,10,0)</f>
        <v>-572.9</v>
      </c>
      <c r="K5" s="24"/>
      <c r="L5" s="24"/>
      <c r="M5" s="24"/>
      <c r="N5" s="24"/>
      <c r="O5" s="24"/>
      <c r="P5" s="24"/>
    </row>
    <row r="6" ht="14.25" spans="1:16">
      <c r="A6" s="8"/>
      <c r="B6" s="12" t="s">
        <v>40</v>
      </c>
      <c r="C6" s="10">
        <v>0.8</v>
      </c>
      <c r="D6" s="13">
        <f>-1845*0.2</f>
        <v>-369</v>
      </c>
      <c r="E6" s="13"/>
      <c r="F6">
        <f>VLOOKUP(B6,劳务费!$C$3:L79,10,0)</f>
        <v>-369</v>
      </c>
      <c r="K6" s="24"/>
      <c r="L6" s="24"/>
      <c r="M6" s="24"/>
      <c r="N6" s="24"/>
      <c r="O6" s="24"/>
      <c r="P6" s="24"/>
    </row>
    <row r="7" ht="18.75" spans="1:16">
      <c r="A7" s="3"/>
      <c r="B7" s="14" t="s">
        <v>48</v>
      </c>
      <c r="C7" s="10">
        <v>0.8</v>
      </c>
      <c r="D7" s="7">
        <v>-423.08</v>
      </c>
      <c r="E7" s="7">
        <v>-388.8</v>
      </c>
      <c r="F7">
        <f>VLOOKUP(B7,劳务费!$C$3:L79,10,0)</f>
        <v>-423.08</v>
      </c>
      <c r="K7" s="24"/>
      <c r="L7" s="24"/>
      <c r="M7" s="24"/>
      <c r="N7" s="24"/>
      <c r="O7" s="24"/>
      <c r="P7" s="24"/>
    </row>
    <row r="8" ht="18.75" spans="1:16">
      <c r="A8" s="3"/>
      <c r="B8" s="4" t="s">
        <v>48</v>
      </c>
      <c r="C8" s="5" t="s">
        <v>53</v>
      </c>
      <c r="D8" s="7"/>
      <c r="E8" s="7">
        <v>-34.28</v>
      </c>
      <c r="F8">
        <f>VLOOKUP(B8,劳务费!$C$3:L79,10,0)</f>
        <v>-423.08</v>
      </c>
      <c r="K8" s="24"/>
      <c r="L8" s="24"/>
      <c r="M8" s="24"/>
      <c r="N8" s="24"/>
      <c r="O8" s="24"/>
      <c r="P8" s="24"/>
    </row>
    <row r="9" ht="18.75" spans="1:16">
      <c r="A9" s="15"/>
      <c r="B9" s="7" t="s">
        <v>52</v>
      </c>
      <c r="C9" s="5" t="s">
        <v>53</v>
      </c>
      <c r="D9" s="7">
        <v>-149</v>
      </c>
      <c r="E9" s="7">
        <v>-149</v>
      </c>
      <c r="F9">
        <f>VLOOKUP(B9,劳务费!$C$3:L79,10,0)</f>
        <v>-149</v>
      </c>
      <c r="K9" s="24"/>
      <c r="L9" s="24"/>
      <c r="M9" s="24"/>
      <c r="N9" s="24"/>
      <c r="O9" s="24"/>
      <c r="P9" s="24"/>
    </row>
    <row r="10" ht="18.75" spans="1:16">
      <c r="A10" s="8"/>
      <c r="B10" s="4" t="s">
        <v>55</v>
      </c>
      <c r="C10" s="5" t="s">
        <v>39</v>
      </c>
      <c r="D10" s="7">
        <v>-20</v>
      </c>
      <c r="E10" s="7">
        <v>-20</v>
      </c>
      <c r="F10">
        <f>VLOOKUP(B10,劳务费!$C$3:L79,10,0)</f>
        <v>-20</v>
      </c>
      <c r="K10" s="24"/>
      <c r="L10" s="24"/>
      <c r="M10" s="24"/>
      <c r="N10" s="24"/>
      <c r="O10" s="24"/>
      <c r="P10" s="24"/>
    </row>
    <row r="11" ht="18.75" spans="1:16">
      <c r="A11" s="3"/>
      <c r="B11" s="4" t="s">
        <v>57</v>
      </c>
      <c r="C11" s="5" t="s">
        <v>53</v>
      </c>
      <c r="D11" s="16">
        <v>-139.22</v>
      </c>
      <c r="E11" s="16">
        <v>-139.22</v>
      </c>
      <c r="F11">
        <f>VLOOKUP(B11,劳务费!$C$3:L79,10,0)</f>
        <v>-139.22</v>
      </c>
      <c r="K11" s="24"/>
      <c r="L11" s="24"/>
      <c r="M11" s="24"/>
      <c r="N11" s="24"/>
      <c r="O11" s="24"/>
      <c r="P11" s="24"/>
    </row>
    <row r="12" ht="18.75" spans="1:16">
      <c r="A12" s="8"/>
      <c r="B12" s="7" t="s">
        <v>60</v>
      </c>
      <c r="C12" s="5" t="s">
        <v>53</v>
      </c>
      <c r="D12" s="7">
        <v>-199.54</v>
      </c>
      <c r="E12" s="7">
        <v>-199.54</v>
      </c>
      <c r="F12">
        <f>VLOOKUP(B12,劳务费!$C$3:L79,10,0)</f>
        <v>-199.54</v>
      </c>
      <c r="K12" s="24"/>
      <c r="L12" s="24"/>
      <c r="M12" s="24"/>
      <c r="N12" s="24"/>
      <c r="O12" s="24"/>
      <c r="P12" s="24"/>
    </row>
    <row r="13" ht="18.75" spans="1:16">
      <c r="A13" s="8"/>
      <c r="B13" s="7" t="s">
        <v>61</v>
      </c>
      <c r="C13" s="5" t="s">
        <v>53</v>
      </c>
      <c r="D13" s="4">
        <v>-149</v>
      </c>
      <c r="E13" s="4">
        <v>-149</v>
      </c>
      <c r="F13">
        <f>VLOOKUP(B13,劳务费!$C$3:L79,10,0)</f>
        <v>-149</v>
      </c>
      <c r="K13" s="24"/>
      <c r="L13" s="24"/>
      <c r="M13" s="24"/>
      <c r="N13" s="24"/>
      <c r="O13" s="24"/>
      <c r="P13" s="24"/>
    </row>
    <row r="14" ht="18.75" spans="1:16">
      <c r="A14" s="17"/>
      <c r="B14" s="7" t="s">
        <v>63</v>
      </c>
      <c r="C14" s="5" t="s">
        <v>64</v>
      </c>
      <c r="D14" s="4">
        <v>-149</v>
      </c>
      <c r="E14" s="18"/>
      <c r="F14">
        <f>VLOOKUP(B14,劳务费!$C$3:L79,10,0)</f>
        <v>-149</v>
      </c>
      <c r="K14" s="24"/>
      <c r="L14" s="24"/>
      <c r="M14" s="24"/>
      <c r="N14" s="24"/>
      <c r="O14" s="24"/>
      <c r="P14" s="24"/>
    </row>
    <row r="15" ht="18.75" spans="1:16">
      <c r="A15" s="3"/>
      <c r="B15" s="7" t="s">
        <v>63</v>
      </c>
      <c r="C15" s="5" t="s">
        <v>53</v>
      </c>
      <c r="D15" s="4"/>
      <c r="E15" s="4">
        <v>-149</v>
      </c>
      <c r="F15">
        <f>VLOOKUP(B15,劳务费!$C$3:L79,10,0)</f>
        <v>-149</v>
      </c>
      <c r="K15" s="24"/>
      <c r="L15" s="24"/>
      <c r="M15" s="24"/>
      <c r="N15" s="24"/>
      <c r="O15" s="24"/>
      <c r="P15" s="24"/>
    </row>
    <row r="16" ht="18.75" spans="1:16">
      <c r="A16" s="3"/>
      <c r="B16" s="7" t="s">
        <v>21</v>
      </c>
      <c r="C16" s="5">
        <v>0.8</v>
      </c>
      <c r="D16" s="4">
        <f>-3049.5*0.2</f>
        <v>-609.9</v>
      </c>
      <c r="E16" s="4"/>
      <c r="F16">
        <f>VLOOKUP(B16,劳务费!$C$3:L79,10,0)</f>
        <v>-609.9</v>
      </c>
      <c r="K16" s="24"/>
      <c r="L16" s="24"/>
      <c r="M16" s="24"/>
      <c r="N16" s="24"/>
      <c r="O16" s="24"/>
      <c r="P16" s="24"/>
    </row>
    <row r="17" ht="18.75" spans="1:16">
      <c r="A17" s="3"/>
      <c r="B17" s="7" t="s">
        <v>65</v>
      </c>
      <c r="C17" s="5" t="s">
        <v>53</v>
      </c>
      <c r="D17" s="4">
        <v>-149</v>
      </c>
      <c r="E17" s="4">
        <v>-149</v>
      </c>
      <c r="F17">
        <f>VLOOKUP(B17,劳务费!$C$3:L79,10,0)</f>
        <v>-149</v>
      </c>
      <c r="K17" s="24"/>
      <c r="L17" s="24"/>
      <c r="M17" s="24"/>
      <c r="N17" s="24"/>
      <c r="O17" s="24"/>
      <c r="P17" s="24"/>
    </row>
    <row r="18" ht="18.75" spans="1:16">
      <c r="A18" s="8"/>
      <c r="B18" s="6" t="s">
        <v>98</v>
      </c>
      <c r="C18" s="5" t="s">
        <v>99</v>
      </c>
      <c r="D18" s="8">
        <v>-85</v>
      </c>
      <c r="E18" s="8">
        <v>-85</v>
      </c>
      <c r="F18">
        <f>VLOOKUP(B18,劳务费!$C$3:L79,10,0)</f>
        <v>-85</v>
      </c>
      <c r="K18" s="24"/>
      <c r="L18" s="24"/>
      <c r="M18" s="24"/>
      <c r="N18" s="24"/>
      <c r="O18" s="24"/>
      <c r="P18" s="24"/>
    </row>
    <row r="19" ht="18.75" spans="1:16">
      <c r="A19" s="3"/>
      <c r="B19" s="7" t="s">
        <v>100</v>
      </c>
      <c r="C19" s="5" t="s">
        <v>99</v>
      </c>
      <c r="D19" s="19">
        <v>-85</v>
      </c>
      <c r="E19" s="19">
        <v>-85</v>
      </c>
      <c r="F19">
        <f>VLOOKUP(B19,劳务费!$C$3:L79,10,0)</f>
        <v>-85</v>
      </c>
      <c r="K19" s="24"/>
      <c r="L19" s="24"/>
      <c r="M19" s="24"/>
      <c r="N19" s="24"/>
      <c r="O19" s="24"/>
      <c r="P19" s="24"/>
    </row>
    <row r="20" ht="18.75" spans="1:16">
      <c r="A20" s="8"/>
      <c r="B20" s="6" t="s">
        <v>101</v>
      </c>
      <c r="C20" s="5" t="s">
        <v>99</v>
      </c>
      <c r="D20" s="4">
        <v>-85</v>
      </c>
      <c r="E20" s="4">
        <v>-85</v>
      </c>
      <c r="F20">
        <f>VLOOKUP(B20,劳务费!$C$3:L79,10,0)</f>
        <v>-85</v>
      </c>
      <c r="K20" s="24"/>
      <c r="L20" s="24"/>
      <c r="M20" s="24"/>
      <c r="N20" s="24"/>
      <c r="O20" s="24"/>
      <c r="P20" s="24"/>
    </row>
    <row r="21" ht="18.75" spans="1:16">
      <c r="A21" s="8"/>
      <c r="B21" s="7" t="s">
        <v>105</v>
      </c>
      <c r="C21" s="5" t="s">
        <v>99</v>
      </c>
      <c r="D21" s="8">
        <v>-88</v>
      </c>
      <c r="E21" s="8">
        <v>-88</v>
      </c>
      <c r="F21">
        <f>VLOOKUP(B21,劳务费!$C$3:L79,10,0)</f>
        <v>-88</v>
      </c>
      <c r="K21" s="24"/>
      <c r="L21" s="24"/>
      <c r="M21" s="24"/>
      <c r="N21" s="24"/>
      <c r="O21" s="24"/>
      <c r="P21" s="24"/>
    </row>
    <row r="22" ht="18.75" spans="1:16">
      <c r="A22" s="3"/>
      <c r="B22" s="20" t="s">
        <v>83</v>
      </c>
      <c r="C22" s="20" t="s">
        <v>84</v>
      </c>
      <c r="D22" s="4">
        <v>280</v>
      </c>
      <c r="E22" s="21"/>
      <c r="F22">
        <f>VLOOKUP(B22,劳务费!$C$3:L79,10,0)</f>
        <v>280</v>
      </c>
      <c r="K22" s="24"/>
      <c r="L22" s="24"/>
      <c r="M22" s="24"/>
      <c r="N22" s="24"/>
      <c r="O22" s="24"/>
      <c r="P22" s="24"/>
    </row>
    <row r="23" ht="18.75" spans="1:16">
      <c r="A23" s="3"/>
      <c r="B23" s="20" t="s">
        <v>85</v>
      </c>
      <c r="C23" s="20" t="s">
        <v>84</v>
      </c>
      <c r="D23" s="4">
        <v>340</v>
      </c>
      <c r="E23" s="21"/>
      <c r="F23">
        <f>VLOOKUP(B23,劳务费!$C$3:L79,10,0)</f>
        <v>340</v>
      </c>
      <c r="K23" s="24"/>
      <c r="L23" s="24"/>
      <c r="M23" s="24"/>
      <c r="N23" s="24"/>
      <c r="O23" s="24"/>
      <c r="P23" s="24"/>
    </row>
    <row r="24" ht="18.75" spans="1:16">
      <c r="A24" s="3"/>
      <c r="B24" s="20" t="s">
        <v>73</v>
      </c>
      <c r="C24" s="20" t="s">
        <v>74</v>
      </c>
      <c r="D24" s="4">
        <v>-100</v>
      </c>
      <c r="E24" s="21"/>
      <c r="F24">
        <f>VLOOKUP(B24,劳务费!$C$3:L79,10,0)</f>
        <v>-100</v>
      </c>
      <c r="K24" s="24"/>
      <c r="L24" s="24"/>
      <c r="M24" s="24"/>
      <c r="N24" s="24"/>
      <c r="O24" s="24"/>
      <c r="P24" s="24"/>
    </row>
    <row r="25" ht="18.75" spans="1:16">
      <c r="A25" s="3"/>
      <c r="B25" s="20" t="s">
        <v>75</v>
      </c>
      <c r="C25" s="20" t="s">
        <v>74</v>
      </c>
      <c r="D25" s="4">
        <v>-50</v>
      </c>
      <c r="E25" s="21"/>
      <c r="F25">
        <f>VLOOKUP(B25,劳务费!$C$3:L79,10,0)</f>
        <v>-50</v>
      </c>
      <c r="K25" s="24"/>
      <c r="L25" s="24"/>
      <c r="M25" s="24"/>
      <c r="N25" s="24"/>
      <c r="O25" s="24"/>
      <c r="P25" s="24"/>
    </row>
    <row r="26" ht="18.75" spans="1:16">
      <c r="A26" s="3"/>
      <c r="B26" s="4" t="s">
        <v>91</v>
      </c>
      <c r="C26" s="4" t="s">
        <v>92</v>
      </c>
      <c r="D26" s="4">
        <f>-2*18*8</f>
        <v>-288</v>
      </c>
      <c r="E26" s="21"/>
      <c r="F26">
        <f>VLOOKUP(B26,劳务费!$C$3:L79,10,0)</f>
        <v>-288</v>
      </c>
      <c r="K26" s="24"/>
      <c r="L26" s="24"/>
      <c r="M26" s="24"/>
      <c r="N26" s="24"/>
      <c r="O26" s="24"/>
      <c r="P26" s="24"/>
    </row>
    <row r="27" ht="18.75" spans="1:16">
      <c r="A27" s="3"/>
      <c r="B27" s="4"/>
      <c r="C27" s="4"/>
      <c r="D27" s="4"/>
      <c r="E27" s="21"/>
      <c r="F27" t="e">
        <f>VLOOKUP(B27,劳务费!$C$3:L78,10,0)</f>
        <v>#N/A</v>
      </c>
      <c r="K27" s="24"/>
      <c r="L27" s="24"/>
      <c r="M27" s="24"/>
      <c r="N27" s="24"/>
      <c r="O27" s="24"/>
      <c r="P27" s="24"/>
    </row>
    <row r="28" ht="18.75" spans="1:16">
      <c r="A28" s="3"/>
      <c r="B28" s="4"/>
      <c r="C28" s="4"/>
      <c r="D28" s="4"/>
      <c r="E28" s="21"/>
      <c r="F28" t="e">
        <f>VLOOKUP(B28,劳务费!$C$3:L79,10,0)</f>
        <v>#N/A</v>
      </c>
      <c r="K28" s="24"/>
      <c r="L28" s="24"/>
      <c r="M28" s="24"/>
      <c r="N28" s="24"/>
      <c r="O28" s="24"/>
      <c r="P28" s="24"/>
    </row>
    <row r="29" ht="18.75" spans="1:16">
      <c r="A29" s="3"/>
      <c r="B29" s="4"/>
      <c r="C29" s="4"/>
      <c r="D29" s="4">
        <f>SUM(D2:D28)</f>
        <v>-3210.64</v>
      </c>
      <c r="E29" s="21"/>
      <c r="F29" t="e">
        <f>VLOOKUP(B29,劳务费!$C$3:L79,10,0)</f>
        <v>#N/A</v>
      </c>
      <c r="K29" s="24"/>
      <c r="L29" s="24"/>
      <c r="M29" s="24"/>
      <c r="N29" s="24"/>
      <c r="O29" s="24"/>
      <c r="P29" s="24"/>
    </row>
    <row r="30" ht="18.75" spans="1:16">
      <c r="A30" s="22"/>
      <c r="B30" s="16"/>
      <c r="C30" s="16"/>
      <c r="D30" s="16"/>
      <c r="E30" s="21"/>
      <c r="F30" t="e">
        <f>VLOOKUP(B30,劳务费!$C$3:L79,10,0)</f>
        <v>#N/A</v>
      </c>
      <c r="K30" s="24"/>
      <c r="L30" s="24"/>
      <c r="M30" s="24"/>
      <c r="N30" s="24"/>
      <c r="O30" s="24"/>
      <c r="P30" s="24"/>
    </row>
    <row r="31" ht="18.75" spans="1:16">
      <c r="A31" s="22"/>
      <c r="B31" s="23"/>
      <c r="C31" s="16"/>
      <c r="D31" s="16"/>
      <c r="E31" s="21"/>
      <c r="K31" s="24"/>
      <c r="L31" s="24"/>
      <c r="M31" s="24"/>
      <c r="N31" s="24"/>
      <c r="O31" s="24"/>
      <c r="P31" s="24"/>
    </row>
    <row r="32" ht="18.75" spans="1:5">
      <c r="A32" s="22"/>
      <c r="B32" s="23"/>
      <c r="C32" s="16"/>
      <c r="D32" s="16"/>
      <c r="E32" s="21"/>
    </row>
    <row r="33" ht="18.75" spans="1:5">
      <c r="A33" s="22"/>
      <c r="B33" s="16"/>
      <c r="C33" s="16"/>
      <c r="D33" s="16"/>
      <c r="E33" s="21"/>
    </row>
    <row r="34" ht="18.75" spans="1:16">
      <c r="A34" s="22"/>
      <c r="B34" s="16"/>
      <c r="C34" s="16"/>
      <c r="D34" s="16"/>
      <c r="E34" s="21"/>
      <c r="K34" s="25"/>
      <c r="L34" s="18"/>
      <c r="M34" s="24"/>
      <c r="N34" s="18"/>
      <c r="O34" s="24"/>
      <c r="P34" s="24"/>
    </row>
    <row r="35" ht="18.75" spans="1:16">
      <c r="A35" s="22"/>
      <c r="B35" s="16"/>
      <c r="C35" s="16"/>
      <c r="D35" s="16"/>
      <c r="E35" s="21"/>
      <c r="K35" s="25"/>
      <c r="L35" s="18"/>
      <c r="M35" s="24"/>
      <c r="N35" s="18"/>
      <c r="O35" s="24"/>
      <c r="P35" s="24"/>
    </row>
    <row r="36" ht="18.75" spans="1:16">
      <c r="A36" s="22"/>
      <c r="B36" s="16"/>
      <c r="C36" s="16"/>
      <c r="D36" s="16"/>
      <c r="E36" s="21"/>
      <c r="K36" s="25"/>
      <c r="L36" s="18"/>
      <c r="M36" s="24"/>
      <c r="N36" s="18"/>
      <c r="O36" s="24"/>
      <c r="P36" s="24"/>
    </row>
    <row r="37" ht="18.75" spans="1:16">
      <c r="A37" s="22"/>
      <c r="B37" s="16"/>
      <c r="C37" s="16"/>
      <c r="D37" s="16"/>
      <c r="E37" s="21"/>
      <c r="K37" s="24"/>
      <c r="L37" s="24"/>
      <c r="M37" s="24"/>
      <c r="N37" s="24"/>
      <c r="O37" s="24"/>
      <c r="P37" s="24"/>
    </row>
    <row r="38" ht="18.75" spans="1:16">
      <c r="A38" s="22"/>
      <c r="B38" s="16"/>
      <c r="C38" s="16"/>
      <c r="D38" s="16"/>
      <c r="E38" s="21"/>
      <c r="K38" s="24"/>
      <c r="L38" s="24"/>
      <c r="M38" s="24"/>
      <c r="N38" s="24"/>
      <c r="O38" s="24"/>
      <c r="P38" s="24"/>
    </row>
    <row r="39" ht="18.75" spans="1:5">
      <c r="A39" s="22"/>
      <c r="B39" s="16"/>
      <c r="C39" s="16"/>
      <c r="D39" s="16"/>
      <c r="E39" s="21"/>
    </row>
    <row r="40" ht="16.5" spans="11:16">
      <c r="K40" s="24"/>
      <c r="L40" s="18"/>
      <c r="M40" s="24"/>
      <c r="N40" s="24"/>
      <c r="P40" s="24"/>
    </row>
    <row r="41" ht="16.5" spans="12:12">
      <c r="L41" s="26"/>
    </row>
    <row r="42" ht="16.5" spans="11:16">
      <c r="K42" s="24"/>
      <c r="L42" s="18"/>
      <c r="M42" s="24"/>
      <c r="N42" s="24"/>
      <c r="P42" s="24"/>
    </row>
    <row r="43" ht="16.5" spans="11:16">
      <c r="K43" s="24"/>
      <c r="L43" s="18"/>
      <c r="M43" s="24"/>
      <c r="N43" s="24"/>
      <c r="O43" s="24"/>
      <c r="P43" s="24"/>
    </row>
    <row r="44" ht="16.5" spans="11:16">
      <c r="K44" s="24"/>
      <c r="L44" s="18"/>
      <c r="M44" s="24"/>
      <c r="N44" s="24"/>
      <c r="O44" s="24"/>
      <c r="P44" s="24"/>
    </row>
  </sheetData>
  <autoFilter xmlns:etc="http://www.wps.cn/officeDocument/2017/etCustomData" ref="A1:F30" etc:filterBottomFollowUsedRange="0">
    <sortState ref="A1:F30">
      <sortCondition ref="B1"/>
    </sortState>
    <extLst/>
  </autoFilter>
  <sortState ref="A1:F38">
    <sortCondition ref="B1:B38"/>
  </sortState>
  <conditionalFormatting sqref="B1">
    <cfRule type="duplicateValues" dxfId="0" priority="295"/>
  </conditionalFormatting>
  <conditionalFormatting sqref="C2"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</conditionalFormatting>
  <conditionalFormatting sqref="B4">
    <cfRule type="duplicateValues" dxfId="0" priority="143"/>
  </conditionalFormatting>
  <conditionalFormatting sqref="B6"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</conditionalFormatting>
  <conditionalFormatting sqref="A9">
    <cfRule type="duplicateValues" dxfId="0" priority="280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</conditionalFormatting>
  <conditionalFormatting sqref="B9">
    <cfRule type="duplicateValues" dxfId="0" priority="278"/>
    <cfRule type="duplicateValues" dxfId="0" priority="279"/>
    <cfRule type="duplicateValues" dxfId="0" priority="281"/>
    <cfRule type="duplicateValues" dxfId="0" priority="287"/>
    <cfRule type="duplicateValues" dxfId="0" priority="288"/>
  </conditionalFormatting>
  <conditionalFormatting sqref="B22">
    <cfRule type="duplicateValues" dxfId="0" priority="7"/>
    <cfRule type="duplicateValues" dxfId="0" priority="13"/>
    <cfRule type="duplicateValues" dxfId="0" priority="19"/>
  </conditionalFormatting>
  <conditionalFormatting sqref="B23">
    <cfRule type="duplicateValues" dxfId="0" priority="6"/>
    <cfRule type="duplicateValues" dxfId="0" priority="12"/>
    <cfRule type="duplicateValues" dxfId="0" priority="18"/>
  </conditionalFormatting>
  <conditionalFormatting sqref="B24">
    <cfRule type="duplicateValues" dxfId="0" priority="5"/>
    <cfRule type="duplicateValues" dxfId="0" priority="11"/>
    <cfRule type="duplicateValues" dxfId="0" priority="17"/>
  </conditionalFormatting>
  <conditionalFormatting sqref="B25">
    <cfRule type="duplicateValues" dxfId="0" priority="4"/>
    <cfRule type="duplicateValues" dxfId="0" priority="10"/>
    <cfRule type="duplicateValues" dxfId="0" priority="16"/>
  </conditionalFormatting>
  <conditionalFormatting sqref="B26">
    <cfRule type="duplicateValues" dxfId="0" priority="3"/>
    <cfRule type="duplicateValues" dxfId="0" priority="9"/>
    <cfRule type="duplicateValues" dxfId="0" priority="15"/>
  </conditionalFormatting>
  <conditionalFormatting sqref="B27">
    <cfRule type="duplicateValues" dxfId="0" priority="2"/>
    <cfRule type="duplicateValues" dxfId="0" priority="8"/>
    <cfRule type="duplicateValues" dxfId="0" priority="14"/>
  </conditionalFormatting>
  <conditionalFormatting sqref="B29">
    <cfRule type="duplicateValues" dxfId="0" priority="2209"/>
    <cfRule type="duplicateValues" dxfId="0" priority="2226"/>
    <cfRule type="duplicateValues" dxfId="0" priority="2243"/>
    <cfRule type="duplicateValues" dxfId="0" priority="2260"/>
    <cfRule type="duplicateValues" dxfId="0" priority="2277"/>
    <cfRule type="duplicateValues" dxfId="0" priority="2294"/>
    <cfRule type="duplicateValues" dxfId="0" priority="2311"/>
    <cfRule type="duplicateValues" dxfId="0" priority="2328"/>
    <cfRule type="duplicateValues" dxfId="0" priority="2345"/>
    <cfRule type="duplicateValues" dxfId="0" priority="2362"/>
  </conditionalFormatting>
  <conditionalFormatting sqref="B$1:B$1048576">
    <cfRule type="duplicateValues" dxfId="0" priority="1"/>
  </conditionalFormatting>
  <conditionalFormatting sqref="B12:B21"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</conditionalFormatting>
  <conditionalFormatting sqref="C3:C5"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</conditionalFormatting>
  <conditionalFormatting sqref="B1 B30:B1048576">
    <cfRule type="duplicateValues" dxfId="0" priority="2383"/>
    <cfRule type="duplicateValues" dxfId="0" priority="2818"/>
    <cfRule type="duplicateValues" dxfId="0" priority="2991"/>
  </conditionalFormatting>
  <conditionalFormatting sqref="B1 B29:B1048576">
    <cfRule type="duplicateValues" dxfId="0" priority="2208"/>
  </conditionalFormatting>
  <conditionalFormatting sqref="B1:B3 B5 B28:B1048576 B7:B11">
    <cfRule type="duplicateValues" dxfId="0" priority="277"/>
  </conditionalFormatting>
  <conditionalFormatting sqref="B1 B10:B11 B28:B1048576">
    <cfRule type="duplicateValues" dxfId="0" priority="294"/>
  </conditionalFormatting>
  <conditionalFormatting sqref="B1:B21 B28:B1048576">
    <cfRule type="duplicateValues" dxfId="0" priority="13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劳务费</vt:lpstr>
      <vt:lpstr>考勤</vt:lpstr>
      <vt:lpstr>奖惩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2025-01-24T08:15:44Z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  <property fmtid="{D5CDD505-2E9C-101B-9397-08002B2CF9AE}" pid="5" name="ICV">
    <vt:lpwstr>67A5761E605340399B02A352642DF386_13</vt:lpwstr>
  </property>
  <property fmtid="{D5CDD505-2E9C-101B-9397-08002B2CF9AE}" pid="6" name="commondata">
    <vt:lpwstr>eyJoZGlkIjoiOTNlNzI1Y2Q5NTc4ZWZmNDcyMTgzMzg5MGQ3ZjAzMDMifQ==</vt:lpwstr>
  </property>
</Properties>
</file>