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2月份计划" sheetId="6" r:id="rId1"/>
    <sheet name="2月份科目余额" sheetId="7" r:id="rId2"/>
    <sheet name="1月份计划" sheetId="1" r:id="rId3"/>
    <sheet name="1月份科目余额（2.25导出）" sheetId="2" r:id="rId4"/>
    <sheet name="1月份挂账" sheetId="3" r:id="rId5"/>
    <sheet name="Sheet4" sheetId="4" r:id="rId6"/>
  </sheets>
  <definedNames>
    <definedName name="_xlnm._FilterDatabase" localSheetId="0" hidden="1">'2月份计划'!$A$1:$H$85</definedName>
    <definedName name="_xlnm._FilterDatabase" localSheetId="1" hidden="1">'2月份科目余额'!$A$1:$P$115</definedName>
    <definedName name="_xlnm._FilterDatabase" localSheetId="2" hidden="1">'1月份计划'!$A$1:$H$85</definedName>
    <definedName name="_xlnm._FilterDatabase" localSheetId="3" hidden="1">'1月份科目余额（2.25导出）'!$A$1:$P$228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<sst xmlns="http://schemas.openxmlformats.org/spreadsheetml/2006/main" count="4670" uniqueCount="643">
  <si>
    <t>2025年1月付款计划（2月初付款）</t>
  </si>
  <si>
    <t>供应商名称</t>
  </si>
  <si>
    <t>1月31余额
(2月6日导出）</t>
  </si>
  <si>
    <t>11月份挂账</t>
  </si>
  <si>
    <t>12月份挂账</t>
  </si>
  <si>
    <t>1月份挂账</t>
  </si>
  <si>
    <t>按2个月账期
计算的到期货款</t>
  </si>
  <si>
    <t>按3个月账期
计算的到期货款</t>
  </si>
  <si>
    <t>拟付款</t>
  </si>
  <si>
    <t>重庆厚元汽车配件有限公司</t>
  </si>
  <si>
    <t>天津琪安科技有限公司</t>
  </si>
  <si>
    <t>黄骅市广亿汽车部件有限公司</t>
  </si>
  <si>
    <t>霸州市自强汽车零部件厂</t>
  </si>
  <si>
    <t>海兴中盛弹簧有限公司</t>
  </si>
  <si>
    <t>沧州临港明康汽车配件有限公司</t>
  </si>
  <si>
    <t>黄骅市建昌塑料制品有限公司</t>
  </si>
  <si>
    <t>廊坊市烁鑫汽车配件有限公司</t>
  </si>
  <si>
    <t>黄骅市汇铭汽车部件有限公司</t>
  </si>
  <si>
    <t>上海明芳汽车零件有限公司</t>
  </si>
  <si>
    <t>江苏力乐汽车部件股份有限公司</t>
  </si>
  <si>
    <t>溧阳鑫岩汽车零部件有限公司</t>
  </si>
  <si>
    <t>浙江华悦汽车零部件股份有限公</t>
  </si>
  <si>
    <t>厦门凯平化工有限公司</t>
  </si>
  <si>
    <t>湖北伟士通汽车零件有限公司</t>
  </si>
  <si>
    <t>衡阳县标准件厂株洲销售处</t>
  </si>
  <si>
    <t>湖南凌天汽车零部件有限公司</t>
  </si>
  <si>
    <t>重庆光大产业有限公司</t>
  </si>
  <si>
    <t>湘乡简美工贸有限公司</t>
  </si>
  <si>
    <t>佛吉亚（无锡）座椅部件有限公</t>
  </si>
  <si>
    <t>吉林省德邦汽车电子有限公司</t>
  </si>
  <si>
    <t>吉林省方舟电子科技有限公司</t>
  </si>
  <si>
    <t>长春富维安道拓汽车金属零部件</t>
  </si>
  <si>
    <t>黄骅市雍丰塑料制品有限公司</t>
  </si>
  <si>
    <t>景德镇市乾立运输有限公司</t>
  </si>
  <si>
    <t>景德镇市凯达汽车配件有限公司</t>
  </si>
  <si>
    <t>武汉德锐隆科技有限公司</t>
  </si>
  <si>
    <t>湘潭湘和汽车零部件制造有限公</t>
  </si>
  <si>
    <t>湖南中道机械设备有限公司</t>
  </si>
  <si>
    <t>湘潭市忠强气体有限公司</t>
  </si>
  <si>
    <t>湖南驷马机械有限公司</t>
  </si>
  <si>
    <t>广州吉中汽车内饰系统有限公司</t>
  </si>
  <si>
    <t>广州松兴电气股份有限公司</t>
  </si>
  <si>
    <t>广州市信征汽车零件有限公司</t>
  </si>
  <si>
    <t>醴陵广仁环保科技有限公司</t>
  </si>
  <si>
    <t>长沙真旺钢铁贸易有限公司</t>
  </si>
  <si>
    <t>深州市晶立泰机械配件有限公司</t>
  </si>
  <si>
    <t>山东鼎信新材料科技有限公司</t>
  </si>
  <si>
    <t>湖南诺亿科技有限公司</t>
  </si>
  <si>
    <t>长春超力内饰件有限公司</t>
  </si>
  <si>
    <t>重庆市宏立摩托车制造有限公司</t>
  </si>
  <si>
    <t>湖南裕腾兴汽车配件有限公司</t>
  </si>
  <si>
    <t>株洲诚康实业有限责任公司</t>
  </si>
  <si>
    <t>十堰市盈旭工贸有限公司</t>
  </si>
  <si>
    <t>山东鼎昌智能科技有限公司</t>
  </si>
  <si>
    <t>湖北欣辰达商贸有限公司</t>
  </si>
  <si>
    <t>汇阅（上海）新材料科技有限公</t>
  </si>
  <si>
    <t>常州立天汽车零部件有限公司</t>
  </si>
  <si>
    <t>霸州市政锦五金制品有限公司</t>
  </si>
  <si>
    <t>河北方基恒达汽车部件有限公司</t>
  </si>
  <si>
    <t>慈溪市维克多自控元件有限公司</t>
  </si>
  <si>
    <t>山东金达汽车部件制造股份有限</t>
  </si>
  <si>
    <t>重庆渝融兴汽车配件有限公司</t>
  </si>
  <si>
    <t>安徽汉升工业部件股份有限公司</t>
  </si>
  <si>
    <t>江苏忠明祥和精工股份有限公司</t>
  </si>
  <si>
    <t>上海秉直精密机械有限公司</t>
  </si>
  <si>
    <t>文安县德实汽车配件有限公司</t>
  </si>
  <si>
    <t>沧州宇诺五金制造有限公司</t>
  </si>
  <si>
    <t>清河县沁园汽车零部件有限公司</t>
  </si>
  <si>
    <t>新梦顶（上海）贸易有限公司</t>
  </si>
  <si>
    <t>湖南奥瑞格工贸有限公司</t>
  </si>
  <si>
    <t>天津鑫淼塑料制品有限公司</t>
  </si>
  <si>
    <t>浙江松原汽车安全系统股份有限</t>
  </si>
  <si>
    <t>江苏全盛座舱技术股份有限公司</t>
  </si>
  <si>
    <t>黄骅市成卓汽车部件厂</t>
  </si>
  <si>
    <t>易格斯(上海)拖链系统有限公司</t>
  </si>
  <si>
    <t>北京浦东三浦标准件有限公司</t>
  </si>
  <si>
    <t>惠州市唐群座椅科技股份有限公</t>
  </si>
  <si>
    <t>厦门劲亨五金工业有限公司</t>
  </si>
  <si>
    <t>沧州旭兴五金制品有限公司</t>
  </si>
  <si>
    <t>江苏万金汽车零部件制造有限公</t>
  </si>
  <si>
    <t>湖南兴天宏实业有限公司</t>
  </si>
  <si>
    <t>株洲铖亿轨道交通技术有限</t>
  </si>
  <si>
    <t>北京美好生活家居用品有限公司</t>
  </si>
  <si>
    <t>无锡市奇胜五金制品有限公司</t>
  </si>
  <si>
    <t>太航常青汽车安全系统(苏州)股</t>
  </si>
  <si>
    <t>河北莫特美橡塑科技有限公司</t>
  </si>
  <si>
    <t>江苏凌派通信科技有限公司</t>
  </si>
  <si>
    <t>合计</t>
  </si>
  <si>
    <t>不含负数合计</t>
  </si>
  <si>
    <t>账户</t>
  </si>
  <si>
    <t>账户描述</t>
  </si>
  <si>
    <t>分账户</t>
  </si>
  <si>
    <t>单位/个人</t>
  </si>
  <si>
    <t>部门</t>
  </si>
  <si>
    <t>货币</t>
  </si>
  <si>
    <t>借/贷</t>
  </si>
  <si>
    <t>期初</t>
  </si>
  <si>
    <t>借方发生额</t>
  </si>
  <si>
    <t>贷方发生额</t>
  </si>
  <si>
    <t>借方年度</t>
  </si>
  <si>
    <t>贷方年度</t>
  </si>
  <si>
    <t>期末</t>
  </si>
  <si>
    <t>期末余额</t>
  </si>
  <si>
    <t/>
  </si>
  <si>
    <t>CNY</t>
  </si>
  <si>
    <t>2202</t>
  </si>
  <si>
    <t>应付账款</t>
  </si>
  <si>
    <t>北京光华荣昌汽车部件有限公司</t>
  </si>
  <si>
    <t>贷</t>
  </si>
  <si>
    <t>北京市橡塑减震器材厂</t>
  </si>
  <si>
    <t>湖南松柏模具有限公司</t>
  </si>
  <si>
    <t>北京德实汽车饰件有限公司</t>
  </si>
  <si>
    <t>河北光华荣昌汽车部件有限公司</t>
  </si>
  <si>
    <t>安路普（北京）汽车技术有限公</t>
  </si>
  <si>
    <t>借</t>
  </si>
  <si>
    <t>株洲锐昌再生资源有限公司</t>
  </si>
  <si>
    <t>江阴市诚信模具有限公司</t>
  </si>
  <si>
    <t>江阴长青工艺品有限公司</t>
  </si>
  <si>
    <t>黄骅市泽方模具有限公司</t>
  </si>
  <si>
    <t>黄骅市荣丰塑料模具有限公司</t>
  </si>
  <si>
    <t>黄骅市震雄塑料模具有限公司</t>
  </si>
  <si>
    <t>湖南精正设备制造有限公司</t>
  </si>
  <si>
    <t>天津国际铁工焊接装备有限公司</t>
  </si>
  <si>
    <t>北京江森汽车部件有限公司</t>
  </si>
  <si>
    <t>张家港环球塑料机械厂</t>
  </si>
  <si>
    <t>厦门市三友和机械有限公司</t>
  </si>
  <si>
    <t>廊坊华文机电设备有限公司</t>
  </si>
  <si>
    <t>株洲美佳机械实业有限公司</t>
  </si>
  <si>
    <t>上海江川国际贸易有限公司</t>
  </si>
  <si>
    <t>芜湖海川汽车部件有限公司</t>
  </si>
  <si>
    <t>张家港保税区得英达利化工材料</t>
  </si>
  <si>
    <t>合肥都维自动给料设备有限公司</t>
  </si>
  <si>
    <t>江西昌兴汽车配件有限公司</t>
  </si>
  <si>
    <t>景德镇市劲元汽车配件有限公司</t>
  </si>
  <si>
    <t>湖南金能安全科技有限责任公司</t>
  </si>
  <si>
    <t>株洲飞马橡胶实业有限公司</t>
  </si>
  <si>
    <t>长沙市自翔机械有限公司</t>
  </si>
  <si>
    <t>株洲博锐服装辅料有限公司</t>
  </si>
  <si>
    <t>长沙晶丰轻钢结构工程有限公司</t>
  </si>
  <si>
    <t>株洲市华霖机电有限公司</t>
  </si>
  <si>
    <t>株洲江淮叉车有限公司</t>
  </si>
  <si>
    <t>湘潭众冠五金有限公司</t>
  </si>
  <si>
    <t>广州市耐迪涂料有限公司</t>
  </si>
  <si>
    <t>重庆幻速汽车配件有限公司</t>
  </si>
  <si>
    <t>山东蓝星东大有限公司</t>
  </si>
  <si>
    <t>cny</t>
  </si>
  <si>
    <t>广州市盈尔安防火材料有限公司</t>
  </si>
  <si>
    <t>广东佰匠模具科技有限公司</t>
  </si>
  <si>
    <t>湖南诚俊自动化科技有限公司</t>
  </si>
  <si>
    <t>台州市黄岩增益模塑有限公司</t>
  </si>
  <si>
    <t>平</t>
  </si>
  <si>
    <t>4104001</t>
  </si>
  <si>
    <t>利润分配-未分配利润</t>
  </si>
  <si>
    <t>blank</t>
  </si>
  <si>
    <t>2025年1月付款计划（2月底付款）</t>
  </si>
  <si>
    <t>1月31余额
(2月25日导出）</t>
  </si>
  <si>
    <t>采购计划付款</t>
  </si>
  <si>
    <t>2月25日资金库存</t>
  </si>
  <si>
    <t>湘和</t>
  </si>
  <si>
    <t>现金</t>
  </si>
  <si>
    <t>简美</t>
  </si>
  <si>
    <t>承兑（可用）</t>
  </si>
  <si>
    <t>安道拓</t>
  </si>
  <si>
    <t>2月份可回款</t>
  </si>
  <si>
    <t>金达</t>
  </si>
  <si>
    <t>北京还款</t>
  </si>
  <si>
    <t>欣辰达</t>
  </si>
  <si>
    <t>潍坊货款</t>
  </si>
  <si>
    <t>汇阅</t>
  </si>
  <si>
    <t>长沙货款</t>
  </si>
  <si>
    <t>德邦</t>
  </si>
  <si>
    <t>麦格纳货款</t>
  </si>
  <si>
    <t>诺亿</t>
  </si>
  <si>
    <t>金琥货款</t>
  </si>
  <si>
    <t>信征</t>
  </si>
  <si>
    <t>株分货款</t>
  </si>
  <si>
    <t>凌天</t>
  </si>
  <si>
    <t>中行倒贷</t>
  </si>
  <si>
    <t>乾立</t>
  </si>
  <si>
    <t>3月底之前需开支</t>
  </si>
  <si>
    <t>工资五险</t>
  </si>
  <si>
    <t>计划没完成</t>
  </si>
  <si>
    <t>电费</t>
  </si>
  <si>
    <t>中行还贷</t>
  </si>
  <si>
    <t>资金缺口</t>
  </si>
  <si>
    <t>东莞市博仪自动化科技有限公司</t>
  </si>
  <si>
    <t>北京瑞隆祥模具有限公司</t>
  </si>
  <si>
    <t>北京盛奥金华包装有限公司</t>
  </si>
  <si>
    <t>河北安闻汽车零部件有限公司</t>
  </si>
  <si>
    <t>河北新强力机械制造有限公司</t>
  </si>
  <si>
    <t>黄骅市鑫昌五金制品厂</t>
  </si>
  <si>
    <t>潍坊光华荣昌汽车技术有限公司</t>
  </si>
  <si>
    <t>河北岳钢数控设备有限公司</t>
  </si>
  <si>
    <t>保定兆龙通用电器塑业有限公司</t>
  </si>
  <si>
    <t>德州志鹏海绵制品有限公司</t>
  </si>
  <si>
    <t>黄骅市峰霞科技有限公司</t>
  </si>
  <si>
    <t>黄骅市万昌五金制品有限公司</t>
  </si>
  <si>
    <t>沧州华联钢管有限公司</t>
  </si>
  <si>
    <t>深州市安广顺机械配件有限公司</t>
  </si>
  <si>
    <t>威县永盛汽车配件制造有限公司</t>
  </si>
  <si>
    <t>南皮县泰航五金制造有限公司</t>
  </si>
  <si>
    <t>新发展（长春）汽车自控系统有</t>
  </si>
  <si>
    <t>上海怀德机电有限公司</t>
  </si>
  <si>
    <t>上海庆利机械设备有限公司</t>
  </si>
  <si>
    <t>江阴市达尔安汽车内饰科技</t>
  </si>
  <si>
    <t>江阴市达尔安汽车内饰科技有限</t>
  </si>
  <si>
    <t>浙江龙生汽车部件有限公司</t>
  </si>
  <si>
    <t>德清三和塑胶有限公司</t>
  </si>
  <si>
    <t>宁波威源软件有限公司</t>
  </si>
  <si>
    <t>浙江富昌泰汽车零部件有限公司</t>
  </si>
  <si>
    <t>芜湖金安世腾汽车安全系统有限</t>
  </si>
  <si>
    <t>盐城默成汽车内饰科技有限公司</t>
  </si>
  <si>
    <t>佳化化学（滨州）有限公司</t>
  </si>
  <si>
    <t>万华化学（烟台）销售有限公司</t>
  </si>
  <si>
    <t>永州巴佛莱特汽车饰品有限公司</t>
  </si>
  <si>
    <t>永州市巴佛莱特车辆饰件有限公</t>
  </si>
  <si>
    <t>株洲诺亿模具制造有限公司</t>
  </si>
  <si>
    <t>湖南益泰安环技术咨询有限公司</t>
  </si>
  <si>
    <t>株洲恺撒机电有限公司</t>
  </si>
  <si>
    <t>株洲市凡美斯汽车配件有限公司</t>
  </si>
  <si>
    <t>广州市永达汽车用品有限公司</t>
  </si>
  <si>
    <t>东莞市双和机车拉索有限公司</t>
  </si>
  <si>
    <t>广州永晔化工科技有限公司</t>
  </si>
  <si>
    <t>广州市耀林汽车装备有限公司</t>
  </si>
  <si>
    <t>广州添亿高分子材料有限公司</t>
  </si>
  <si>
    <t>东莞市君赢机械制造有限公司</t>
  </si>
  <si>
    <t>赵五祥</t>
  </si>
  <si>
    <t>湖南星宇龙机械有限公司</t>
  </si>
  <si>
    <t>东莞市高泰检测仪器有限公司</t>
  </si>
  <si>
    <t>黄骅市正大纺织机械配件厂</t>
  </si>
  <si>
    <t>沧州强宇五金制造有限公司</t>
  </si>
  <si>
    <t>江阴常青模具有限公司</t>
  </si>
  <si>
    <t>长春赛诺汽车材料有限公</t>
  </si>
  <si>
    <t>西安光华荣昌汽车部件有限公司</t>
  </si>
  <si>
    <t>武汉信测标准技术服务有限公司</t>
  </si>
  <si>
    <t>安莘供应链管理（上海）有限公</t>
  </si>
  <si>
    <t>长沙浩睿精密机械有限公司</t>
  </si>
  <si>
    <t>北京兴达恒源商贸有限公司</t>
  </si>
  <si>
    <t>昆山佰益通仓储设备有限公司</t>
  </si>
  <si>
    <t>浙江光安标准件有限公司</t>
  </si>
  <si>
    <t>安徽楚江特钢有限公司</t>
  </si>
  <si>
    <t>江西省仁义航空机械加工有限公</t>
  </si>
  <si>
    <t>景德镇市骏达汽车零部件有限公</t>
  </si>
  <si>
    <t>江西国匠汽车部件有限公司</t>
  </si>
  <si>
    <t>湖南鑫起人力资源管理有限公司</t>
  </si>
  <si>
    <t>湖南天平正大有限责任会计事务</t>
  </si>
  <si>
    <t>株洲博雅实业有限公司</t>
  </si>
  <si>
    <t>株洲县德鲲物流有限责任公司</t>
  </si>
  <si>
    <t>株洲国铁实业有限公司</t>
  </si>
  <si>
    <t>株洲久润物资贸易有限公司</t>
  </si>
  <si>
    <t>湘潭市得力焊材有限公司</t>
  </si>
  <si>
    <t>湖南瑞安汽车零部件有限公司</t>
  </si>
  <si>
    <t>株洲恒博工贸有限公司</t>
  </si>
  <si>
    <t>湖南易兹自动化有限公司</t>
  </si>
  <si>
    <t>江门东科化工有限公司</t>
  </si>
  <si>
    <t>深圳市和和机械有限公司</t>
  </si>
  <si>
    <t>佛山市顺德区勒流华通机电设备</t>
  </si>
  <si>
    <t>重庆聚贤汽车零部件制造有限公</t>
  </si>
  <si>
    <t>浙江维日托自动化科技有限公司</t>
  </si>
  <si>
    <t>广州熙锐自动化设备有限公司</t>
  </si>
  <si>
    <t>常州宝虎汽车配件有限公司</t>
  </si>
  <si>
    <t>停用-湘乡简美工贸有限公司</t>
  </si>
  <si>
    <t>湖南蝴蝶智能科技有限公司</t>
  </si>
  <si>
    <t>湖北瑞彼德自动化有限公司</t>
  </si>
  <si>
    <t>浙江泰极信汽车部件有限公司</t>
  </si>
  <si>
    <t>陕西擎创艺汽车零配件制造有限</t>
  </si>
  <si>
    <t>重庆乐康汽车配件有限公司</t>
  </si>
  <si>
    <t>麦格纳宏立汽车系统集团有限公</t>
  </si>
  <si>
    <t>上海菱林自动化科技有限公司</t>
  </si>
  <si>
    <t>长沙市跨越物流有限公司</t>
  </si>
  <si>
    <t>上海衡驰化工有限公司</t>
  </si>
  <si>
    <t>胜华波汽车电器（滁州）有限公</t>
  </si>
  <si>
    <t>湖南博恒机械设备有限公司</t>
  </si>
  <si>
    <t>湖南鸿骏机电有限公司</t>
  </si>
  <si>
    <t>武汉金悦力化工科技有限公司</t>
  </si>
  <si>
    <t>潍坊鑫腾物流有限公司</t>
  </si>
  <si>
    <t>湖南容正环保科技有限公司</t>
  </si>
  <si>
    <t>湖南道同生态环境科技有限公司</t>
  </si>
  <si>
    <t>广州可卓材料科技有限公司</t>
  </si>
  <si>
    <t>株洲市华龙特种气体有限公司</t>
  </si>
  <si>
    <t>湖南金远东汽车部件有限公司</t>
  </si>
  <si>
    <t>株洲和元智能科技有限公司</t>
  </si>
  <si>
    <t>无锡市康尼化工有限公司</t>
  </si>
  <si>
    <t>山东锐王工业科技有限公司</t>
  </si>
  <si>
    <t>上海凯密克新材料有限公司</t>
  </si>
  <si>
    <t>长沙享鑫机械有限公司</t>
  </si>
  <si>
    <t>泊头市捷润五金制品有限公司</t>
  </si>
  <si>
    <t>霸州市汇行汽车零部件有限公司</t>
  </si>
  <si>
    <t>上海绽奇汽车部件有限公司</t>
  </si>
  <si>
    <t>徐州睿轴琦机械设备有限公司</t>
  </si>
  <si>
    <t>芜湖市卓人汽车配件有限责任公</t>
  </si>
  <si>
    <t>江西北汽海纳川星徽汽车部件有</t>
  </si>
  <si>
    <t>总账参考号</t>
  </si>
  <si>
    <t>会计单位</t>
  </si>
  <si>
    <t>行</t>
  </si>
  <si>
    <t>批处理</t>
  </si>
  <si>
    <t>生效日期</t>
  </si>
  <si>
    <t>输入日期</t>
  </si>
  <si>
    <t>帐户描述</t>
  </si>
  <si>
    <t>明细账户</t>
  </si>
  <si>
    <t>分帐户描述</t>
  </si>
  <si>
    <t>成本中心</t>
  </si>
  <si>
    <t>成本中心描述</t>
  </si>
  <si>
    <t>项目</t>
  </si>
  <si>
    <t>凭证说明</t>
  </si>
  <si>
    <t>借方金额</t>
  </si>
  <si>
    <t>贷方金额</t>
  </si>
  <si>
    <t>地址</t>
  </si>
  <si>
    <t>名称</t>
  </si>
  <si>
    <t>事务类型</t>
  </si>
  <si>
    <t>单据类型</t>
  </si>
  <si>
    <t>单据</t>
  </si>
  <si>
    <t>用户 ID</t>
  </si>
  <si>
    <t>AP250131009697</t>
  </si>
  <si>
    <t>7100</t>
  </si>
  <si>
    <t>10740</t>
  </si>
  <si>
    <t>空白</t>
  </si>
  <si>
    <t>购裕腾兴材料一批</t>
  </si>
  <si>
    <t>L5437</t>
  </si>
  <si>
    <t>AP</t>
  </si>
  <si>
    <t>VO</t>
  </si>
  <si>
    <t>8422</t>
  </si>
  <si>
    <t>CW57</t>
  </si>
  <si>
    <t>AP250131009698</t>
  </si>
  <si>
    <t>10741</t>
  </si>
  <si>
    <t>调整10740税差</t>
  </si>
  <si>
    <t>8423</t>
  </si>
  <si>
    <t>AP250131009699</t>
  </si>
  <si>
    <t>10742</t>
  </si>
  <si>
    <t>购入河北光华材料一批</t>
  </si>
  <si>
    <t>1913037</t>
  </si>
  <si>
    <t>8424</t>
  </si>
  <si>
    <t>AP250131009700</t>
  </si>
  <si>
    <t>10743</t>
  </si>
  <si>
    <t>调整10742税差</t>
  </si>
  <si>
    <t>8425</t>
  </si>
  <si>
    <t>AP250131009701</t>
  </si>
  <si>
    <t>10744</t>
  </si>
  <si>
    <t>转至北京光华</t>
  </si>
  <si>
    <t>8426</t>
  </si>
  <si>
    <t>AP250131009702</t>
  </si>
  <si>
    <t>10745</t>
  </si>
  <si>
    <t>应付账款凭证</t>
  </si>
  <si>
    <t>1911037</t>
  </si>
  <si>
    <t>8427</t>
  </si>
  <si>
    <t>AP250131009703</t>
  </si>
  <si>
    <t>10746</t>
  </si>
  <si>
    <t>购入宏立材料一批</t>
  </si>
  <si>
    <t>L5382</t>
  </si>
  <si>
    <t>8428</t>
  </si>
  <si>
    <t>AP250131009704</t>
  </si>
  <si>
    <t>10747</t>
  </si>
  <si>
    <t>购入上海明芳材料一批</t>
  </si>
  <si>
    <t>1931528</t>
  </si>
  <si>
    <t>8429</t>
  </si>
  <si>
    <t>AP250131009705</t>
  </si>
  <si>
    <t>10748</t>
  </si>
  <si>
    <t>购入凌派通材料一批</t>
  </si>
  <si>
    <t>S432042</t>
  </si>
  <si>
    <t>8430</t>
  </si>
  <si>
    <t>AP250131009706</t>
  </si>
  <si>
    <t>10749</t>
  </si>
  <si>
    <t>购入厚元材料一批</t>
  </si>
  <si>
    <t>S450002</t>
  </si>
  <si>
    <t>8431</t>
  </si>
  <si>
    <t>AP250131009707</t>
  </si>
  <si>
    <t>10750</t>
  </si>
  <si>
    <t>购入全盛材料一批</t>
  </si>
  <si>
    <t>1932593</t>
  </si>
  <si>
    <t>8432</t>
  </si>
  <si>
    <t>AP250131009708</t>
  </si>
  <si>
    <t>10751</t>
  </si>
  <si>
    <t>购入汇阅材料一批</t>
  </si>
  <si>
    <t>L5593</t>
  </si>
  <si>
    <t>8433</t>
  </si>
  <si>
    <t>AP250131009709</t>
  </si>
  <si>
    <t>10752</t>
  </si>
  <si>
    <t>购入劲亨材料一批</t>
  </si>
  <si>
    <t>L1122</t>
  </si>
  <si>
    <t>8434</t>
  </si>
  <si>
    <t>AP250131009710</t>
  </si>
  <si>
    <t>10753</t>
  </si>
  <si>
    <t>购入忠明材料一批</t>
  </si>
  <si>
    <t>L4469</t>
  </si>
  <si>
    <t>8435</t>
  </si>
  <si>
    <t>AP250131009711</t>
  </si>
  <si>
    <t>10754</t>
  </si>
  <si>
    <t>购入成卓材料一批</t>
  </si>
  <si>
    <t>1913102</t>
  </si>
  <si>
    <t>8436</t>
  </si>
  <si>
    <t>AP250131009714</t>
  </si>
  <si>
    <t>10757</t>
  </si>
  <si>
    <t>购入渝融兴材料一批</t>
  </si>
  <si>
    <t>L4133</t>
  </si>
  <si>
    <t>8438</t>
  </si>
  <si>
    <t>AP250131009715</t>
  </si>
  <si>
    <t>10758</t>
  </si>
  <si>
    <t>购力乐材料一批</t>
  </si>
  <si>
    <t>1932313</t>
  </si>
  <si>
    <t>8439</t>
  </si>
  <si>
    <t>AP250131009716</t>
  </si>
  <si>
    <t>10759</t>
  </si>
  <si>
    <t>调整10758税差</t>
  </si>
  <si>
    <t>8440</t>
  </si>
  <si>
    <t>AP250131009717</t>
  </si>
  <si>
    <t>10760</t>
  </si>
  <si>
    <t>购入吉林方舟材料一批</t>
  </si>
  <si>
    <t>L4311</t>
  </si>
  <si>
    <t>8441</t>
  </si>
  <si>
    <t>AP250131009718</t>
  </si>
  <si>
    <t>10761</t>
  </si>
  <si>
    <t>购入伟世通材料一批</t>
  </si>
  <si>
    <t>1942582</t>
  </si>
  <si>
    <t>8442</t>
  </si>
  <si>
    <t>AP250131009719</t>
  </si>
  <si>
    <t>10762</t>
  </si>
  <si>
    <t>购入美好生活材料一批</t>
  </si>
  <si>
    <t>S411036</t>
  </si>
  <si>
    <t>8443</t>
  </si>
  <si>
    <t>AP250131009720</t>
  </si>
  <si>
    <t>10763</t>
  </si>
  <si>
    <t>购入诚康材料一批</t>
  </si>
  <si>
    <t>L5474</t>
  </si>
  <si>
    <t>8444</t>
  </si>
  <si>
    <t>AP250131009721</t>
  </si>
  <si>
    <t>10764</t>
  </si>
  <si>
    <t>购入宇诺材料一批</t>
  </si>
  <si>
    <t>S413025</t>
  </si>
  <si>
    <t>8445</t>
  </si>
  <si>
    <t>AP250131009722</t>
  </si>
  <si>
    <t>10767</t>
  </si>
  <si>
    <t>购入太航材料一批</t>
  </si>
  <si>
    <t>1932375</t>
  </si>
  <si>
    <t>8448</t>
  </si>
  <si>
    <t>AP250131009723</t>
  </si>
  <si>
    <t>10768</t>
  </si>
  <si>
    <t>购入万金材料一批</t>
  </si>
  <si>
    <t>S432014</t>
  </si>
  <si>
    <t>8449</t>
  </si>
  <si>
    <t>AP250131009724</t>
  </si>
  <si>
    <t>10769</t>
  </si>
  <si>
    <t>购入文安德实材料一批</t>
  </si>
  <si>
    <t>1913289</t>
  </si>
  <si>
    <t>8450</t>
  </si>
  <si>
    <t>AP250131009725</t>
  </si>
  <si>
    <t>10770</t>
  </si>
  <si>
    <t>购入汉升材料一批</t>
  </si>
  <si>
    <t>L4164</t>
  </si>
  <si>
    <t>8451</t>
  </si>
  <si>
    <t>AP250131009726</t>
  </si>
  <si>
    <t>10771</t>
  </si>
  <si>
    <t>购入长春富维材料一批</t>
  </si>
  <si>
    <t>L4312</t>
  </si>
  <si>
    <t>8452</t>
  </si>
  <si>
    <t>AP250131009727</t>
  </si>
  <si>
    <t>10772</t>
  </si>
  <si>
    <t>购入忠强材料一批</t>
  </si>
  <si>
    <t>L4549</t>
  </si>
  <si>
    <t>8453</t>
  </si>
  <si>
    <t>AP250131009728</t>
  </si>
  <si>
    <t>10773</t>
  </si>
  <si>
    <t>购入奥瑞格材料一批</t>
  </si>
  <si>
    <t>L5475</t>
  </si>
  <si>
    <t>8454</t>
  </si>
  <si>
    <t>AP250131009729</t>
  </si>
  <si>
    <t>10774</t>
  </si>
  <si>
    <t>购入真旺材料一批</t>
  </si>
  <si>
    <t>L4964</t>
  </si>
  <si>
    <t>8455</t>
  </si>
  <si>
    <t>AP250131009730</t>
  </si>
  <si>
    <t>10776</t>
  </si>
  <si>
    <t>购入凯平材料一批</t>
  </si>
  <si>
    <t>1935367</t>
  </si>
  <si>
    <t>8457</t>
  </si>
  <si>
    <t>AP250131009736</t>
  </si>
  <si>
    <t>10781</t>
  </si>
  <si>
    <t>购入广仁材料一批</t>
  </si>
  <si>
    <t>L4925</t>
  </si>
  <si>
    <t>8458</t>
  </si>
  <si>
    <t>AP250131009737</t>
  </si>
  <si>
    <t>10783</t>
  </si>
  <si>
    <t>调整10781税差</t>
  </si>
  <si>
    <t>8459</t>
  </si>
  <si>
    <t>AP250131009742</t>
  </si>
  <si>
    <t>10787</t>
  </si>
  <si>
    <t>8460</t>
  </si>
  <si>
    <t>AP250131009760</t>
  </si>
  <si>
    <t>10797</t>
  </si>
  <si>
    <t>购入胜华波材料一批</t>
  </si>
  <si>
    <t>L5462</t>
  </si>
  <si>
    <t>8461</t>
  </si>
  <si>
    <t>AP250131009762</t>
  </si>
  <si>
    <t>10807</t>
  </si>
  <si>
    <t>购入莫特美材料一批</t>
  </si>
  <si>
    <t>L5708</t>
  </si>
  <si>
    <t>8462</t>
  </si>
  <si>
    <t>AP250131009776</t>
  </si>
  <si>
    <t>10819</t>
  </si>
  <si>
    <t>8463</t>
  </si>
  <si>
    <t>AP250131009782</t>
  </si>
  <si>
    <t>10825</t>
  </si>
  <si>
    <t>购入欣辰达材料一批</t>
  </si>
  <si>
    <t>L5436</t>
  </si>
  <si>
    <t>8464</t>
  </si>
  <si>
    <t>AP250131009784</t>
  </si>
  <si>
    <t>10828</t>
  </si>
  <si>
    <t>8465</t>
  </si>
  <si>
    <t>AP250131009785</t>
  </si>
  <si>
    <t>10829</t>
  </si>
  <si>
    <t>购入华悦材料一批</t>
  </si>
  <si>
    <t>1933501A</t>
  </si>
  <si>
    <t>8466</t>
  </si>
  <si>
    <t>AP250131009791</t>
  </si>
  <si>
    <t>10835</t>
  </si>
  <si>
    <t>购入中道材料一批</t>
  </si>
  <si>
    <t>L4533</t>
  </si>
  <si>
    <t>8469</t>
  </si>
  <si>
    <t>AP250131009817</t>
  </si>
  <si>
    <t>10860</t>
  </si>
  <si>
    <t>8471</t>
  </si>
  <si>
    <t>AP250131009821</t>
  </si>
  <si>
    <t>10864</t>
  </si>
  <si>
    <t>购入临港明康材料一批</t>
  </si>
  <si>
    <t>1913100</t>
  </si>
  <si>
    <t>8472</t>
  </si>
  <si>
    <t>AP250131009824</t>
  </si>
  <si>
    <t>10868</t>
  </si>
  <si>
    <t>购入鑫岩材料一批</t>
  </si>
  <si>
    <t>1932389A</t>
  </si>
  <si>
    <t>8473</t>
  </si>
  <si>
    <t>AP250131009828</t>
  </si>
  <si>
    <t>10874</t>
  </si>
  <si>
    <t>购入烁鑫材料一批</t>
  </si>
  <si>
    <t>1913517</t>
  </si>
  <si>
    <t>8478</t>
  </si>
  <si>
    <t>AP250131009829</t>
  </si>
  <si>
    <t>10875</t>
  </si>
  <si>
    <t>购入诺亿材料一批</t>
  </si>
  <si>
    <t>L5335</t>
  </si>
  <si>
    <t>8479</t>
  </si>
  <si>
    <t>AP250131009830</t>
  </si>
  <si>
    <t>10878</t>
  </si>
  <si>
    <t>购入自强材料一批</t>
  </si>
  <si>
    <t>1913022</t>
  </si>
  <si>
    <t>8482</t>
  </si>
  <si>
    <t>AP250131009831</t>
  </si>
  <si>
    <t>10879</t>
  </si>
  <si>
    <t>调整10878税差</t>
  </si>
  <si>
    <t>8483</t>
  </si>
  <si>
    <t>AP250131009832</t>
  </si>
  <si>
    <t>10880</t>
  </si>
  <si>
    <t>购入德锐隆材料一批</t>
  </si>
  <si>
    <t>L4494</t>
  </si>
  <si>
    <t>8484</t>
  </si>
  <si>
    <t>AP250131009833</t>
  </si>
  <si>
    <t>10881</t>
  </si>
  <si>
    <t>调整10880税差</t>
  </si>
  <si>
    <t>8486</t>
  </si>
  <si>
    <t>AP250131009834</t>
  </si>
  <si>
    <t>10882</t>
  </si>
  <si>
    <t>购入建昌材料一批</t>
  </si>
  <si>
    <t>1913101</t>
  </si>
  <si>
    <t>8487</t>
  </si>
  <si>
    <t>AP250131009835</t>
  </si>
  <si>
    <t>10884</t>
  </si>
  <si>
    <t>购入德邦材料一批</t>
  </si>
  <si>
    <t>L4309</t>
  </si>
  <si>
    <t>8490</t>
  </si>
  <si>
    <t>AP250131009836</t>
  </si>
  <si>
    <t>10885</t>
  </si>
  <si>
    <t>购入广亿材料一批</t>
  </si>
  <si>
    <t>1913006</t>
  </si>
  <si>
    <t>8491</t>
  </si>
  <si>
    <t>AP250131009837</t>
  </si>
  <si>
    <t>10886</t>
  </si>
  <si>
    <t>购入晶立泰材料一批</t>
  </si>
  <si>
    <t>L5322</t>
  </si>
  <si>
    <t>8493</t>
  </si>
  <si>
    <t>AP250131009838</t>
  </si>
  <si>
    <t>10889</t>
  </si>
  <si>
    <t>购入雍丰材料一批</t>
  </si>
  <si>
    <t>L4443</t>
  </si>
  <si>
    <t>8496</t>
  </si>
  <si>
    <t>AP250131009839</t>
  </si>
  <si>
    <t>10890</t>
  </si>
  <si>
    <t>调整10889税差</t>
  </si>
  <si>
    <t>8497</t>
  </si>
  <si>
    <t>AP250131009840</t>
  </si>
  <si>
    <t>10892</t>
  </si>
  <si>
    <t>购入琪安材料一批</t>
  </si>
  <si>
    <t>1912608</t>
  </si>
  <si>
    <t>8499</t>
  </si>
  <si>
    <t>AP250131009841</t>
  </si>
  <si>
    <t>10893</t>
  </si>
  <si>
    <t>8500</t>
  </si>
  <si>
    <t>AP250131009842</t>
  </si>
  <si>
    <t>10894</t>
  </si>
  <si>
    <t>8501</t>
  </si>
  <si>
    <t>AP250131009843</t>
  </si>
  <si>
    <t>10895</t>
  </si>
  <si>
    <t>购入衡阳标准件材料</t>
  </si>
  <si>
    <t>1943003</t>
  </si>
  <si>
    <t>8502</t>
  </si>
  <si>
    <t>AP250131009844</t>
  </si>
  <si>
    <t>10896</t>
  </si>
  <si>
    <t>调整10895税差</t>
  </si>
  <si>
    <t>8503</t>
  </si>
  <si>
    <t>AP250131009845</t>
  </si>
  <si>
    <t>10897</t>
  </si>
  <si>
    <t>购入信征材料一批</t>
  </si>
  <si>
    <t>L4579</t>
  </si>
  <si>
    <t>8504</t>
  </si>
  <si>
    <t>AP250131009846</t>
  </si>
  <si>
    <t>10899</t>
  </si>
  <si>
    <t>购入湘和材料一批</t>
  </si>
  <si>
    <t>L4527</t>
  </si>
  <si>
    <t>8507</t>
  </si>
  <si>
    <t>AP250131009847</t>
  </si>
  <si>
    <t>10900</t>
  </si>
  <si>
    <t>调整10899税差</t>
  </si>
  <si>
    <t>8508</t>
  </si>
  <si>
    <t>AP250131009848</t>
  </si>
  <si>
    <t>10901</t>
  </si>
  <si>
    <t>购入凌天材料一批</t>
  </si>
  <si>
    <t>1943004</t>
  </si>
  <si>
    <t>8509</t>
  </si>
  <si>
    <t>AP250131009849</t>
  </si>
  <si>
    <t>10902</t>
  </si>
  <si>
    <t>调整10901税差</t>
  </si>
  <si>
    <t>8510</t>
  </si>
  <si>
    <t>AP250131009850</t>
  </si>
  <si>
    <t>10903</t>
  </si>
  <si>
    <t>收到广仁座框电泳费发</t>
  </si>
  <si>
    <t>8511</t>
  </si>
  <si>
    <t>AP250131009851</t>
  </si>
  <si>
    <t>10904</t>
  </si>
  <si>
    <t>8512</t>
  </si>
  <si>
    <t>AP250131009852</t>
  </si>
  <si>
    <t>10905</t>
  </si>
  <si>
    <t>8514</t>
  </si>
  <si>
    <t>AP250131009853</t>
  </si>
  <si>
    <t>10906</t>
  </si>
  <si>
    <t>8515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</si>
</sst>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"/>
    <numFmt numFmtId="177" formatCode="#,###,###,###.00"/>
    <numFmt numFmtId="178" formatCode="###,##0.00"/>
    <numFmt numFmtId="179" formatCode="0.00_ "/>
    <numFmt numFmtId="180" formatCode="&quot;￥&quot;#,##0.00_);[Red]\(&quot;￥&quot;#,##0.00\)"/>
  </numFmts>
  <fonts count="27">
    <font>
      <sz val="11"/>
      <color theme="1"/>
      <name val="宋体"/>
      <charset val="134"/>
      <scheme val="minor"/>
    </font>
    <font>
      <sz val="9"/>
      <color indexed="0"/>
      <name val="微软雅黑"/>
      <charset val="0"/>
    </font>
    <font>
      <sz val="9"/>
      <color indexed="4"/>
      <name val="微软雅黑"/>
      <charset val="0"/>
    </font>
    <font>
      <sz val="9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9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79" fontId="3" fillId="3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80" fontId="3" fillId="5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80" fontId="3" fillId="6" borderId="0" xfId="0" applyNumberFormat="1" applyFont="1" applyFill="1" applyAlignment="1">
      <alignment horizontal="center" vertical="center"/>
    </xf>
    <xf numFmtId="17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right" vertical="center"/>
    </xf>
    <xf numFmtId="18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workbookViewId="0">
      <pane xSplit="1" ySplit="2" topLeftCell="B13" activePane="bottomRight" state="frozen"/>
      <selection/>
      <selection pane="topRight"/>
      <selection pane="bottomLeft"/>
      <selection pane="bottomRight" activeCell="B29" sqref="B29"/>
    </sheetView>
  </sheetViews>
  <sheetFormatPr defaultColWidth="9" defaultRowHeight="19" customHeight="1" outlineLevelCol="7"/>
  <cols>
    <col min="1" max="1" width="26.25" style="17" customWidth="1"/>
    <col min="2" max="2" width="12.625" style="18" customWidth="1"/>
    <col min="3" max="3" width="11.125" style="19" customWidth="1"/>
    <col min="4" max="4" width="10.125" style="19" customWidth="1"/>
    <col min="5" max="5" width="11.75" style="19" customWidth="1"/>
    <col min="6" max="6" width="12.75" style="20" customWidth="1"/>
    <col min="7" max="7" width="13.5" style="20" customWidth="1"/>
    <col min="8" max="8" width="11.75" style="40" customWidth="1"/>
    <col min="9" max="16384" width="9" style="21"/>
  </cols>
  <sheetData>
    <row r="1" ht="29" customHeight="1" spans="1:8">
      <c r="A1" s="22" t="s">
        <v>0</v>
      </c>
      <c r="B1" s="23"/>
      <c r="C1" s="24"/>
      <c r="D1" s="24"/>
      <c r="E1" s="24"/>
      <c r="F1" s="25"/>
      <c r="G1" s="25"/>
      <c r="H1" s="41"/>
    </row>
    <row r="2" ht="36" customHeight="1" spans="1:8">
      <c r="A2" s="26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7" t="s">
        <v>6</v>
      </c>
      <c r="G2" s="27" t="s">
        <v>7</v>
      </c>
      <c r="H2" s="26" t="s">
        <v>8</v>
      </c>
    </row>
    <row r="3" customHeight="1" spans="1:7">
      <c r="A3" s="17" t="s">
        <v>9</v>
      </c>
      <c r="B3" s="18">
        <f>_xlfn.XLOOKUP(A3,'1月份科目余额（2.25导出）'!D:D,'1月份科目余额（2.25导出）'!O:O,0)</f>
        <v>35549.92</v>
      </c>
      <c r="C3" s="19">
        <v>10156.44</v>
      </c>
      <c r="D3" s="19">
        <v>33278.5</v>
      </c>
      <c r="E3" s="19">
        <f>SUMIFS('1月份挂账'!$P:$P,'1月份挂账'!$R:$R,$A3)-SUMIFS('1月份挂账'!$O:$O,'1月份挂账'!$R:$R,$A3)</f>
        <v>1853.2</v>
      </c>
      <c r="F3" s="20">
        <f t="shared" ref="F3:F66" si="0">IF((B3-D3-E3)&gt;0,B3-D3-E3,0)</f>
        <v>418.219999999998</v>
      </c>
      <c r="G3" s="20">
        <f t="shared" ref="G3:G66" si="1">IF((B3-C3-D3-E3)&gt;0,B3-C3-D3-E3,0)</f>
        <v>0</v>
      </c>
    </row>
    <row r="4" customHeight="1" spans="1:7">
      <c r="A4" s="17" t="s">
        <v>10</v>
      </c>
      <c r="B4" s="18">
        <f>_xlfn.XLOOKUP(A4,'1月份科目余额（2.25导出）'!D:D,'1月份科目余额（2.25导出）'!O:O,0)</f>
        <v>391511.54</v>
      </c>
      <c r="C4" s="19">
        <v>100070.45</v>
      </c>
      <c r="D4" s="19">
        <v>169093.73</v>
      </c>
      <c r="E4" s="19">
        <f>SUMIFS('1月份挂账'!$P:$P,'1月份挂账'!$R:$R,$A4)-SUMIFS('1月份挂账'!$O:$O,'1月份挂账'!$R:$R,$A4)</f>
        <v>119091.84</v>
      </c>
      <c r="F4" s="20">
        <f t="shared" si="0"/>
        <v>103325.97</v>
      </c>
      <c r="G4" s="20">
        <f t="shared" si="1"/>
        <v>3255.51999999996</v>
      </c>
    </row>
    <row r="5" customHeight="1" spans="1:7">
      <c r="A5" s="17" t="s">
        <v>11</v>
      </c>
      <c r="B5" s="18">
        <f>_xlfn.XLOOKUP(A5,'1月份科目余额（2.25导出）'!D:D,'1月份科目余额（2.25导出）'!O:O,0)</f>
        <v>147583.76</v>
      </c>
      <c r="C5" s="19">
        <v>57630.52</v>
      </c>
      <c r="D5" s="19">
        <v>66914.09</v>
      </c>
      <c r="E5" s="19">
        <f>SUMIFS('1月份挂账'!$P:$P,'1月份挂账'!$R:$R,$A5)-SUMIFS('1月份挂账'!$O:$O,'1月份挂账'!$R:$R,$A5)</f>
        <v>77995.01</v>
      </c>
      <c r="F5" s="20">
        <f t="shared" si="0"/>
        <v>2674.66000000002</v>
      </c>
      <c r="G5" s="20">
        <f t="shared" si="1"/>
        <v>0</v>
      </c>
    </row>
    <row r="6" customHeight="1" spans="1:7">
      <c r="A6" s="17" t="s">
        <v>12</v>
      </c>
      <c r="B6" s="18">
        <f>_xlfn.XLOOKUP(A6,'1月份科目余额（2.25导出）'!D:D,'1月份科目余额（2.25导出）'!O:O,0)</f>
        <v>57350.41</v>
      </c>
      <c r="C6" s="19">
        <v>22164.96</v>
      </c>
      <c r="D6" s="19">
        <v>11091.95</v>
      </c>
      <c r="E6" s="19">
        <f>SUMIFS('1月份挂账'!$P:$P,'1月份挂账'!$R:$R,$A6)-SUMIFS('1月份挂账'!$O:$O,'1月份挂账'!$R:$R,$A6)</f>
        <v>16908.28</v>
      </c>
      <c r="F6" s="20">
        <f t="shared" si="0"/>
        <v>29350.18</v>
      </c>
      <c r="G6" s="20">
        <f t="shared" si="1"/>
        <v>7185.22</v>
      </c>
    </row>
    <row r="7" customHeight="1" spans="1:7">
      <c r="A7" s="17" t="s">
        <v>13</v>
      </c>
      <c r="B7" s="18">
        <f>_xlfn.XLOOKUP(A7,'1月份科目余额（2.25导出）'!D:D,'1月份科目余额（2.25导出）'!O:O,0)</f>
        <v>16490.64</v>
      </c>
      <c r="C7" s="19">
        <v>4158.4</v>
      </c>
      <c r="D7" s="19">
        <v>11955.4</v>
      </c>
      <c r="E7" s="19">
        <f>SUMIFS('1月份挂账'!$P:$P,'1月份挂账'!$R:$R,$A7)-SUMIFS('1月份挂账'!$O:$O,'1月份挂账'!$R:$R,$A7)</f>
        <v>0</v>
      </c>
      <c r="F7" s="20">
        <f t="shared" si="0"/>
        <v>4535.24</v>
      </c>
      <c r="G7" s="20">
        <f t="shared" si="1"/>
        <v>376.84</v>
      </c>
    </row>
    <row r="8" customHeight="1" spans="1:7">
      <c r="A8" s="17" t="s">
        <v>14</v>
      </c>
      <c r="B8" s="18">
        <f>_xlfn.XLOOKUP(A8,'1月份科目余额（2.25导出）'!D:D,'1月份科目余额（2.25导出）'!O:O,0)</f>
        <v>262055.59</v>
      </c>
      <c r="C8" s="19">
        <v>73431.69</v>
      </c>
      <c r="D8" s="19">
        <v>101896.62</v>
      </c>
      <c r="E8" s="19">
        <f>SUMIFS('1月份挂账'!$P:$P,'1月份挂账'!$R:$R,$A8)-SUMIFS('1月份挂账'!$O:$O,'1月份挂账'!$R:$R,$A8)</f>
        <v>78601.67</v>
      </c>
      <c r="F8" s="20">
        <f t="shared" si="0"/>
        <v>81557.3</v>
      </c>
      <c r="G8" s="20">
        <f t="shared" si="1"/>
        <v>8125.61</v>
      </c>
    </row>
    <row r="9" customHeight="1" spans="1:7">
      <c r="A9" s="17" t="s">
        <v>15</v>
      </c>
      <c r="B9" s="18">
        <f>_xlfn.XLOOKUP(A9,'1月份科目余额（2.25导出）'!D:D,'1月份科目余额（2.25导出）'!O:O,0)</f>
        <v>139395</v>
      </c>
      <c r="C9" s="19">
        <v>58223.35</v>
      </c>
      <c r="D9" s="19">
        <v>65814.77</v>
      </c>
      <c r="E9" s="19">
        <f>SUMIFS('1月份挂账'!$P:$P,'1月份挂账'!$R:$R,$A9)-SUMIFS('1月份挂账'!$O:$O,'1月份挂账'!$R:$R,$A9)</f>
        <v>71377.35</v>
      </c>
      <c r="F9" s="20">
        <f t="shared" si="0"/>
        <v>2202.88</v>
      </c>
      <c r="G9" s="20">
        <f t="shared" si="1"/>
        <v>0</v>
      </c>
    </row>
    <row r="10" customHeight="1" spans="1:7">
      <c r="A10" s="17" t="s">
        <v>16</v>
      </c>
      <c r="B10" s="18">
        <f>_xlfn.XLOOKUP(A10,'1月份科目余额（2.25导出）'!D:D,'1月份科目余额（2.25导出）'!O:O,0)</f>
        <v>129030.41</v>
      </c>
      <c r="C10" s="19">
        <v>36579.57</v>
      </c>
      <c r="D10" s="19">
        <v>53202.89</v>
      </c>
      <c r="E10" s="19">
        <f>SUMIFS('1月份挂账'!$P:$P,'1月份挂账'!$R:$R,$A10)-SUMIFS('1月份挂账'!$O:$O,'1月份挂账'!$R:$R,$A10)</f>
        <v>75095.26</v>
      </c>
      <c r="F10" s="20">
        <f t="shared" si="0"/>
        <v>732.260000000009</v>
      </c>
      <c r="G10" s="20">
        <f t="shared" si="1"/>
        <v>0</v>
      </c>
    </row>
    <row r="11" customHeight="1" spans="1:7">
      <c r="A11" s="17" t="s">
        <v>17</v>
      </c>
      <c r="B11" s="18">
        <f>_xlfn.XLOOKUP(A11,'1月份科目余额（2.25导出）'!D:D,'1月份科目余额（2.25导出）'!O:O,0)</f>
        <v>15068.27</v>
      </c>
      <c r="C11" s="19">
        <v>24909.61</v>
      </c>
      <c r="D11" s="19">
        <v>15068.27</v>
      </c>
      <c r="E11" s="19">
        <f>SUMIFS('1月份挂账'!$P:$P,'1月份挂账'!$R:$R,$A11)-SUMIFS('1月份挂账'!$O:$O,'1月份挂账'!$R:$R,$A11)</f>
        <v>0</v>
      </c>
      <c r="F11" s="20">
        <f t="shared" si="0"/>
        <v>0</v>
      </c>
      <c r="G11" s="20">
        <f t="shared" si="1"/>
        <v>0</v>
      </c>
    </row>
    <row r="12" customHeight="1" spans="1:7">
      <c r="A12" s="17" t="s">
        <v>18</v>
      </c>
      <c r="B12" s="18">
        <f>_xlfn.XLOOKUP(A12,'1月份科目余额（2.25导出）'!D:D,'1月份科目余额（2.25导出）'!O:O,0)</f>
        <v>754195</v>
      </c>
      <c r="C12" s="19">
        <v>156040.34</v>
      </c>
      <c r="D12" s="19">
        <v>234060.52</v>
      </c>
      <c r="E12" s="19">
        <f>SUMIFS('1月份挂账'!$P:$P,'1月份挂账'!$R:$R,$A12)-SUMIFS('1月份挂账'!$O:$O,'1月份挂账'!$R:$R,$A12)</f>
        <v>520134.48</v>
      </c>
      <c r="F12" s="20">
        <f t="shared" si="0"/>
        <v>0</v>
      </c>
      <c r="G12" s="20">
        <f t="shared" si="1"/>
        <v>0</v>
      </c>
    </row>
    <row r="13" customHeight="1" spans="1:7">
      <c r="A13" s="17" t="s">
        <v>19</v>
      </c>
      <c r="B13" s="18">
        <f>_xlfn.XLOOKUP(A13,'1月份科目余额（2.25导出）'!D:D,'1月份科目余额（2.25导出）'!O:O,0)</f>
        <v>798845.31</v>
      </c>
      <c r="C13" s="19">
        <v>140073</v>
      </c>
      <c r="D13" s="19">
        <v>215330.24</v>
      </c>
      <c r="E13" s="19">
        <f>SUMIFS('1月份挂账'!$P:$P,'1月份挂账'!$R:$R,$A13)-SUMIFS('1月份挂账'!$O:$O,'1月份挂账'!$R:$R,$A13)</f>
        <v>442481.63</v>
      </c>
      <c r="F13" s="20">
        <f t="shared" si="0"/>
        <v>141033.44</v>
      </c>
      <c r="G13" s="20">
        <f t="shared" si="1"/>
        <v>960.440000000061</v>
      </c>
    </row>
    <row r="14" customHeight="1" spans="1:7">
      <c r="A14" s="17" t="s">
        <v>20</v>
      </c>
      <c r="B14" s="18">
        <f>_xlfn.XLOOKUP(A14,'1月份科目余额（2.25导出）'!D:D,'1月份科目余额（2.25导出）'!O:O,0)</f>
        <v>736769.84</v>
      </c>
      <c r="C14" s="19">
        <v>214435.01</v>
      </c>
      <c r="D14" s="19">
        <v>277122.08</v>
      </c>
      <c r="E14" s="19">
        <f>SUMIFS('1月份挂账'!$P:$P,'1月份挂账'!$R:$R,$A14)-SUMIFS('1月份挂账'!$O:$O,'1月份挂账'!$R:$R,$A14)</f>
        <v>332887.93</v>
      </c>
      <c r="F14" s="20">
        <f t="shared" si="0"/>
        <v>126759.83</v>
      </c>
      <c r="G14" s="20">
        <f t="shared" si="1"/>
        <v>0</v>
      </c>
    </row>
    <row r="15" customHeight="1" spans="1:7">
      <c r="A15" s="17" t="s">
        <v>21</v>
      </c>
      <c r="B15" s="18">
        <f>_xlfn.XLOOKUP(A15,'1月份科目余额（2.25导出）'!D:D,'1月份科目余额（2.25导出）'!O:O,0)</f>
        <v>266678.72</v>
      </c>
      <c r="C15" s="19">
        <v>44838.4</v>
      </c>
      <c r="D15" s="19">
        <v>76876.16</v>
      </c>
      <c r="E15" s="19">
        <f>SUMIFS('1月份挂账'!$P:$P,'1月份挂账'!$R:$R,$A15)-SUMIFS('1月份挂账'!$O:$O,'1月份挂账'!$R:$R,$A15)</f>
        <v>181993.28</v>
      </c>
      <c r="F15" s="20">
        <f t="shared" si="0"/>
        <v>7809.27999999997</v>
      </c>
      <c r="G15" s="20">
        <f t="shared" si="1"/>
        <v>0</v>
      </c>
    </row>
    <row r="16" customHeight="1" spans="1:7">
      <c r="A16" s="17" t="s">
        <v>22</v>
      </c>
      <c r="B16" s="18">
        <f>_xlfn.XLOOKUP(A16,'1月份科目余额（2.25导出）'!D:D,'1月份科目余额（2.25导出）'!O:O,0)</f>
        <v>579096.13</v>
      </c>
      <c r="C16" s="19">
        <v>315864</v>
      </c>
      <c r="D16" s="19">
        <v>496390.13</v>
      </c>
      <c r="E16" s="19">
        <f>SUMIFS('1月份挂账'!$P:$P,'1月份挂账'!$R:$R,$A16)-SUMIFS('1月份挂账'!$O:$O,'1月份挂账'!$R:$R,$A16)</f>
        <v>401306</v>
      </c>
      <c r="F16" s="20">
        <f t="shared" si="0"/>
        <v>0</v>
      </c>
      <c r="G16" s="20">
        <f t="shared" si="1"/>
        <v>0</v>
      </c>
    </row>
    <row r="17" customHeight="1" spans="1:7">
      <c r="A17" s="17" t="s">
        <v>23</v>
      </c>
      <c r="B17" s="18">
        <f>_xlfn.XLOOKUP(A17,'1月份科目余额（2.25导出）'!D:D,'1月份科目余额（2.25导出）'!O:O,0)</f>
        <v>329534.44</v>
      </c>
      <c r="C17" s="19">
        <v>120535.71</v>
      </c>
      <c r="D17" s="19">
        <v>125570.84</v>
      </c>
      <c r="E17" s="19">
        <f>SUMIFS('1月份挂账'!$P:$P,'1月份挂账'!$R:$R,$A17)-SUMIFS('1月份挂账'!$O:$O,'1月份挂账'!$R:$R,$A17)</f>
        <v>82996.78</v>
      </c>
      <c r="F17" s="20">
        <f t="shared" si="0"/>
        <v>120966.82</v>
      </c>
      <c r="G17" s="20">
        <f t="shared" si="1"/>
        <v>431.109999999986</v>
      </c>
    </row>
    <row r="18" customHeight="1" spans="1:7">
      <c r="A18" s="17" t="s">
        <v>24</v>
      </c>
      <c r="B18" s="18">
        <f>_xlfn.XLOOKUP(A18,'1月份科目余额（2.25导出）'!D:D,'1月份科目余额（2.25导出）'!O:O,0)</f>
        <v>244220.47</v>
      </c>
      <c r="C18" s="19">
        <v>82202.79</v>
      </c>
      <c r="D18" s="19">
        <v>103979.54</v>
      </c>
      <c r="E18" s="19">
        <f>SUMIFS('1月份挂账'!$P:$P,'1月份挂账'!$R:$R,$A18)-SUMIFS('1月份挂账'!$O:$O,'1月份挂账'!$R:$R,$A18)</f>
        <v>135456.27</v>
      </c>
      <c r="F18" s="20">
        <f t="shared" si="0"/>
        <v>4784.66</v>
      </c>
      <c r="G18" s="20">
        <f t="shared" si="1"/>
        <v>0</v>
      </c>
    </row>
    <row r="19" customHeight="1" spans="1:7">
      <c r="A19" s="17" t="s">
        <v>25</v>
      </c>
      <c r="B19" s="18">
        <f>_xlfn.XLOOKUP(A19,'1月份科目余额（2.25导出）'!D:D,'1月份科目余额（2.25导出）'!O:O,0)</f>
        <v>910504.9</v>
      </c>
      <c r="C19" s="19">
        <v>387879.92</v>
      </c>
      <c r="D19" s="19">
        <v>500315.59</v>
      </c>
      <c r="E19" s="19">
        <f>SUMIFS('1月份挂账'!$P:$P,'1月份挂账'!$R:$R,$A19)-SUMIFS('1月份挂账'!$O:$O,'1月份挂账'!$R:$R,$A19)</f>
        <v>913202.96</v>
      </c>
      <c r="F19" s="20">
        <f t="shared" si="0"/>
        <v>0</v>
      </c>
      <c r="G19" s="20">
        <f t="shared" si="1"/>
        <v>0</v>
      </c>
    </row>
    <row r="20" customHeight="1" spans="1:7">
      <c r="A20" s="17" t="s">
        <v>26</v>
      </c>
      <c r="B20" s="18">
        <f>_xlfn.XLOOKUP(A20,'1月份科目余额（2.25导出）'!D:D,'1月份科目余额（2.25导出）'!O:O,0)</f>
        <v>374826.52</v>
      </c>
      <c r="C20" s="19">
        <v>84254.16</v>
      </c>
      <c r="D20" s="19">
        <v>144813.5</v>
      </c>
      <c r="E20" s="19">
        <f>SUMIFS('1月份挂账'!$P:$P,'1月份挂账'!$R:$R,$A20)-SUMIFS('1月份挂账'!$O:$O,'1月份挂账'!$R:$R,$A20)</f>
        <v>0</v>
      </c>
      <c r="F20" s="20">
        <f t="shared" si="0"/>
        <v>230013.02</v>
      </c>
      <c r="G20" s="20">
        <f t="shared" si="1"/>
        <v>145758.86</v>
      </c>
    </row>
    <row r="21" customHeight="1" spans="1:7">
      <c r="A21" s="17" t="s">
        <v>27</v>
      </c>
      <c r="B21" s="18">
        <f>_xlfn.XLOOKUP(A21,'1月份科目余额（2.25导出）'!D:D,'1月份科目余额（2.25导出）'!O:O,0)</f>
        <v>194633.37</v>
      </c>
      <c r="C21" s="19">
        <v>2672377.55</v>
      </c>
      <c r="D21" s="19">
        <v>1178057.46</v>
      </c>
      <c r="E21" s="19">
        <f>SUMIFS('1月份挂账'!$P:$P,'1月份挂账'!$R:$R,$A21)-SUMIFS('1月份挂账'!$O:$O,'1月份挂账'!$R:$R,$A21)</f>
        <v>0</v>
      </c>
      <c r="F21" s="20">
        <f t="shared" si="0"/>
        <v>0</v>
      </c>
      <c r="G21" s="20">
        <f t="shared" si="1"/>
        <v>0</v>
      </c>
    </row>
    <row r="22" customHeight="1" spans="1:7">
      <c r="A22" s="17" t="s">
        <v>28</v>
      </c>
      <c r="B22" s="18">
        <f>_xlfn.XLOOKUP(A22,'1月份科目余额（2.25导出）'!D:D,'1月份科目余额（2.25导出）'!O:O,0)</f>
        <v>-386888.71</v>
      </c>
      <c r="C22" s="19">
        <v>159248.64</v>
      </c>
      <c r="D22" s="19">
        <v>320815.05</v>
      </c>
      <c r="E22" s="19">
        <f>SUMIFS('1月份挂账'!$P:$P,'1月份挂账'!$R:$R,$A22)-SUMIFS('1月份挂账'!$O:$O,'1月份挂账'!$R:$R,$A22)</f>
        <v>0</v>
      </c>
      <c r="F22" s="20">
        <f t="shared" si="0"/>
        <v>0</v>
      </c>
      <c r="G22" s="20">
        <f t="shared" si="1"/>
        <v>0</v>
      </c>
    </row>
    <row r="23" customHeight="1" spans="1:7">
      <c r="A23" s="17" t="s">
        <v>29</v>
      </c>
      <c r="B23" s="18">
        <f>_xlfn.XLOOKUP(A23,'1月份科目余额（2.25导出）'!D:D,'1月份科目余额（2.25导出）'!O:O,0)</f>
        <v>245714.01</v>
      </c>
      <c r="C23" s="19">
        <v>204055.98</v>
      </c>
      <c r="D23" s="19">
        <v>176582.49</v>
      </c>
      <c r="E23" s="19">
        <f>SUMIFS('1月份挂账'!$P:$P,'1月份挂账'!$R:$R,$A23)-SUMIFS('1月份挂账'!$O:$O,'1月份挂账'!$R:$R,$A23)</f>
        <v>61016.77</v>
      </c>
      <c r="F23" s="20">
        <f t="shared" si="0"/>
        <v>8114.75000000002</v>
      </c>
      <c r="G23" s="20">
        <f t="shared" si="1"/>
        <v>0</v>
      </c>
    </row>
    <row r="24" customHeight="1" spans="1:7">
      <c r="A24" s="17" t="s">
        <v>30</v>
      </c>
      <c r="B24" s="18">
        <f>_xlfn.XLOOKUP(A24,'1月份科目余额（2.25导出）'!D:D,'1月份科目余额（2.25导出）'!O:O,0)</f>
        <v>549356.28</v>
      </c>
      <c r="C24" s="19">
        <v>133199.88</v>
      </c>
      <c r="D24" s="19">
        <v>174513.81</v>
      </c>
      <c r="E24" s="19">
        <f>SUMIFS('1月份挂账'!$P:$P,'1月份挂账'!$R:$R,$A24)-SUMIFS('1月份挂账'!$O:$O,'1月份挂账'!$R:$R,$A24)</f>
        <v>241642.59</v>
      </c>
      <c r="F24" s="20">
        <f t="shared" si="0"/>
        <v>133199.88</v>
      </c>
      <c r="G24" s="20">
        <f t="shared" si="1"/>
        <v>0</v>
      </c>
    </row>
    <row r="25" customHeight="1" spans="1:7">
      <c r="A25" s="17" t="s">
        <v>31</v>
      </c>
      <c r="B25" s="18">
        <f>_xlfn.XLOOKUP(A25,'1月份科目余额（2.25导出）'!D:D,'1月份科目余额（2.25导出）'!O:O,0)</f>
        <v>324795.29</v>
      </c>
      <c r="C25" s="19">
        <v>287434.43</v>
      </c>
      <c r="D25" s="19">
        <v>0</v>
      </c>
      <c r="E25" s="19">
        <f>SUMIFS('1月份挂账'!$P:$P,'1月份挂账'!$R:$R,$A25)-SUMIFS('1月份挂账'!$O:$O,'1月份挂账'!$R:$R,$A25)</f>
        <v>324795.67</v>
      </c>
      <c r="F25" s="20">
        <f t="shared" si="0"/>
        <v>0</v>
      </c>
      <c r="G25" s="20">
        <f t="shared" si="1"/>
        <v>0</v>
      </c>
    </row>
    <row r="26" customHeight="1" spans="1:7">
      <c r="A26" s="17" t="s">
        <v>32</v>
      </c>
      <c r="B26" s="18">
        <f>_xlfn.XLOOKUP(A26,'1月份科目余额（2.25导出）'!D:D,'1月份科目余额（2.25导出）'!O:O,0)</f>
        <v>381600.18</v>
      </c>
      <c r="C26" s="19">
        <v>104392.72</v>
      </c>
      <c r="D26" s="19">
        <v>128847.2</v>
      </c>
      <c r="E26" s="19">
        <f>SUMIFS('1月份挂账'!$P:$P,'1月份挂账'!$R:$R,$A26)-SUMIFS('1月份挂账'!$O:$O,'1月份挂账'!$R:$R,$A26)</f>
        <v>148360.26</v>
      </c>
      <c r="F26" s="20">
        <f t="shared" si="0"/>
        <v>104392.72</v>
      </c>
      <c r="G26" s="20">
        <f t="shared" si="1"/>
        <v>0</v>
      </c>
    </row>
    <row r="27" customHeight="1" spans="1:7">
      <c r="A27" s="17" t="s">
        <v>33</v>
      </c>
      <c r="B27" s="18">
        <f>_xlfn.XLOOKUP(A27,'1月份科目余额（2.25导出）'!D:D,'1月份科目余额（2.25导出）'!O:O,0)</f>
        <v>803596.61</v>
      </c>
      <c r="C27" s="19">
        <v>314465</v>
      </c>
      <c r="D27" s="19">
        <v>0</v>
      </c>
      <c r="E27" s="19">
        <f>SUMIFS('1月份挂账'!$P:$P,'1月份挂账'!$R:$R,$A27)-SUMIFS('1月份挂账'!$O:$O,'1月份挂账'!$R:$R,$A27)</f>
        <v>0</v>
      </c>
      <c r="F27" s="20">
        <f t="shared" si="0"/>
        <v>803596.61</v>
      </c>
      <c r="G27" s="20">
        <f t="shared" si="1"/>
        <v>489131.61</v>
      </c>
    </row>
    <row r="28" customHeight="1" spans="1:7">
      <c r="A28" s="17" t="s">
        <v>34</v>
      </c>
      <c r="B28" s="18">
        <f>_xlfn.XLOOKUP(A28,'1月份科目余额（2.25导出）'!D:D,'1月份科目余额（2.25导出）'!O:O,0)</f>
        <v>360864.9</v>
      </c>
      <c r="C28" s="19">
        <v>351001.84</v>
      </c>
      <c r="D28" s="19">
        <v>0</v>
      </c>
      <c r="E28" s="19">
        <f>SUMIFS('1月份挂账'!$P:$P,'1月份挂账'!$R:$R,$A28)-SUMIFS('1月份挂账'!$O:$O,'1月份挂账'!$R:$R,$A28)</f>
        <v>0</v>
      </c>
      <c r="F28" s="20">
        <f t="shared" si="0"/>
        <v>360864.9</v>
      </c>
      <c r="G28" s="20">
        <f t="shared" si="1"/>
        <v>9863.06</v>
      </c>
    </row>
    <row r="29" customHeight="1" spans="1:7">
      <c r="A29" s="17" t="s">
        <v>35</v>
      </c>
      <c r="B29" s="18">
        <f>_xlfn.XLOOKUP(A29,'1月份科目余额（2.25导出）'!D:D,'1月份科目余额（2.25导出）'!O:O,0)</f>
        <v>113065.81</v>
      </c>
      <c r="C29" s="19">
        <v>56508.57</v>
      </c>
      <c r="D29" s="19">
        <v>76774.03</v>
      </c>
      <c r="E29" s="19">
        <f>SUMIFS('1月份挂账'!$P:$P,'1月份挂账'!$R:$R,$A29)-SUMIFS('1月份挂账'!$O:$O,'1月份挂账'!$R:$R,$A29)</f>
        <v>32879.45</v>
      </c>
      <c r="F29" s="20">
        <f t="shared" si="0"/>
        <v>3412.32999999999</v>
      </c>
      <c r="G29" s="20">
        <f t="shared" si="1"/>
        <v>0</v>
      </c>
    </row>
    <row r="30" customHeight="1" spans="1:7">
      <c r="A30" s="17" t="s">
        <v>36</v>
      </c>
      <c r="B30" s="18">
        <f>_xlfn.XLOOKUP(A30,'1月份科目余额（2.25导出）'!D:D,'1月份科目余额（2.25导出）'!O:O,0)</f>
        <v>2881042.38</v>
      </c>
      <c r="C30" s="19">
        <v>910693.24</v>
      </c>
      <c r="D30" s="19">
        <v>879093.92</v>
      </c>
      <c r="E30" s="19">
        <f>SUMIFS('1月份挂账'!$P:$P,'1月份挂账'!$R:$R,$A30)-SUMIFS('1月份挂账'!$O:$O,'1月份挂账'!$R:$R,$A30)</f>
        <v>1066979.88</v>
      </c>
      <c r="F30" s="20">
        <f t="shared" si="0"/>
        <v>934968.58</v>
      </c>
      <c r="G30" s="20">
        <f t="shared" si="1"/>
        <v>24275.3399999996</v>
      </c>
    </row>
    <row r="31" customHeight="1" spans="1:7">
      <c r="A31" s="17" t="s">
        <v>37</v>
      </c>
      <c r="B31" s="18">
        <f>_xlfn.XLOOKUP(A31,'1月份科目余额（2.25导出）'!D:D,'1月份科目余额（2.25导出）'!O:O,0)</f>
        <v>3220208.22</v>
      </c>
      <c r="C31" s="19">
        <v>1289815.35</v>
      </c>
      <c r="D31" s="19">
        <v>1521381.72</v>
      </c>
      <c r="E31" s="19">
        <f>SUMIFS('1月份挂账'!$P:$P,'1月份挂账'!$R:$R,$A31)-SUMIFS('1月份挂账'!$O:$O,'1月份挂账'!$R:$R,$A31)</f>
        <v>1711278.93</v>
      </c>
      <c r="F31" s="20">
        <f t="shared" si="0"/>
        <v>0</v>
      </c>
      <c r="G31" s="20">
        <f t="shared" si="1"/>
        <v>0</v>
      </c>
    </row>
    <row r="32" customHeight="1" spans="1:7">
      <c r="A32" s="17" t="s">
        <v>38</v>
      </c>
      <c r="B32" s="18">
        <f>_xlfn.XLOOKUP(A32,'1月份科目余额（2.25导出）'!D:D,'1月份科目余额（2.25导出）'!O:O,0)</f>
        <v>25471.28</v>
      </c>
      <c r="C32" s="19">
        <v>9390.47</v>
      </c>
      <c r="D32" s="19">
        <v>12930.65</v>
      </c>
      <c r="E32" s="19">
        <f>SUMIFS('1月份挂账'!$P:$P,'1月份挂账'!$R:$R,$A32)-SUMIFS('1月份挂账'!$O:$O,'1月份挂账'!$R:$R,$A32)</f>
        <v>12540.63</v>
      </c>
      <c r="F32" s="20">
        <f t="shared" si="0"/>
        <v>0</v>
      </c>
      <c r="G32" s="20">
        <f t="shared" si="1"/>
        <v>0</v>
      </c>
    </row>
    <row r="33" customHeight="1" spans="1:7">
      <c r="A33" s="17" t="s">
        <v>39</v>
      </c>
      <c r="B33" s="18">
        <f>_xlfn.XLOOKUP(A33,'1月份科目余额（2.25导出）'!D:D,'1月份科目余额（2.25导出）'!O:O,0)</f>
        <v>25062.5</v>
      </c>
      <c r="C33" s="19">
        <v>0</v>
      </c>
      <c r="D33" s="19">
        <v>25062.5</v>
      </c>
      <c r="E33" s="19">
        <f>SUMIFS('1月份挂账'!$P:$P,'1月份挂账'!$R:$R,$A33)-SUMIFS('1月份挂账'!$O:$O,'1月份挂账'!$R:$R,$A33)</f>
        <v>0</v>
      </c>
      <c r="F33" s="20">
        <f t="shared" si="0"/>
        <v>0</v>
      </c>
      <c r="G33" s="20">
        <f t="shared" si="1"/>
        <v>0</v>
      </c>
    </row>
    <row r="34" customHeight="1" spans="1:7">
      <c r="A34" s="17" t="s">
        <v>40</v>
      </c>
      <c r="B34" s="18">
        <f>_xlfn.XLOOKUP(A34,'1月份科目余额（2.25导出）'!D:D,'1月份科目余额（2.25导出）'!O:O,0)</f>
        <v>2621.52</v>
      </c>
      <c r="C34" s="19">
        <v>0</v>
      </c>
      <c r="D34" s="19">
        <v>0</v>
      </c>
      <c r="E34" s="19">
        <f>SUMIFS('1月份挂账'!$P:$P,'1月份挂账'!$R:$R,$A34)-SUMIFS('1月份挂账'!$O:$O,'1月份挂账'!$R:$R,$A34)</f>
        <v>0</v>
      </c>
      <c r="F34" s="20">
        <f t="shared" si="0"/>
        <v>2621.52</v>
      </c>
      <c r="G34" s="20">
        <f t="shared" si="1"/>
        <v>2621.52</v>
      </c>
    </row>
    <row r="35" customHeight="1" spans="1:7">
      <c r="A35" s="17" t="s">
        <v>41</v>
      </c>
      <c r="B35" s="18">
        <f>_xlfn.XLOOKUP(A35,'1月份科目余额（2.25导出）'!D:D,'1月份科目余额（2.25导出）'!O:O,0)</f>
        <v>54943.1</v>
      </c>
      <c r="C35" s="19">
        <v>0</v>
      </c>
      <c r="D35" s="19">
        <v>0</v>
      </c>
      <c r="E35" s="19">
        <f>SUMIFS('1月份挂账'!$P:$P,'1月份挂账'!$R:$R,$A35)-SUMIFS('1月份挂账'!$O:$O,'1月份挂账'!$R:$R,$A35)</f>
        <v>0</v>
      </c>
      <c r="F35" s="20">
        <f t="shared" si="0"/>
        <v>54943.1</v>
      </c>
      <c r="G35" s="20">
        <f t="shared" si="1"/>
        <v>54943.1</v>
      </c>
    </row>
    <row r="36" customHeight="1" spans="1:7">
      <c r="A36" s="17" t="s">
        <v>42</v>
      </c>
      <c r="B36" s="18">
        <f>_xlfn.XLOOKUP(A36,'1月份科目余额（2.25导出）'!D:D,'1月份科目余额（2.25导出）'!O:O,0)</f>
        <v>149557.34</v>
      </c>
      <c r="C36" s="19">
        <v>184312.22</v>
      </c>
      <c r="D36" s="19">
        <v>149557.34</v>
      </c>
      <c r="E36" s="19">
        <f>SUMIFS('1月份挂账'!$P:$P,'1月份挂账'!$R:$R,$A36)-SUMIFS('1月份挂账'!$O:$O,'1月份挂账'!$R:$R,$A36)</f>
        <v>147549.22</v>
      </c>
      <c r="F36" s="20">
        <f t="shared" si="0"/>
        <v>0</v>
      </c>
      <c r="G36" s="20">
        <f t="shared" si="1"/>
        <v>0</v>
      </c>
    </row>
    <row r="37" customHeight="1" spans="1:7">
      <c r="A37" s="17" t="s">
        <v>43</v>
      </c>
      <c r="B37" s="18">
        <f>_xlfn.XLOOKUP(A37,'1月份科目余额（2.25导出）'!D:D,'1月份科目余额（2.25导出）'!O:O,0)</f>
        <v>141610.15</v>
      </c>
      <c r="C37" s="19">
        <v>86320.08</v>
      </c>
      <c r="D37" s="19">
        <v>871.64</v>
      </c>
      <c r="E37" s="19">
        <f>SUMIFS('1月份挂账'!$P:$P,'1月份挂账'!$R:$R,$A37)-SUMIFS('1月份挂账'!$O:$O,'1月份挂账'!$R:$R,$A37)</f>
        <v>49192.39</v>
      </c>
      <c r="F37" s="20">
        <f t="shared" si="0"/>
        <v>91546.12</v>
      </c>
      <c r="G37" s="20">
        <f t="shared" si="1"/>
        <v>5226.03999999999</v>
      </c>
    </row>
    <row r="38" customHeight="1" spans="1:7">
      <c r="A38" s="17" t="s">
        <v>44</v>
      </c>
      <c r="B38" s="18">
        <f>_xlfn.XLOOKUP(A38,'1月份科目余额（2.25导出）'!D:D,'1月份科目余额（2.25导出）'!O:O,0)</f>
        <v>-10623.91</v>
      </c>
      <c r="C38" s="19">
        <v>0</v>
      </c>
      <c r="D38" s="19">
        <v>98691.84</v>
      </c>
      <c r="E38" s="19">
        <f>SUMIFS('1月份挂账'!$P:$P,'1月份挂账'!$R:$R,$A38)-SUMIFS('1月份挂账'!$O:$O,'1月份挂账'!$R:$R,$A38)</f>
        <v>95896.6</v>
      </c>
      <c r="F38" s="20">
        <f t="shared" si="0"/>
        <v>0</v>
      </c>
      <c r="G38" s="20">
        <f t="shared" si="1"/>
        <v>0</v>
      </c>
    </row>
    <row r="39" customHeight="1" spans="1:7">
      <c r="A39" s="17" t="s">
        <v>45</v>
      </c>
      <c r="B39" s="18">
        <f>_xlfn.XLOOKUP(A39,'1月份科目余额（2.25导出）'!D:D,'1月份科目余额（2.25导出）'!O:O,0)</f>
        <v>23501.85</v>
      </c>
      <c r="C39" s="19">
        <v>16465.23</v>
      </c>
      <c r="D39" s="19">
        <v>15941.5</v>
      </c>
      <c r="E39" s="19">
        <f>SUMIFS('1月份挂账'!$P:$P,'1月份挂账'!$R:$R,$A39)-SUMIFS('1月份挂账'!$O:$O,'1月份挂账'!$R:$R,$A39)</f>
        <v>7509.52</v>
      </c>
      <c r="F39" s="20">
        <f t="shared" si="0"/>
        <v>50.8299999999981</v>
      </c>
      <c r="G39" s="20">
        <f t="shared" si="1"/>
        <v>0</v>
      </c>
    </row>
    <row r="40" customHeight="1" spans="1:7">
      <c r="A40" s="17" t="s">
        <v>46</v>
      </c>
      <c r="B40" s="18">
        <f>_xlfn.XLOOKUP(A40,'1月份科目余额（2.25导出）'!D:D,'1月份科目余额（2.25导出）'!O:O,0)</f>
        <v>22774.59</v>
      </c>
      <c r="C40" s="19">
        <v>0</v>
      </c>
      <c r="D40" s="19">
        <v>0</v>
      </c>
      <c r="E40" s="19">
        <f>SUMIFS('1月份挂账'!$P:$P,'1月份挂账'!$R:$R,$A40)-SUMIFS('1月份挂账'!$O:$O,'1月份挂账'!$R:$R,$A40)</f>
        <v>0</v>
      </c>
      <c r="F40" s="20">
        <f t="shared" si="0"/>
        <v>22774.59</v>
      </c>
      <c r="G40" s="20">
        <f t="shared" si="1"/>
        <v>22774.59</v>
      </c>
    </row>
    <row r="41" customHeight="1" spans="1:7">
      <c r="A41" s="17" t="s">
        <v>47</v>
      </c>
      <c r="B41" s="18">
        <f>_xlfn.XLOOKUP(A41,'1月份科目余额（2.25导出）'!D:D,'1月份科目余额（2.25导出）'!O:O,0)</f>
        <v>328471.91</v>
      </c>
      <c r="C41" s="19">
        <v>129368.42</v>
      </c>
      <c r="D41" s="19">
        <v>145034.28</v>
      </c>
      <c r="E41" s="19">
        <f>SUMIFS('1月份挂账'!$P:$P,'1月份挂账'!$R:$R,$A41)-SUMIFS('1月份挂账'!$O:$O,'1月份挂账'!$R:$R,$A41)</f>
        <v>175708.95</v>
      </c>
      <c r="F41" s="20">
        <f t="shared" si="0"/>
        <v>7728.67999999996</v>
      </c>
      <c r="G41" s="20">
        <f t="shared" si="1"/>
        <v>0</v>
      </c>
    </row>
    <row r="42" customHeight="1" spans="1:7">
      <c r="A42" s="17" t="s">
        <v>48</v>
      </c>
      <c r="B42" s="18">
        <f>_xlfn.XLOOKUP(A42,'1月份科目余额（2.25导出）'!D:D,'1月份科目余额（2.25导出）'!O:O,0)</f>
        <v>13613.57</v>
      </c>
      <c r="C42" s="19">
        <v>13613.57</v>
      </c>
      <c r="D42" s="19">
        <v>0</v>
      </c>
      <c r="E42" s="19">
        <f>SUMIFS('1月份挂账'!$P:$P,'1月份挂账'!$R:$R,$A42)-SUMIFS('1月份挂账'!$O:$O,'1月份挂账'!$R:$R,$A42)</f>
        <v>0</v>
      </c>
      <c r="F42" s="20">
        <f t="shared" si="0"/>
        <v>13613.57</v>
      </c>
      <c r="G42" s="20">
        <f t="shared" si="1"/>
        <v>0</v>
      </c>
    </row>
    <row r="43" customHeight="1" spans="1:7">
      <c r="A43" s="17" t="s">
        <v>49</v>
      </c>
      <c r="B43" s="18">
        <f>_xlfn.XLOOKUP(A43,'1月份科目余额（2.25导出）'!D:D,'1月份科目余额（2.25导出）'!O:O,0)</f>
        <v>221893.67</v>
      </c>
      <c r="C43" s="19">
        <v>0</v>
      </c>
      <c r="D43" s="19">
        <v>21119.7</v>
      </c>
      <c r="E43" s="19">
        <f>SUMIFS('1月份挂账'!$P:$P,'1月份挂账'!$R:$R,$A43)-SUMIFS('1月份挂账'!$O:$O,'1月份挂账'!$R:$R,$A43)</f>
        <v>34215.27</v>
      </c>
      <c r="F43" s="20">
        <f t="shared" si="0"/>
        <v>166558.7</v>
      </c>
      <c r="G43" s="20">
        <f t="shared" si="1"/>
        <v>166558.7</v>
      </c>
    </row>
    <row r="44" customHeight="1" spans="1:7">
      <c r="A44" s="17" t="s">
        <v>50</v>
      </c>
      <c r="B44" s="18">
        <f>_xlfn.XLOOKUP(A44,'1月份科目余额（2.25导出）'!D:D,'1月份科目余额（2.25导出）'!O:O,0)</f>
        <v>232164.57</v>
      </c>
      <c r="C44" s="19">
        <v>78272.1</v>
      </c>
      <c r="D44" s="19">
        <v>80766.45</v>
      </c>
      <c r="E44" s="19">
        <f>SUMIFS('1月份挂账'!$P:$P,'1月份挂账'!$R:$R,$A44)-SUMIFS('1月份挂账'!$O:$O,'1月份挂账'!$R:$R,$A44)</f>
        <v>58259.63</v>
      </c>
      <c r="F44" s="20">
        <f t="shared" si="0"/>
        <v>93138.49</v>
      </c>
      <c r="G44" s="20">
        <f t="shared" si="1"/>
        <v>14866.39</v>
      </c>
    </row>
    <row r="45" customHeight="1" spans="1:7">
      <c r="A45" s="17" t="s">
        <v>51</v>
      </c>
      <c r="B45" s="18">
        <f>_xlfn.XLOOKUP(A45,'1月份科目余额（2.25导出）'!D:D,'1月份科目余额（2.25导出）'!O:O,0)</f>
        <v>13886.37</v>
      </c>
      <c r="C45" s="19">
        <v>0</v>
      </c>
      <c r="D45" s="19">
        <v>8179.64</v>
      </c>
      <c r="E45" s="19">
        <f>SUMIFS('1月份挂账'!$P:$P,'1月份挂账'!$R:$R,$A45)-SUMIFS('1月份挂账'!$O:$O,'1月份挂账'!$R:$R,$A45)</f>
        <v>5706.73</v>
      </c>
      <c r="F45" s="20">
        <f t="shared" si="0"/>
        <v>0</v>
      </c>
      <c r="G45" s="20">
        <f t="shared" si="1"/>
        <v>0</v>
      </c>
    </row>
    <row r="46" customHeight="1" spans="1:7">
      <c r="A46" s="17" t="s">
        <v>52</v>
      </c>
      <c r="B46" s="18">
        <f>_xlfn.XLOOKUP(A46,'1月份科目余额（2.25导出）'!D:D,'1月份科目余额（2.25导出）'!O:O,0)</f>
        <v>14278.43</v>
      </c>
      <c r="C46" s="19">
        <v>0</v>
      </c>
      <c r="D46" s="19">
        <v>0</v>
      </c>
      <c r="E46" s="19">
        <f>SUMIFS('1月份挂账'!$P:$P,'1月份挂账'!$R:$R,$A46)-SUMIFS('1月份挂账'!$O:$O,'1月份挂账'!$R:$R,$A46)</f>
        <v>0</v>
      </c>
      <c r="F46" s="20">
        <f t="shared" si="0"/>
        <v>14278.43</v>
      </c>
      <c r="G46" s="20">
        <f t="shared" si="1"/>
        <v>14278.43</v>
      </c>
    </row>
    <row r="47" customHeight="1" spans="1:7">
      <c r="A47" s="17" t="s">
        <v>53</v>
      </c>
      <c r="B47" s="18">
        <f>_xlfn.XLOOKUP(A47,'1月份科目余额（2.25导出）'!D:D,'1月份科目余额（2.25导出）'!O:O,0)</f>
        <v>38188.24</v>
      </c>
      <c r="C47" s="19">
        <v>0</v>
      </c>
      <c r="D47" s="19">
        <v>0</v>
      </c>
      <c r="E47" s="19">
        <f>SUMIFS('1月份挂账'!$P:$P,'1月份挂账'!$R:$R,$A47)-SUMIFS('1月份挂账'!$O:$O,'1月份挂账'!$R:$R,$A47)</f>
        <v>0</v>
      </c>
      <c r="F47" s="20">
        <f t="shared" si="0"/>
        <v>38188.24</v>
      </c>
      <c r="G47" s="20">
        <f t="shared" si="1"/>
        <v>38188.24</v>
      </c>
    </row>
    <row r="48" customHeight="1" spans="1:7">
      <c r="A48" s="17" t="s">
        <v>54</v>
      </c>
      <c r="B48" s="18">
        <f>_xlfn.XLOOKUP(A48,'1月份科目余额（2.25导出）'!D:D,'1月份科目余额（2.25导出）'!O:O,0)</f>
        <v>394240</v>
      </c>
      <c r="C48" s="19">
        <v>376656</v>
      </c>
      <c r="D48" s="19">
        <v>0</v>
      </c>
      <c r="E48" s="19">
        <f>SUMIFS('1月份挂账'!$P:$P,'1月份挂账'!$R:$R,$A48)-SUMIFS('1月份挂账'!$O:$O,'1月份挂账'!$R:$R,$A48)</f>
        <v>394240</v>
      </c>
      <c r="F48" s="20">
        <f t="shared" si="0"/>
        <v>0</v>
      </c>
      <c r="G48" s="20">
        <f t="shared" si="1"/>
        <v>0</v>
      </c>
    </row>
    <row r="49" customHeight="1" spans="1:7">
      <c r="A49" s="17" t="s">
        <v>55</v>
      </c>
      <c r="B49" s="18">
        <f>_xlfn.XLOOKUP(A49,'1月份科目余额（2.25导出）'!D:D,'1月份科目余额（2.25导出）'!O:O,0)</f>
        <v>0</v>
      </c>
      <c r="C49" s="19">
        <v>483184.09</v>
      </c>
      <c r="D49" s="19">
        <v>568596.23</v>
      </c>
      <c r="E49" s="19">
        <f>SUMIFS('1月份挂账'!$P:$P,'1月份挂账'!$R:$R,$A49)-SUMIFS('1月份挂账'!$O:$O,'1月份挂账'!$R:$R,$A49)</f>
        <v>513493.75</v>
      </c>
      <c r="F49" s="20">
        <f t="shared" si="0"/>
        <v>0</v>
      </c>
      <c r="G49" s="20">
        <f t="shared" si="1"/>
        <v>0</v>
      </c>
    </row>
    <row r="50" customHeight="1" spans="1:7">
      <c r="A50" s="17" t="s">
        <v>56</v>
      </c>
      <c r="B50" s="18">
        <f>_xlfn.XLOOKUP(A50,'1月份科目余额（2.25导出）'!D:D,'1月份科目余额（2.25导出）'!O:O,0)</f>
        <v>31814.02</v>
      </c>
      <c r="C50" s="19">
        <v>0</v>
      </c>
      <c r="D50" s="19">
        <v>31814.02</v>
      </c>
      <c r="E50" s="19">
        <f>SUMIFS('1月份挂账'!$P:$P,'1月份挂账'!$R:$R,$A50)-SUMIFS('1月份挂账'!$O:$O,'1月份挂账'!$R:$R,$A50)</f>
        <v>0</v>
      </c>
      <c r="F50" s="20">
        <f t="shared" si="0"/>
        <v>0</v>
      </c>
      <c r="G50" s="20">
        <f t="shared" si="1"/>
        <v>0</v>
      </c>
    </row>
    <row r="51" customHeight="1" spans="1:7">
      <c r="A51" s="17" t="s">
        <v>57</v>
      </c>
      <c r="B51" s="18">
        <f>_xlfn.XLOOKUP(A51,'1月份科目余额（2.25导出）'!D:D,'1月份科目余额（2.25导出）'!O:O,0)</f>
        <v>0</v>
      </c>
      <c r="C51" s="19">
        <v>5796.9</v>
      </c>
      <c r="D51" s="19">
        <v>0</v>
      </c>
      <c r="E51" s="19">
        <f>SUMIFS('1月份挂账'!$P:$P,'1月份挂账'!$R:$R,$A51)-SUMIFS('1月份挂账'!$O:$O,'1月份挂账'!$R:$R,$A51)</f>
        <v>0</v>
      </c>
      <c r="F51" s="20">
        <f t="shared" si="0"/>
        <v>0</v>
      </c>
      <c r="G51" s="20">
        <f t="shared" si="1"/>
        <v>0</v>
      </c>
    </row>
    <row r="52" customHeight="1" spans="1:7">
      <c r="A52" s="17" t="s">
        <v>58</v>
      </c>
      <c r="B52" s="18">
        <f>_xlfn.XLOOKUP(A52,'1月份科目余额（2.25导出）'!D:D,'1月份科目余额（2.25导出）'!O:O,0)</f>
        <v>24590.72</v>
      </c>
      <c r="C52" s="19">
        <v>0</v>
      </c>
      <c r="D52" s="19">
        <v>0</v>
      </c>
      <c r="E52" s="19">
        <f>SUMIFS('1月份挂账'!$P:$P,'1月份挂账'!$R:$R,$A52)-SUMIFS('1月份挂账'!$O:$O,'1月份挂账'!$R:$R,$A52)</f>
        <v>0</v>
      </c>
      <c r="F52" s="20">
        <f t="shared" si="0"/>
        <v>24590.72</v>
      </c>
      <c r="G52" s="20">
        <f t="shared" si="1"/>
        <v>24590.72</v>
      </c>
    </row>
    <row r="53" customHeight="1" spans="1:7">
      <c r="A53" s="17" t="s">
        <v>59</v>
      </c>
      <c r="B53" s="18">
        <f>_xlfn.XLOOKUP(A53,'1月份科目余额（2.25导出）'!D:D,'1月份科目余额（2.25导出）'!O:O,0)</f>
        <v>34880</v>
      </c>
      <c r="C53" s="19">
        <v>0</v>
      </c>
      <c r="D53" s="19">
        <v>0</v>
      </c>
      <c r="E53" s="19">
        <f>SUMIFS('1月份挂账'!$P:$P,'1月份挂账'!$R:$R,$A53)-SUMIFS('1月份挂账'!$O:$O,'1月份挂账'!$R:$R,$A53)</f>
        <v>0</v>
      </c>
      <c r="F53" s="20">
        <f t="shared" si="0"/>
        <v>34880</v>
      </c>
      <c r="G53" s="20">
        <f t="shared" si="1"/>
        <v>34880</v>
      </c>
    </row>
    <row r="54" customHeight="1" spans="1:7">
      <c r="A54" s="17" t="s">
        <v>60</v>
      </c>
      <c r="B54" s="18">
        <f>_xlfn.XLOOKUP(A54,'1月份科目余额（2.25导出）'!D:D,'1月份科目余额（2.25导出）'!O:O,0)</f>
        <v>0</v>
      </c>
      <c r="C54" s="19">
        <v>0</v>
      </c>
      <c r="D54" s="19">
        <v>0</v>
      </c>
      <c r="E54" s="19">
        <f>SUMIFS('1月份挂账'!$P:$P,'1月份挂账'!$R:$R,$A54)-SUMIFS('1月份挂账'!$O:$O,'1月份挂账'!$R:$R,$A54)</f>
        <v>0</v>
      </c>
      <c r="F54" s="20">
        <f t="shared" si="0"/>
        <v>0</v>
      </c>
      <c r="G54" s="20">
        <f t="shared" si="1"/>
        <v>0</v>
      </c>
    </row>
    <row r="55" customHeight="1" spans="1:7">
      <c r="A55" s="17" t="s">
        <v>61</v>
      </c>
      <c r="B55" s="18">
        <f>_xlfn.XLOOKUP(A55,'1月份科目余额（2.25导出）'!D:D,'1月份科目余额（2.25导出）'!O:O,0)</f>
        <v>10558.72</v>
      </c>
      <c r="C55" s="19">
        <v>9898.8</v>
      </c>
      <c r="D55" s="19">
        <v>9898.8</v>
      </c>
      <c r="E55" s="19">
        <f>SUMIFS('1月份挂账'!$P:$P,'1月份挂账'!$R:$R,$A55)-SUMIFS('1月份挂账'!$O:$O,'1月份挂账'!$R:$R,$A55)</f>
        <v>10558.72</v>
      </c>
      <c r="F55" s="20">
        <f t="shared" si="0"/>
        <v>0</v>
      </c>
      <c r="G55" s="20">
        <f t="shared" si="1"/>
        <v>0</v>
      </c>
    </row>
    <row r="56" customHeight="1" spans="1:7">
      <c r="A56" s="17" t="s">
        <v>62</v>
      </c>
      <c r="B56" s="18">
        <f>_xlfn.XLOOKUP(A56,'1月份科目余额（2.25导出）'!D:D,'1月份科目余额（2.25导出）'!O:O,0)</f>
        <v>10750.82</v>
      </c>
      <c r="C56" s="19">
        <v>2406.9</v>
      </c>
      <c r="D56" s="19">
        <v>3209.2</v>
      </c>
      <c r="E56" s="19">
        <f>SUMIFS('1月份挂账'!$P:$P,'1月份挂账'!$R:$R,$A56)-SUMIFS('1月份挂账'!$O:$O,'1月份挂账'!$R:$R,$A56)</f>
        <v>7541.62</v>
      </c>
      <c r="F56" s="20">
        <f t="shared" si="0"/>
        <v>0</v>
      </c>
      <c r="G56" s="20">
        <f t="shared" si="1"/>
        <v>0</v>
      </c>
    </row>
    <row r="57" customHeight="1" spans="1:7">
      <c r="A57" s="17" t="s">
        <v>63</v>
      </c>
      <c r="B57" s="18">
        <f>_xlfn.XLOOKUP(A57,'1月份科目余额（2.25导出）'!D:D,'1月份科目余额（2.25导出）'!O:O,0)</f>
        <v>69770.72</v>
      </c>
      <c r="C57" s="19">
        <v>32793.73</v>
      </c>
      <c r="D57" s="19">
        <v>7299.8</v>
      </c>
      <c r="E57" s="19">
        <f>SUMIFS('1月份挂账'!$P:$P,'1月份挂账'!$R:$R,$A57)-SUMIFS('1月份挂账'!$O:$O,'1月份挂账'!$R:$R,$A57)</f>
        <v>62470.92</v>
      </c>
      <c r="F57" s="20">
        <f t="shared" si="0"/>
        <v>0</v>
      </c>
      <c r="G57" s="20">
        <f t="shared" si="1"/>
        <v>0</v>
      </c>
    </row>
    <row r="58" customHeight="1" spans="1:7">
      <c r="A58" s="17" t="s">
        <v>64</v>
      </c>
      <c r="B58" s="18">
        <f>_xlfn.XLOOKUP(A58,'1月份科目余额（2.25导出）'!D:D,'1月份科目余额（2.25导出）'!O:O,0)</f>
        <v>13932.9</v>
      </c>
      <c r="C58" s="19">
        <v>0</v>
      </c>
      <c r="D58" s="19">
        <v>0</v>
      </c>
      <c r="E58" s="19">
        <f>SUMIFS('1月份挂账'!$P:$P,'1月份挂账'!$R:$R,$A58)-SUMIFS('1月份挂账'!$O:$O,'1月份挂账'!$R:$R,$A58)</f>
        <v>0</v>
      </c>
      <c r="F58" s="20">
        <f t="shared" si="0"/>
        <v>13932.9</v>
      </c>
      <c r="G58" s="20">
        <f t="shared" si="1"/>
        <v>13932.9</v>
      </c>
    </row>
    <row r="59" customHeight="1" spans="1:7">
      <c r="A59" s="17" t="s">
        <v>65</v>
      </c>
      <c r="B59" s="18">
        <f>_xlfn.XLOOKUP(A59,'1月份科目余额（2.25导出）'!D:D,'1月份科目余额（2.25导出）'!O:O,0)</f>
        <v>168822</v>
      </c>
      <c r="C59" s="19">
        <v>76107.76</v>
      </c>
      <c r="D59" s="19">
        <v>56497.74</v>
      </c>
      <c r="E59" s="19">
        <f>SUMIFS('1月份挂账'!$P:$P,'1月份挂账'!$R:$R,$A59)-SUMIFS('1月份挂账'!$O:$O,'1月份挂账'!$R:$R,$A59)</f>
        <v>36216.5</v>
      </c>
      <c r="F59" s="20">
        <f t="shared" si="0"/>
        <v>76107.76</v>
      </c>
      <c r="G59" s="20">
        <f t="shared" si="1"/>
        <v>0</v>
      </c>
    </row>
    <row r="60" customHeight="1" spans="1:7">
      <c r="A60" s="17" t="s">
        <v>66</v>
      </c>
      <c r="B60" s="18">
        <f>_xlfn.XLOOKUP(A60,'1月份科目余额（2.25导出）'!D:D,'1月份科目余额（2.25导出）'!O:O,0)</f>
        <v>29590.85</v>
      </c>
      <c r="C60" s="19">
        <v>4920.59</v>
      </c>
      <c r="D60" s="19">
        <v>11343.67</v>
      </c>
      <c r="E60" s="19">
        <f>SUMIFS('1月份挂账'!$P:$P,'1月份挂账'!$R:$R,$A60)-SUMIFS('1月份挂账'!$O:$O,'1月份挂账'!$R:$R,$A60)</f>
        <v>13326.59</v>
      </c>
      <c r="F60" s="20">
        <f t="shared" si="0"/>
        <v>4920.59</v>
      </c>
      <c r="G60" s="20">
        <f t="shared" si="1"/>
        <v>0</v>
      </c>
    </row>
    <row r="61" customHeight="1" spans="1:7">
      <c r="A61" s="17" t="s">
        <v>67</v>
      </c>
      <c r="B61" s="18">
        <f>_xlfn.XLOOKUP(A61,'1月份科目余额（2.25导出）'!D:D,'1月份科目余额（2.25导出）'!O:O,0)</f>
        <v>22943.52</v>
      </c>
      <c r="C61" s="19">
        <v>0</v>
      </c>
      <c r="D61" s="19">
        <v>22943.52</v>
      </c>
      <c r="E61" s="19">
        <f>SUMIFS('1月份挂账'!$P:$P,'1月份挂账'!$R:$R,$A61)-SUMIFS('1月份挂账'!$O:$O,'1月份挂账'!$R:$R,$A61)</f>
        <v>0</v>
      </c>
      <c r="F61" s="20">
        <f t="shared" si="0"/>
        <v>0</v>
      </c>
      <c r="G61" s="20">
        <f t="shared" si="1"/>
        <v>0</v>
      </c>
    </row>
    <row r="62" customHeight="1" spans="1:7">
      <c r="A62" s="17" t="s">
        <v>68</v>
      </c>
      <c r="B62" s="18">
        <f>_xlfn.XLOOKUP(A62,'1月份科目余额（2.25导出）'!D:D,'1月份科目余额（2.25导出）'!O:O,0)</f>
        <v>3245.36</v>
      </c>
      <c r="C62" s="19">
        <v>3245.36</v>
      </c>
      <c r="D62" s="19">
        <v>0</v>
      </c>
      <c r="E62" s="19">
        <f>SUMIFS('1月份挂账'!$P:$P,'1月份挂账'!$R:$R,$A62)-SUMIFS('1月份挂账'!$O:$O,'1月份挂账'!$R:$R,$A62)</f>
        <v>0</v>
      </c>
      <c r="F62" s="20">
        <f t="shared" si="0"/>
        <v>3245.36</v>
      </c>
      <c r="G62" s="20">
        <f t="shared" si="1"/>
        <v>0</v>
      </c>
    </row>
    <row r="63" customHeight="1" spans="1:7">
      <c r="A63" s="17" t="s">
        <v>69</v>
      </c>
      <c r="B63" s="18">
        <f>_xlfn.XLOOKUP(A63,'1月份科目余额（2.25导出）'!D:D,'1月份科目余额（2.25导出）'!O:O,0)</f>
        <v>28728</v>
      </c>
      <c r="C63" s="19">
        <v>9576</v>
      </c>
      <c r="D63" s="19">
        <v>9576</v>
      </c>
      <c r="E63" s="19">
        <f>SUMIFS('1月份挂账'!$P:$P,'1月份挂账'!$R:$R,$A63)-SUMIFS('1月份挂账'!$O:$O,'1月份挂账'!$R:$R,$A63)</f>
        <v>9576</v>
      </c>
      <c r="F63" s="20">
        <f t="shared" si="0"/>
        <v>9576</v>
      </c>
      <c r="G63" s="20">
        <f t="shared" si="1"/>
        <v>0</v>
      </c>
    </row>
    <row r="64" customHeight="1" spans="1:7">
      <c r="A64" s="17" t="s">
        <v>70</v>
      </c>
      <c r="B64" s="18">
        <f>_xlfn.XLOOKUP(A64,'1月份科目余额（2.25导出）'!D:D,'1月份科目余额（2.25导出）'!O:O,0)</f>
        <v>85600</v>
      </c>
      <c r="C64" s="19">
        <v>84750</v>
      </c>
      <c r="D64" s="19">
        <v>0</v>
      </c>
      <c r="E64" s="19">
        <f>SUMIFS('1月份挂账'!$P:$P,'1月份挂账'!$R:$R,$A64)-SUMIFS('1月份挂账'!$O:$O,'1月份挂账'!$R:$R,$A64)</f>
        <v>0</v>
      </c>
      <c r="F64" s="20">
        <f t="shared" si="0"/>
        <v>85600</v>
      </c>
      <c r="G64" s="20">
        <f t="shared" si="1"/>
        <v>850</v>
      </c>
    </row>
    <row r="65" customHeight="1" spans="1:7">
      <c r="A65" s="17" t="s">
        <v>71</v>
      </c>
      <c r="B65" s="18">
        <f>_xlfn.XLOOKUP(A65,'1月份科目余额（2.25导出）'!D:D,'1月份科目余额（2.25导出）'!O:O,0)</f>
        <v>0</v>
      </c>
      <c r="C65" s="19">
        <v>0</v>
      </c>
      <c r="D65" s="19">
        <v>0</v>
      </c>
      <c r="E65" s="19">
        <f>SUMIFS('1月份挂账'!$P:$P,'1月份挂账'!$R:$R,$A65)-SUMIFS('1月份挂账'!$O:$O,'1月份挂账'!$R:$R,$A65)</f>
        <v>0</v>
      </c>
      <c r="F65" s="20">
        <f t="shared" si="0"/>
        <v>0</v>
      </c>
      <c r="G65" s="20">
        <f t="shared" si="1"/>
        <v>0</v>
      </c>
    </row>
    <row r="66" customHeight="1" spans="1:7">
      <c r="A66" s="17" t="s">
        <v>72</v>
      </c>
      <c r="B66" s="18">
        <f>_xlfn.XLOOKUP(A66,'1月份科目余额（2.25导出）'!D:D,'1月份科目余额（2.25导出）'!O:O,0)</f>
        <v>88818.1</v>
      </c>
      <c r="C66" s="19">
        <v>0</v>
      </c>
      <c r="D66" s="19">
        <v>0</v>
      </c>
      <c r="E66" s="19">
        <f>SUMIFS('1月份挂账'!$P:$P,'1月份挂账'!$R:$R,$A66)-SUMIFS('1月份挂账'!$O:$O,'1月份挂账'!$R:$R,$A66)</f>
        <v>88818</v>
      </c>
      <c r="F66" s="20">
        <f t="shared" si="0"/>
        <v>0.100000000005821</v>
      </c>
      <c r="G66" s="20">
        <f t="shared" si="1"/>
        <v>0.100000000005821</v>
      </c>
    </row>
    <row r="67" customHeight="1" spans="1:7">
      <c r="A67" s="17" t="s">
        <v>73</v>
      </c>
      <c r="B67" s="18">
        <f>_xlfn.XLOOKUP(A67,'1月份科目余额（2.25导出）'!D:D,'1月份科目余额（2.25导出）'!O:O,0)</f>
        <v>17289</v>
      </c>
      <c r="C67" s="19">
        <v>0</v>
      </c>
      <c r="D67" s="19">
        <v>8644.5</v>
      </c>
      <c r="E67" s="19">
        <f>SUMIFS('1月份挂账'!$P:$P,'1月份挂账'!$R:$R,$A67)-SUMIFS('1月份挂账'!$O:$O,'1月份挂账'!$R:$R,$A67)</f>
        <v>8644.5</v>
      </c>
      <c r="F67" s="20">
        <f t="shared" ref="F67:F80" si="2">IF((B67-D67-E67)&gt;0,B67-D67-E67,0)</f>
        <v>0</v>
      </c>
      <c r="G67" s="20">
        <f t="shared" ref="G67:G80" si="3">IF((B67-C67-D67-E67)&gt;0,B67-C67-D67-E67,0)</f>
        <v>0</v>
      </c>
    </row>
    <row r="68" customHeight="1" spans="1:7">
      <c r="A68" s="17" t="s">
        <v>74</v>
      </c>
      <c r="B68" s="18">
        <f>_xlfn.XLOOKUP(A68,'1月份科目余额（2.25导出）'!D:D,'1月份科目余额（2.25导出）'!O:O,0)</f>
        <v>0</v>
      </c>
      <c r="D68" s="19">
        <v>2892.8</v>
      </c>
      <c r="E68" s="19">
        <f>SUMIFS('1月份挂账'!$P:$P,'1月份挂账'!$R:$R,$A68)-SUMIFS('1月份挂账'!$O:$O,'1月份挂账'!$R:$R,$A68)</f>
        <v>0</v>
      </c>
      <c r="F68" s="20">
        <f t="shared" si="2"/>
        <v>0</v>
      </c>
      <c r="G68" s="20">
        <f t="shared" si="3"/>
        <v>0</v>
      </c>
    </row>
    <row r="69" customHeight="1" spans="1:7">
      <c r="A69" s="17" t="s">
        <v>75</v>
      </c>
      <c r="B69" s="18">
        <f>_xlfn.XLOOKUP(A69,'1月份科目余额（2.25导出）'!D:D,'1月份科目余额（2.25导出）'!O:O,0)</f>
        <v>0</v>
      </c>
      <c r="D69" s="19">
        <v>1762.8</v>
      </c>
      <c r="E69" s="19">
        <f>SUMIFS('1月份挂账'!$P:$P,'1月份挂账'!$R:$R,$A69)-SUMIFS('1月份挂账'!$O:$O,'1月份挂账'!$R:$R,$A69)</f>
        <v>0</v>
      </c>
      <c r="F69" s="20">
        <f t="shared" si="2"/>
        <v>0</v>
      </c>
      <c r="G69" s="20">
        <f t="shared" si="3"/>
        <v>0</v>
      </c>
    </row>
    <row r="70" customHeight="1" spans="1:7">
      <c r="A70" s="17" t="s">
        <v>76</v>
      </c>
      <c r="B70" s="18">
        <f>_xlfn.XLOOKUP(A70,'1月份科目余额（2.25导出）'!D:D,'1月份科目余额（2.25导出）'!O:O,0)</f>
        <v>-46646.4</v>
      </c>
      <c r="D70" s="19">
        <v>29154</v>
      </c>
      <c r="E70" s="19">
        <f>SUMIFS('1月份挂账'!$P:$P,'1月份挂账'!$R:$R,$A70)-SUMIFS('1月份挂账'!$O:$O,'1月份挂账'!$R:$R,$A70)</f>
        <v>0</v>
      </c>
      <c r="F70" s="20">
        <f t="shared" si="2"/>
        <v>0</v>
      </c>
      <c r="G70" s="20">
        <f t="shared" si="3"/>
        <v>0</v>
      </c>
    </row>
    <row r="71" customHeight="1" spans="1:7">
      <c r="A71" s="17" t="s">
        <v>77</v>
      </c>
      <c r="B71" s="18">
        <f>_xlfn.XLOOKUP(A71,'1月份科目余额（2.25导出）'!D:D,'1月份科目余额（2.25导出）'!O:O,0)</f>
        <v>0</v>
      </c>
      <c r="D71" s="19">
        <v>18532</v>
      </c>
      <c r="E71" s="19">
        <f>SUMIFS('1月份挂账'!$P:$P,'1月份挂账'!$R:$R,$A71)-SUMIFS('1月份挂账'!$O:$O,'1月份挂账'!$R:$R,$A71)</f>
        <v>18532</v>
      </c>
      <c r="F71" s="20">
        <f t="shared" si="2"/>
        <v>0</v>
      </c>
      <c r="G71" s="20">
        <f t="shared" si="3"/>
        <v>0</v>
      </c>
    </row>
    <row r="72" customHeight="1" spans="1:7">
      <c r="A72" s="17" t="s">
        <v>78</v>
      </c>
      <c r="B72" s="18">
        <f>_xlfn.XLOOKUP(A72,'1月份科目余额（2.25导出）'!D:D,'1月份科目余额（2.25导出）'!O:O,0)</f>
        <v>-6040.98</v>
      </c>
      <c r="D72" s="19">
        <v>4010.54</v>
      </c>
      <c r="E72" s="19">
        <f>SUMIFS('1月份挂账'!$P:$P,'1月份挂账'!$R:$R,$A72)-SUMIFS('1月份挂账'!$O:$O,'1月份挂账'!$R:$R,$A72)</f>
        <v>0</v>
      </c>
      <c r="F72" s="20">
        <f t="shared" si="2"/>
        <v>0</v>
      </c>
      <c r="G72" s="20">
        <f t="shared" si="3"/>
        <v>0</v>
      </c>
    </row>
    <row r="73" customHeight="1" spans="1:7">
      <c r="A73" s="17" t="s">
        <v>79</v>
      </c>
      <c r="B73" s="18">
        <f>_xlfn.XLOOKUP(A73,'1月份科目余额（2.25导出）'!D:D,'1月份科目余额（2.25导出）'!O:O,0)</f>
        <v>44413.72</v>
      </c>
      <c r="D73" s="19">
        <v>3986.64</v>
      </c>
      <c r="E73" s="19">
        <f>SUMIFS('1月份挂账'!$P:$P,'1月份挂账'!$R:$R,$A73)-SUMIFS('1月份挂账'!$O:$O,'1月份挂账'!$R:$R,$A73)</f>
        <v>40426.88</v>
      </c>
      <c r="F73" s="20">
        <f t="shared" si="2"/>
        <v>0.200000000004366</v>
      </c>
      <c r="G73" s="20">
        <f t="shared" si="3"/>
        <v>0.200000000004366</v>
      </c>
    </row>
    <row r="74" customHeight="1" spans="1:7">
      <c r="A74" s="17" t="s">
        <v>80</v>
      </c>
      <c r="B74" s="18">
        <f>_xlfn.XLOOKUP(A74,'1月份科目余额（2.25导出）'!D:D,'1月份科目余额（2.25导出）'!O:O,0)</f>
        <v>1850.69</v>
      </c>
      <c r="D74" s="19">
        <v>1850.69</v>
      </c>
      <c r="E74" s="19">
        <f>SUMIFS('1月份挂账'!$P:$P,'1月份挂账'!$R:$R,$A74)-SUMIFS('1月份挂账'!$O:$O,'1月份挂账'!$R:$R,$A74)</f>
        <v>0</v>
      </c>
      <c r="F74" s="20">
        <f t="shared" si="2"/>
        <v>0</v>
      </c>
      <c r="G74" s="20">
        <f t="shared" si="3"/>
        <v>0</v>
      </c>
    </row>
    <row r="75" customHeight="1" spans="1:7">
      <c r="A75" s="17" t="s">
        <v>81</v>
      </c>
      <c r="B75" s="18">
        <f>_xlfn.XLOOKUP(A75,'1月份科目余额（2.25导出）'!D:D,'1月份科目余额（2.25导出）'!O:O,0)</f>
        <v>55661.54</v>
      </c>
      <c r="D75" s="19">
        <v>55661.54</v>
      </c>
      <c r="E75" s="19">
        <f>SUMIFS('1月份挂账'!$P:$P,'1月份挂账'!$R:$R,$A75)-SUMIFS('1月份挂账'!$O:$O,'1月份挂账'!$R:$R,$A75)</f>
        <v>0</v>
      </c>
      <c r="F75" s="20">
        <f t="shared" si="2"/>
        <v>0</v>
      </c>
      <c r="G75" s="20">
        <f t="shared" si="3"/>
        <v>0</v>
      </c>
    </row>
    <row r="76" customHeight="1" spans="1:7">
      <c r="A76" s="17" t="s">
        <v>82</v>
      </c>
      <c r="B76" s="18">
        <f>_xlfn.XLOOKUP(A76,'1月份科目余额（2.25导出）'!D:D,'1月份科目余额（2.25导出）'!O:O,0)</f>
        <v>121021.99</v>
      </c>
      <c r="D76" s="19">
        <v>67333.03</v>
      </c>
      <c r="E76" s="19">
        <f>SUMIFS('1月份挂账'!$P:$P,'1月份挂账'!$R:$R,$A76)-SUMIFS('1月份挂账'!$O:$O,'1月份挂账'!$R:$R,$A76)</f>
        <v>53688.96</v>
      </c>
      <c r="F76" s="20">
        <f t="shared" si="2"/>
        <v>0</v>
      </c>
      <c r="G76" s="20">
        <f t="shared" si="3"/>
        <v>0</v>
      </c>
    </row>
    <row r="77" customHeight="1" spans="1:7">
      <c r="A77" s="17" t="s">
        <v>83</v>
      </c>
      <c r="B77" s="18">
        <f>_xlfn.XLOOKUP(A77,'1月份科目余额（2.25导出）'!D:D,'1月份科目余额（2.25导出）'!O:O,0)</f>
        <v>7000</v>
      </c>
      <c r="D77" s="19">
        <v>82000</v>
      </c>
      <c r="E77" s="19">
        <f>SUMIFS('1月份挂账'!$P:$P,'1月份挂账'!$R:$R,$A77)-SUMIFS('1月份挂账'!$O:$O,'1月份挂账'!$R:$R,$A77)</f>
        <v>0</v>
      </c>
      <c r="F77" s="20">
        <f t="shared" si="2"/>
        <v>0</v>
      </c>
      <c r="G77" s="20">
        <f t="shared" si="3"/>
        <v>0</v>
      </c>
    </row>
    <row r="78" customHeight="1" spans="1:7">
      <c r="A78" s="17" t="s">
        <v>84</v>
      </c>
      <c r="B78" s="18">
        <f>_xlfn.XLOOKUP(A78,'1月份科目余额（2.25导出）'!D:D,'1月份科目余额（2.25导出）'!O:O,0)</f>
        <v>69562.26</v>
      </c>
      <c r="E78" s="19">
        <f>SUMIFS('1月份挂账'!$P:$P,'1月份挂账'!$R:$R,$A78)-SUMIFS('1月份挂账'!$O:$O,'1月份挂账'!$R:$R,$A78)</f>
        <v>68352.16</v>
      </c>
      <c r="F78" s="20">
        <f t="shared" si="2"/>
        <v>1210.09999999999</v>
      </c>
      <c r="G78" s="20">
        <f t="shared" si="3"/>
        <v>1210.09999999999</v>
      </c>
    </row>
    <row r="79" customHeight="1" spans="1:7">
      <c r="A79" s="17" t="s">
        <v>85</v>
      </c>
      <c r="B79" s="18">
        <f>_xlfn.XLOOKUP(A79,'1月份科目余额（2.25导出）'!D:D,'1月份科目余额（2.25导出）'!O:O,0)</f>
        <v>79817.67</v>
      </c>
      <c r="E79" s="19">
        <f>SUMIFS('1月份挂账'!$P:$P,'1月份挂账'!$R:$R,$A79)-SUMIFS('1月份挂账'!$O:$O,'1月份挂账'!$R:$R,$A79)</f>
        <v>79817.67</v>
      </c>
      <c r="F79" s="20">
        <f t="shared" si="2"/>
        <v>0</v>
      </c>
      <c r="G79" s="20">
        <f t="shared" si="3"/>
        <v>0</v>
      </c>
    </row>
    <row r="80" customHeight="1" spans="1:7">
      <c r="A80" s="17" t="s">
        <v>86</v>
      </c>
      <c r="B80" s="18">
        <f>_xlfn.XLOOKUP(A80,'1月份科目余额（2.25导出）'!D:D,'1月份科目余额（2.25导出）'!O:O,0)</f>
        <v>3305.25</v>
      </c>
      <c r="E80" s="19">
        <f>SUMIFS('1月份挂账'!$P:$P,'1月份挂账'!$R:$R,$A80)-SUMIFS('1月份挂账'!$O:$O,'1月份挂账'!$R:$R,$A80)</f>
        <v>3305.25</v>
      </c>
      <c r="F80" s="20">
        <f t="shared" si="2"/>
        <v>0</v>
      </c>
      <c r="G80" s="20">
        <f t="shared" si="3"/>
        <v>0</v>
      </c>
    </row>
    <row r="84" customHeight="1" spans="1:8">
      <c r="A84" s="17" t="s">
        <v>87</v>
      </c>
      <c r="B84" s="36">
        <f t="shared" ref="B84:H84" si="4">SUM(B3:B83)</f>
        <v>17539630.86</v>
      </c>
      <c r="C84" s="36">
        <f t="shared" si="4"/>
        <v>10023719.74</v>
      </c>
      <c r="D84" s="36">
        <f t="shared" si="4"/>
        <v>8714003.56</v>
      </c>
      <c r="E84" s="36">
        <f t="shared" si="4"/>
        <v>9033923.95</v>
      </c>
      <c r="F84" s="36">
        <f t="shared" si="4"/>
        <v>3964219.53</v>
      </c>
      <c r="G84" s="36">
        <f t="shared" si="4"/>
        <v>1084284.64</v>
      </c>
      <c r="H84" s="36">
        <f t="shared" si="4"/>
        <v>0</v>
      </c>
    </row>
    <row r="85" customHeight="1" spans="1:6">
      <c r="A85" s="17" t="s">
        <v>88</v>
      </c>
      <c r="B85" s="36">
        <f>SUMIFS(B3:B83,B3:B83,"&gt;0")</f>
        <v>17989830.86</v>
      </c>
      <c r="C85" s="37"/>
      <c r="D85" s="38"/>
      <c r="E85" s="38"/>
      <c r="F85" s="37"/>
    </row>
  </sheetData>
  <autoFilter xmlns:etc="http://www.wps.cn/officeDocument/2017/etCustomData" ref="A1:H85" etc:filterBottomFollowUsedRange="0">
    <extLst/>
  </autoFilter>
  <mergeCells count="1">
    <mergeCell ref="A1:H1"/>
  </mergeCells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15"/>
  <sheetViews>
    <sheetView topLeftCell="A3" workbookViewId="0">
      <selection activeCell="B79" sqref="B79"/>
    </sheetView>
  </sheetViews>
  <sheetFormatPr defaultColWidth="8" defaultRowHeight="14.25"/>
  <cols>
    <col min="1" max="1" width="7.75" style="1" customWidth="1"/>
    <col min="2" max="2" width="15.75" style="1" customWidth="1"/>
    <col min="3" max="3" width="9.375" style="1" customWidth="1"/>
    <col min="4" max="4" width="23.125" style="1" customWidth="1"/>
    <col min="5" max="6" width="7.75" style="1" customWidth="1"/>
    <col min="7" max="7" width="8.125" style="1" customWidth="1"/>
    <col min="8" max="8" width="10.75" style="1" customWidth="1"/>
    <col min="9" max="10" width="12.375" style="1" customWidth="1"/>
    <col min="11" max="12" width="10.875" style="1" customWidth="1"/>
    <col min="13" max="13" width="8.125" style="1" customWidth="1"/>
    <col min="14" max="14" width="10.75" style="1" customWidth="1"/>
    <col min="15" max="15" width="12.125" style="1" customWidth="1"/>
    <col min="16" max="16" width="23.75" style="1" customWidth="1"/>
    <col min="17" max="16384" width="8" style="1"/>
  </cols>
  <sheetData>
    <row r="1" s="1" customFormat="1" spans="1:15">
      <c r="A1" s="2" t="s">
        <v>89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3" t="s">
        <v>96</v>
      </c>
      <c r="I1" s="3" t="s">
        <v>97</v>
      </c>
      <c r="J1" s="3" t="s">
        <v>98</v>
      </c>
      <c r="K1" s="3" t="s">
        <v>99</v>
      </c>
      <c r="L1" s="3" t="s">
        <v>100</v>
      </c>
      <c r="M1" s="2" t="s">
        <v>95</v>
      </c>
      <c r="N1" s="3" t="s">
        <v>101</v>
      </c>
      <c r="O1" s="1" t="s">
        <v>102</v>
      </c>
    </row>
    <row r="2" s="1" customFormat="1" ht="15" hidden="1" customHeight="1" spans="1:14">
      <c r="A2" s="4" t="s">
        <v>103</v>
      </c>
      <c r="B2" s="5" t="s">
        <v>103</v>
      </c>
      <c r="C2" s="4" t="s">
        <v>103</v>
      </c>
      <c r="D2" s="5" t="s">
        <v>103</v>
      </c>
      <c r="E2" s="4" t="s">
        <v>103</v>
      </c>
      <c r="F2" s="4" t="s">
        <v>104</v>
      </c>
      <c r="G2" s="4" t="s">
        <v>103</v>
      </c>
      <c r="H2" s="15">
        <v>-29834296.72</v>
      </c>
      <c r="I2" s="15">
        <v>17573402.26</v>
      </c>
      <c r="J2" s="15">
        <v>12854179.68</v>
      </c>
      <c r="K2" s="15">
        <v>17573402.26</v>
      </c>
      <c r="L2" s="15">
        <v>12854179.68</v>
      </c>
      <c r="M2" s="4" t="s">
        <v>103</v>
      </c>
      <c r="N2" s="15">
        <v>-25115074.14</v>
      </c>
    </row>
    <row r="3" s="1" customFormat="1" ht="15" customHeight="1" spans="1:16">
      <c r="A3" s="8" t="s">
        <v>105</v>
      </c>
      <c r="B3" s="9" t="s">
        <v>106</v>
      </c>
      <c r="C3" s="8" t="s">
        <v>103</v>
      </c>
      <c r="D3" s="9" t="s">
        <v>107</v>
      </c>
      <c r="E3" s="8" t="s">
        <v>103</v>
      </c>
      <c r="F3" s="8" t="s">
        <v>104</v>
      </c>
      <c r="G3" s="8" t="s">
        <v>108</v>
      </c>
      <c r="H3" s="16">
        <v>8404936.57</v>
      </c>
      <c r="I3" s="16">
        <v>0</v>
      </c>
      <c r="J3" s="16">
        <v>1602286.94</v>
      </c>
      <c r="K3" s="16">
        <v>0</v>
      </c>
      <c r="L3" s="16">
        <v>1602286.94</v>
      </c>
      <c r="M3" s="8" t="s">
        <v>108</v>
      </c>
      <c r="N3" s="16">
        <v>10007223.51</v>
      </c>
      <c r="O3" s="1">
        <f t="shared" ref="O3:O66" si="0">IF(M3="贷",N3,-N3)</f>
        <v>10007223.51</v>
      </c>
      <c r="P3" s="1" t="e">
        <f>_xlfn.XLOOKUP(D3,'1月份计划'!A:A,'1月份计划'!A:A)</f>
        <v>#N/A</v>
      </c>
    </row>
    <row r="4" s="1" customFormat="1" ht="15" customHeight="1" spans="1:16">
      <c r="A4" s="8" t="s">
        <v>105</v>
      </c>
      <c r="B4" s="9" t="s">
        <v>106</v>
      </c>
      <c r="C4" s="8" t="s">
        <v>103</v>
      </c>
      <c r="D4" s="9" t="s">
        <v>109</v>
      </c>
      <c r="E4" s="8" t="s">
        <v>103</v>
      </c>
      <c r="F4" s="8" t="s">
        <v>104</v>
      </c>
      <c r="G4" s="8" t="s">
        <v>108</v>
      </c>
      <c r="H4" s="16">
        <v>80.3</v>
      </c>
      <c r="I4" s="16">
        <v>0</v>
      </c>
      <c r="J4" s="16">
        <v>0</v>
      </c>
      <c r="K4" s="16">
        <v>0</v>
      </c>
      <c r="L4" s="16">
        <v>0</v>
      </c>
      <c r="M4" s="8" t="s">
        <v>108</v>
      </c>
      <c r="N4" s="16">
        <v>80.3</v>
      </c>
      <c r="O4" s="1">
        <f t="shared" si="0"/>
        <v>80.3</v>
      </c>
      <c r="P4" s="1" t="e">
        <f>_xlfn.XLOOKUP(D4,'1月份计划'!A:A,'1月份计划'!A:A)</f>
        <v>#N/A</v>
      </c>
    </row>
    <row r="5" s="1" customFormat="1" ht="15" customHeight="1" spans="1:16">
      <c r="A5" s="4" t="s">
        <v>105</v>
      </c>
      <c r="B5" s="5" t="s">
        <v>106</v>
      </c>
      <c r="C5" s="4" t="s">
        <v>103</v>
      </c>
      <c r="D5" s="5" t="s">
        <v>110</v>
      </c>
      <c r="E5" s="4" t="s">
        <v>103</v>
      </c>
      <c r="F5" s="4" t="s">
        <v>104</v>
      </c>
      <c r="G5" s="4" t="s">
        <v>108</v>
      </c>
      <c r="H5" s="15">
        <v>23367.17</v>
      </c>
      <c r="I5" s="15">
        <v>0</v>
      </c>
      <c r="J5" s="15">
        <v>0</v>
      </c>
      <c r="K5" s="15">
        <v>0</v>
      </c>
      <c r="L5" s="15">
        <v>0</v>
      </c>
      <c r="M5" s="4" t="s">
        <v>108</v>
      </c>
      <c r="N5" s="15">
        <v>23367.17</v>
      </c>
      <c r="O5" s="1">
        <f t="shared" si="0"/>
        <v>23367.17</v>
      </c>
      <c r="P5" s="1" t="e">
        <f>_xlfn.XLOOKUP(D5,'1月份计划'!A:A,'1月份计划'!A:A)</f>
        <v>#N/A</v>
      </c>
    </row>
    <row r="6" s="1" customFormat="1" ht="15" customHeight="1" spans="1:16">
      <c r="A6" s="8" t="s">
        <v>105</v>
      </c>
      <c r="B6" s="9" t="s">
        <v>106</v>
      </c>
      <c r="C6" s="8" t="s">
        <v>103</v>
      </c>
      <c r="D6" s="9" t="s">
        <v>111</v>
      </c>
      <c r="E6" s="8" t="s">
        <v>103</v>
      </c>
      <c r="F6" s="8" t="s">
        <v>104</v>
      </c>
      <c r="G6" s="8" t="s">
        <v>108</v>
      </c>
      <c r="H6" s="16">
        <v>9685.4</v>
      </c>
      <c r="I6" s="16">
        <v>0</v>
      </c>
      <c r="J6" s="16">
        <v>0</v>
      </c>
      <c r="K6" s="16">
        <v>0</v>
      </c>
      <c r="L6" s="16">
        <v>0</v>
      </c>
      <c r="M6" s="8" t="s">
        <v>108</v>
      </c>
      <c r="N6" s="16">
        <v>9685.4</v>
      </c>
      <c r="O6" s="1">
        <f t="shared" si="0"/>
        <v>9685.4</v>
      </c>
      <c r="P6" s="1" t="e">
        <f>_xlfn.XLOOKUP(D6,'1月份计划'!A:A,'1月份计划'!A:A)</f>
        <v>#N/A</v>
      </c>
    </row>
    <row r="7" s="1" customFormat="1" ht="15" hidden="1" customHeight="1" spans="1:16">
      <c r="A7" s="4" t="s">
        <v>105</v>
      </c>
      <c r="B7" s="5" t="s">
        <v>106</v>
      </c>
      <c r="C7" s="4" t="s">
        <v>103</v>
      </c>
      <c r="D7" s="5" t="s">
        <v>10</v>
      </c>
      <c r="E7" s="4" t="s">
        <v>103</v>
      </c>
      <c r="F7" s="4" t="s">
        <v>104</v>
      </c>
      <c r="G7" s="4" t="s">
        <v>108</v>
      </c>
      <c r="H7" s="15">
        <v>422419.7</v>
      </c>
      <c r="I7" s="15">
        <v>150000</v>
      </c>
      <c r="J7" s="15">
        <v>119091.84</v>
      </c>
      <c r="K7" s="15">
        <v>150000</v>
      </c>
      <c r="L7" s="15">
        <v>119091.84</v>
      </c>
      <c r="M7" s="4" t="s">
        <v>108</v>
      </c>
      <c r="N7" s="15">
        <v>391511.54</v>
      </c>
      <c r="O7" s="1">
        <f t="shared" si="0"/>
        <v>391511.54</v>
      </c>
      <c r="P7" s="1" t="str">
        <f>_xlfn.XLOOKUP(D7,'1月份计划'!A:A,'1月份计划'!A:A)</f>
        <v>天津琪安科技有限公司</v>
      </c>
    </row>
    <row r="8" s="1" customFormat="1" ht="15" hidden="1" customHeight="1" spans="1:16">
      <c r="A8" s="8" t="s">
        <v>105</v>
      </c>
      <c r="B8" s="9" t="s">
        <v>106</v>
      </c>
      <c r="C8" s="8" t="s">
        <v>103</v>
      </c>
      <c r="D8" s="9" t="s">
        <v>11</v>
      </c>
      <c r="E8" s="8" t="s">
        <v>103</v>
      </c>
      <c r="F8" s="8" t="s">
        <v>104</v>
      </c>
      <c r="G8" s="8" t="s">
        <v>108</v>
      </c>
      <c r="H8" s="16">
        <v>189588.75</v>
      </c>
      <c r="I8" s="16">
        <v>120000</v>
      </c>
      <c r="J8" s="16">
        <v>77995.01</v>
      </c>
      <c r="K8" s="16">
        <v>120000</v>
      </c>
      <c r="L8" s="16">
        <v>77995.01</v>
      </c>
      <c r="M8" s="8" t="s">
        <v>108</v>
      </c>
      <c r="N8" s="16">
        <v>147583.76</v>
      </c>
      <c r="O8" s="1">
        <f t="shared" si="0"/>
        <v>147583.76</v>
      </c>
      <c r="P8" s="1" t="str">
        <f>_xlfn.XLOOKUP(D8,'1月份计划'!A:A,'1月份计划'!A:A)</f>
        <v>黄骅市广亿汽车部件有限公司</v>
      </c>
    </row>
    <row r="9" s="1" customFormat="1" ht="15" hidden="1" customHeight="1" spans="1:16">
      <c r="A9" s="8" t="s">
        <v>105</v>
      </c>
      <c r="B9" s="9" t="s">
        <v>106</v>
      </c>
      <c r="C9" s="8" t="s">
        <v>103</v>
      </c>
      <c r="D9" s="9" t="s">
        <v>12</v>
      </c>
      <c r="E9" s="8" t="s">
        <v>103</v>
      </c>
      <c r="F9" s="8" t="s">
        <v>104</v>
      </c>
      <c r="G9" s="8" t="s">
        <v>108</v>
      </c>
      <c r="H9" s="16">
        <v>110442.13</v>
      </c>
      <c r="I9" s="16">
        <v>70000</v>
      </c>
      <c r="J9" s="16">
        <v>16908.28</v>
      </c>
      <c r="K9" s="16">
        <v>70000</v>
      </c>
      <c r="L9" s="16">
        <v>16908.28</v>
      </c>
      <c r="M9" s="8" t="s">
        <v>108</v>
      </c>
      <c r="N9" s="16">
        <v>57350.41</v>
      </c>
      <c r="O9" s="1">
        <f t="shared" si="0"/>
        <v>57350.41</v>
      </c>
      <c r="P9" s="1" t="str">
        <f>_xlfn.XLOOKUP(D9,'1月份计划'!A:A,'1月份计划'!A:A)</f>
        <v>霸州市自强汽车零部件厂</v>
      </c>
    </row>
    <row r="10" s="1" customFormat="1" ht="15" hidden="1" customHeight="1" spans="1:16">
      <c r="A10" s="4" t="s">
        <v>105</v>
      </c>
      <c r="B10" s="5" t="s">
        <v>106</v>
      </c>
      <c r="C10" s="4" t="s">
        <v>103</v>
      </c>
      <c r="D10" s="5" t="s">
        <v>13</v>
      </c>
      <c r="E10" s="4" t="s">
        <v>103</v>
      </c>
      <c r="F10" s="4" t="s">
        <v>104</v>
      </c>
      <c r="G10" s="4" t="s">
        <v>108</v>
      </c>
      <c r="H10" s="15">
        <v>46490.64</v>
      </c>
      <c r="I10" s="15">
        <v>30000</v>
      </c>
      <c r="J10" s="15">
        <v>0</v>
      </c>
      <c r="K10" s="15">
        <v>30000</v>
      </c>
      <c r="L10" s="15">
        <v>0</v>
      </c>
      <c r="M10" s="4" t="s">
        <v>108</v>
      </c>
      <c r="N10" s="15">
        <v>16490.64</v>
      </c>
      <c r="O10" s="1">
        <f t="shared" si="0"/>
        <v>16490.64</v>
      </c>
      <c r="P10" s="1" t="str">
        <f>_xlfn.XLOOKUP(D10,'1月份计划'!A:A,'1月份计划'!A:A)</f>
        <v>海兴中盛弹簧有限公司</v>
      </c>
    </row>
    <row r="11" s="1" customFormat="1" ht="15" customHeight="1" spans="1:16">
      <c r="A11" s="8" t="s">
        <v>105</v>
      </c>
      <c r="B11" s="9" t="s">
        <v>106</v>
      </c>
      <c r="C11" s="8" t="s">
        <v>103</v>
      </c>
      <c r="D11" s="9" t="s">
        <v>112</v>
      </c>
      <c r="E11" s="8" t="s">
        <v>103</v>
      </c>
      <c r="F11" s="8" t="s">
        <v>104</v>
      </c>
      <c r="G11" s="8" t="s">
        <v>108</v>
      </c>
      <c r="H11" s="16">
        <v>29295813.46</v>
      </c>
      <c r="I11" s="16">
        <v>0</v>
      </c>
      <c r="J11" s="16">
        <v>0</v>
      </c>
      <c r="K11" s="16">
        <v>0</v>
      </c>
      <c r="L11" s="16">
        <v>0</v>
      </c>
      <c r="M11" s="8" t="s">
        <v>108</v>
      </c>
      <c r="N11" s="16">
        <v>29295813.46</v>
      </c>
      <c r="O11" s="1">
        <f t="shared" si="0"/>
        <v>29295813.46</v>
      </c>
      <c r="P11" s="1" t="e">
        <f>_xlfn.XLOOKUP(D11,'1月份计划'!A:A,'1月份计划'!A:A)</f>
        <v>#N/A</v>
      </c>
    </row>
    <row r="12" s="1" customFormat="1" ht="15" hidden="1" customHeight="1" spans="1:16">
      <c r="A12" s="4" t="s">
        <v>105</v>
      </c>
      <c r="B12" s="5" t="s">
        <v>106</v>
      </c>
      <c r="C12" s="4" t="s">
        <v>103</v>
      </c>
      <c r="D12" s="5" t="s">
        <v>14</v>
      </c>
      <c r="E12" s="4" t="s">
        <v>103</v>
      </c>
      <c r="F12" s="4" t="s">
        <v>104</v>
      </c>
      <c r="G12" s="4" t="s">
        <v>108</v>
      </c>
      <c r="H12" s="15">
        <v>293453.92</v>
      </c>
      <c r="I12" s="15">
        <v>110000</v>
      </c>
      <c r="J12" s="15">
        <v>78601.67</v>
      </c>
      <c r="K12" s="15">
        <v>110000</v>
      </c>
      <c r="L12" s="15">
        <v>78601.67</v>
      </c>
      <c r="M12" s="4" t="s">
        <v>108</v>
      </c>
      <c r="N12" s="15">
        <v>262055.59</v>
      </c>
      <c r="O12" s="1">
        <f t="shared" si="0"/>
        <v>262055.59</v>
      </c>
      <c r="P12" s="1" t="str">
        <f>_xlfn.XLOOKUP(D12,'1月份计划'!A:A,'1月份计划'!A:A)</f>
        <v>沧州临港明康汽车配件有限公司</v>
      </c>
    </row>
    <row r="13" s="1" customFormat="1" ht="15" hidden="1" customHeight="1" spans="1:16">
      <c r="A13" s="8" t="s">
        <v>105</v>
      </c>
      <c r="B13" s="9" t="s">
        <v>106</v>
      </c>
      <c r="C13" s="8" t="s">
        <v>103</v>
      </c>
      <c r="D13" s="9" t="s">
        <v>15</v>
      </c>
      <c r="E13" s="8" t="s">
        <v>103</v>
      </c>
      <c r="F13" s="8" t="s">
        <v>104</v>
      </c>
      <c r="G13" s="8" t="s">
        <v>108</v>
      </c>
      <c r="H13" s="16">
        <v>228017.65</v>
      </c>
      <c r="I13" s="16">
        <v>160000</v>
      </c>
      <c r="J13" s="16">
        <v>71377.35</v>
      </c>
      <c r="K13" s="16">
        <v>160000</v>
      </c>
      <c r="L13" s="16">
        <v>71377.35</v>
      </c>
      <c r="M13" s="8" t="s">
        <v>108</v>
      </c>
      <c r="N13" s="16">
        <v>139395</v>
      </c>
      <c r="O13" s="1">
        <f t="shared" si="0"/>
        <v>139395</v>
      </c>
      <c r="P13" s="1" t="str">
        <f>_xlfn.XLOOKUP(D13,'1月份计划'!A:A,'1月份计划'!A:A)</f>
        <v>黄骅市建昌塑料制品有限公司</v>
      </c>
    </row>
    <row r="14" s="1" customFormat="1" ht="15" hidden="1" customHeight="1" spans="1:16">
      <c r="A14" s="4" t="s">
        <v>105</v>
      </c>
      <c r="B14" s="5" t="s">
        <v>106</v>
      </c>
      <c r="C14" s="4" t="s">
        <v>103</v>
      </c>
      <c r="D14" s="5" t="s">
        <v>73</v>
      </c>
      <c r="E14" s="4" t="s">
        <v>103</v>
      </c>
      <c r="F14" s="4" t="s">
        <v>104</v>
      </c>
      <c r="G14" s="4" t="s">
        <v>108</v>
      </c>
      <c r="H14" s="15">
        <v>23051.76</v>
      </c>
      <c r="I14" s="15">
        <v>14407.26</v>
      </c>
      <c r="J14" s="15">
        <v>8644.5</v>
      </c>
      <c r="K14" s="15">
        <v>14407.26</v>
      </c>
      <c r="L14" s="15">
        <v>8644.5</v>
      </c>
      <c r="M14" s="4" t="s">
        <v>108</v>
      </c>
      <c r="N14" s="15">
        <v>17289</v>
      </c>
      <c r="O14" s="1">
        <f t="shared" si="0"/>
        <v>17289</v>
      </c>
      <c r="P14" s="1" t="str">
        <f>_xlfn.XLOOKUP(D14,'1月份计划'!A:A,'1月份计划'!A:A)</f>
        <v>黄骅市成卓汽车部件厂</v>
      </c>
    </row>
    <row r="15" s="1" customFormat="1" ht="15" customHeight="1" spans="1:16">
      <c r="A15" s="8" t="s">
        <v>105</v>
      </c>
      <c r="B15" s="9" t="s">
        <v>106</v>
      </c>
      <c r="C15" s="8" t="s">
        <v>103</v>
      </c>
      <c r="D15" s="9" t="s">
        <v>113</v>
      </c>
      <c r="E15" s="8" t="s">
        <v>103</v>
      </c>
      <c r="F15" s="8" t="s">
        <v>104</v>
      </c>
      <c r="G15" s="8" t="s">
        <v>108</v>
      </c>
      <c r="H15" s="16">
        <v>5200.09</v>
      </c>
      <c r="I15" s="16">
        <v>0</v>
      </c>
      <c r="J15" s="16">
        <v>0</v>
      </c>
      <c r="K15" s="16">
        <v>0</v>
      </c>
      <c r="L15" s="16">
        <v>0</v>
      </c>
      <c r="M15" s="8" t="s">
        <v>108</v>
      </c>
      <c r="N15" s="16">
        <v>5200.09</v>
      </c>
      <c r="O15" s="1">
        <f t="shared" si="0"/>
        <v>5200.09</v>
      </c>
      <c r="P15" s="1" t="e">
        <f>_xlfn.XLOOKUP(D15,'1月份计划'!A:A,'1月份计划'!A:A)</f>
        <v>#N/A</v>
      </c>
    </row>
    <row r="16" s="1" customFormat="1" ht="15" hidden="1" customHeight="1" spans="1:16">
      <c r="A16" s="4" t="s">
        <v>105</v>
      </c>
      <c r="B16" s="5" t="s">
        <v>106</v>
      </c>
      <c r="C16" s="4" t="s">
        <v>103</v>
      </c>
      <c r="D16" s="5" t="s">
        <v>78</v>
      </c>
      <c r="E16" s="4" t="s">
        <v>103</v>
      </c>
      <c r="F16" s="4" t="s">
        <v>104</v>
      </c>
      <c r="G16" s="4" t="s">
        <v>108</v>
      </c>
      <c r="H16" s="15">
        <v>4010.54</v>
      </c>
      <c r="I16" s="15">
        <v>4010.54</v>
      </c>
      <c r="J16" s="15">
        <v>-6040.98</v>
      </c>
      <c r="K16" s="15">
        <v>4010.54</v>
      </c>
      <c r="L16" s="15">
        <v>-6040.98</v>
      </c>
      <c r="M16" s="4" t="s">
        <v>114</v>
      </c>
      <c r="N16" s="15">
        <v>6040.98</v>
      </c>
      <c r="O16" s="1">
        <f t="shared" si="0"/>
        <v>-6040.98</v>
      </c>
      <c r="P16" s="1" t="str">
        <f>_xlfn.XLOOKUP(D16,'1月份计划'!A:A,'1月份计划'!A:A)</f>
        <v>沧州旭兴五金制品有限公司</v>
      </c>
    </row>
    <row r="17" s="1" customFormat="1" ht="15" hidden="1" customHeight="1" spans="1:16">
      <c r="A17" s="4" t="s">
        <v>105</v>
      </c>
      <c r="B17" s="5" t="s">
        <v>106</v>
      </c>
      <c r="C17" s="4" t="s">
        <v>103</v>
      </c>
      <c r="D17" s="5" t="s">
        <v>65</v>
      </c>
      <c r="E17" s="4" t="s">
        <v>103</v>
      </c>
      <c r="F17" s="4" t="s">
        <v>104</v>
      </c>
      <c r="G17" s="4" t="s">
        <v>108</v>
      </c>
      <c r="H17" s="15">
        <v>132605.5</v>
      </c>
      <c r="I17" s="15">
        <v>0</v>
      </c>
      <c r="J17" s="15">
        <v>36216.5</v>
      </c>
      <c r="K17" s="15">
        <v>0</v>
      </c>
      <c r="L17" s="15">
        <v>36216.5</v>
      </c>
      <c r="M17" s="4" t="s">
        <v>108</v>
      </c>
      <c r="N17" s="15">
        <v>168822</v>
      </c>
      <c r="O17" s="1">
        <f t="shared" si="0"/>
        <v>168822</v>
      </c>
      <c r="P17" s="1" t="str">
        <f>_xlfn.XLOOKUP(D17,'1月份计划'!A:A,'1月份计划'!A:A)</f>
        <v>文安县德实汽车配件有限公司</v>
      </c>
    </row>
    <row r="18" s="1" customFormat="1" ht="15" hidden="1" customHeight="1" spans="1:16">
      <c r="A18" s="4" t="s">
        <v>105</v>
      </c>
      <c r="B18" s="5" t="s">
        <v>106</v>
      </c>
      <c r="C18" s="4" t="s">
        <v>103</v>
      </c>
      <c r="D18" s="5" t="s">
        <v>16</v>
      </c>
      <c r="E18" s="4" t="s">
        <v>103</v>
      </c>
      <c r="F18" s="4" t="s">
        <v>104</v>
      </c>
      <c r="G18" s="4" t="s">
        <v>108</v>
      </c>
      <c r="H18" s="15">
        <v>203935.15</v>
      </c>
      <c r="I18" s="15">
        <v>150000</v>
      </c>
      <c r="J18" s="15">
        <v>75095.26</v>
      </c>
      <c r="K18" s="15">
        <v>150000</v>
      </c>
      <c r="L18" s="15">
        <v>75095.26</v>
      </c>
      <c r="M18" s="4" t="s">
        <v>108</v>
      </c>
      <c r="N18" s="15">
        <v>129030.41</v>
      </c>
      <c r="O18" s="1">
        <f t="shared" si="0"/>
        <v>129030.41</v>
      </c>
      <c r="P18" s="1" t="str">
        <f>_xlfn.XLOOKUP(D18,'1月份计划'!A:A,'1月份计划'!A:A)</f>
        <v>廊坊市烁鑫汽车配件有限公司</v>
      </c>
    </row>
    <row r="19" s="1" customFormat="1" ht="15" hidden="1" customHeight="1" spans="1:16">
      <c r="A19" s="8" t="s">
        <v>105</v>
      </c>
      <c r="B19" s="9" t="s">
        <v>106</v>
      </c>
      <c r="C19" s="8" t="s">
        <v>103</v>
      </c>
      <c r="D19" s="9" t="s">
        <v>17</v>
      </c>
      <c r="E19" s="8" t="s">
        <v>103</v>
      </c>
      <c r="F19" s="8" t="s">
        <v>104</v>
      </c>
      <c r="G19" s="8" t="s">
        <v>108</v>
      </c>
      <c r="H19" s="16">
        <v>39977.88</v>
      </c>
      <c r="I19" s="16">
        <v>24909.61</v>
      </c>
      <c r="J19" s="16">
        <v>0</v>
      </c>
      <c r="K19" s="16">
        <v>24909.61</v>
      </c>
      <c r="L19" s="16">
        <v>0</v>
      </c>
      <c r="M19" s="8" t="s">
        <v>108</v>
      </c>
      <c r="N19" s="16">
        <v>15068.27</v>
      </c>
      <c r="O19" s="1">
        <f t="shared" si="0"/>
        <v>15068.27</v>
      </c>
      <c r="P19" s="1" t="str">
        <f>_xlfn.XLOOKUP(D19,'1月份计划'!A:A,'1月份计划'!A:A)</f>
        <v>黄骅市汇铭汽车部件有限公司</v>
      </c>
    </row>
    <row r="20" s="1" customFormat="1" ht="15" hidden="1" customHeight="1" spans="1:16">
      <c r="A20" s="4" t="s">
        <v>105</v>
      </c>
      <c r="B20" s="5" t="s">
        <v>106</v>
      </c>
      <c r="C20" s="4" t="s">
        <v>103</v>
      </c>
      <c r="D20" s="5" t="s">
        <v>18</v>
      </c>
      <c r="E20" s="4" t="s">
        <v>103</v>
      </c>
      <c r="F20" s="4" t="s">
        <v>104</v>
      </c>
      <c r="G20" s="4" t="s">
        <v>108</v>
      </c>
      <c r="H20" s="15">
        <v>858221.88</v>
      </c>
      <c r="I20" s="15">
        <v>624161.36</v>
      </c>
      <c r="J20" s="15">
        <v>520134.48</v>
      </c>
      <c r="K20" s="15">
        <v>624161.36</v>
      </c>
      <c r="L20" s="15">
        <v>520134.48</v>
      </c>
      <c r="M20" s="4" t="s">
        <v>108</v>
      </c>
      <c r="N20" s="15">
        <v>754195</v>
      </c>
      <c r="O20" s="1">
        <f t="shared" si="0"/>
        <v>754195</v>
      </c>
      <c r="P20" s="1" t="str">
        <f>_xlfn.XLOOKUP(D20,'1月份计划'!A:A,'1月份计划'!A:A)</f>
        <v>上海明芳汽车零件有限公司</v>
      </c>
    </row>
    <row r="21" s="1" customFormat="1" ht="15" hidden="1" customHeight="1" spans="1:16">
      <c r="A21" s="4" t="s">
        <v>105</v>
      </c>
      <c r="B21" s="5" t="s">
        <v>106</v>
      </c>
      <c r="C21" s="4" t="s">
        <v>103</v>
      </c>
      <c r="D21" s="5" t="s">
        <v>64</v>
      </c>
      <c r="E21" s="4" t="s">
        <v>103</v>
      </c>
      <c r="F21" s="4" t="s">
        <v>104</v>
      </c>
      <c r="G21" s="4" t="s">
        <v>108</v>
      </c>
      <c r="H21" s="15">
        <v>13932.9</v>
      </c>
      <c r="I21" s="15">
        <v>0</v>
      </c>
      <c r="J21" s="15">
        <v>0</v>
      </c>
      <c r="K21" s="15">
        <v>0</v>
      </c>
      <c r="L21" s="15">
        <v>0</v>
      </c>
      <c r="M21" s="4" t="s">
        <v>108</v>
      </c>
      <c r="N21" s="15">
        <v>13932.9</v>
      </c>
      <c r="O21" s="1">
        <f t="shared" si="0"/>
        <v>13932.9</v>
      </c>
      <c r="P21" s="1" t="str">
        <f>_xlfn.XLOOKUP(D21,'1月份计划'!A:A,'1月份计划'!A:A)</f>
        <v>上海秉直精密机械有限公司</v>
      </c>
    </row>
    <row r="22" s="1" customFormat="1" ht="15" hidden="1" customHeight="1" spans="1:16">
      <c r="A22" s="4" t="s">
        <v>105</v>
      </c>
      <c r="B22" s="5" t="s">
        <v>106</v>
      </c>
      <c r="C22" s="4" t="s">
        <v>103</v>
      </c>
      <c r="D22" s="5" t="s">
        <v>19</v>
      </c>
      <c r="E22" s="4" t="s">
        <v>103</v>
      </c>
      <c r="F22" s="4" t="s">
        <v>104</v>
      </c>
      <c r="G22" s="4" t="s">
        <v>108</v>
      </c>
      <c r="H22" s="15">
        <v>856363.68</v>
      </c>
      <c r="I22" s="15">
        <v>500000</v>
      </c>
      <c r="J22" s="15">
        <v>442481.63</v>
      </c>
      <c r="K22" s="15">
        <v>500000</v>
      </c>
      <c r="L22" s="15">
        <v>442481.63</v>
      </c>
      <c r="M22" s="4" t="s">
        <v>108</v>
      </c>
      <c r="N22" s="15">
        <v>798845.31</v>
      </c>
      <c r="O22" s="1">
        <f t="shared" si="0"/>
        <v>798845.31</v>
      </c>
      <c r="P22" s="1" t="str">
        <f>_xlfn.XLOOKUP(D22,'1月份计划'!A:A,'1月份计划'!A:A)</f>
        <v>江苏力乐汽车部件股份有限公司</v>
      </c>
    </row>
    <row r="23" s="1" customFormat="1" ht="15" customHeight="1" spans="1:16">
      <c r="A23" s="8" t="s">
        <v>105</v>
      </c>
      <c r="B23" s="9" t="s">
        <v>106</v>
      </c>
      <c r="C23" s="8" t="s">
        <v>103</v>
      </c>
      <c r="D23" s="9" t="s">
        <v>84</v>
      </c>
      <c r="E23" s="8" t="s">
        <v>103</v>
      </c>
      <c r="F23" s="8" t="s">
        <v>104</v>
      </c>
      <c r="G23" s="8" t="s">
        <v>108</v>
      </c>
      <c r="H23" s="16">
        <v>1210.1</v>
      </c>
      <c r="I23" s="16">
        <v>0</v>
      </c>
      <c r="J23" s="16">
        <v>68352.16</v>
      </c>
      <c r="K23" s="16">
        <v>0</v>
      </c>
      <c r="L23" s="16">
        <v>68352.16</v>
      </c>
      <c r="M23" s="8" t="s">
        <v>108</v>
      </c>
      <c r="N23" s="16">
        <v>69562.26</v>
      </c>
      <c r="O23" s="1">
        <f t="shared" si="0"/>
        <v>69562.26</v>
      </c>
      <c r="P23" s="1" t="str">
        <f>_xlfn.XLOOKUP(D23,'1月份计划'!A:A,'1月份计划'!A:A)</f>
        <v>太航常青汽车安全系统(苏州)股</v>
      </c>
    </row>
    <row r="24" s="1" customFormat="1" ht="15" hidden="1" customHeight="1" spans="1:16">
      <c r="A24" s="4" t="s">
        <v>105</v>
      </c>
      <c r="B24" s="5" t="s">
        <v>106</v>
      </c>
      <c r="C24" s="4" t="s">
        <v>103</v>
      </c>
      <c r="D24" s="5" t="s">
        <v>20</v>
      </c>
      <c r="E24" s="4" t="s">
        <v>103</v>
      </c>
      <c r="F24" s="4" t="s">
        <v>104</v>
      </c>
      <c r="G24" s="4" t="s">
        <v>108</v>
      </c>
      <c r="H24" s="15">
        <v>903881.91</v>
      </c>
      <c r="I24" s="15">
        <v>500000</v>
      </c>
      <c r="J24" s="15">
        <v>332887.93</v>
      </c>
      <c r="K24" s="15">
        <v>500000</v>
      </c>
      <c r="L24" s="15">
        <v>332887.93</v>
      </c>
      <c r="M24" s="4" t="s">
        <v>108</v>
      </c>
      <c r="N24" s="15">
        <v>736769.84</v>
      </c>
      <c r="O24" s="1">
        <f t="shared" si="0"/>
        <v>736769.84</v>
      </c>
      <c r="P24" s="1" t="str">
        <f>_xlfn.XLOOKUP(D24,'1月份计划'!A:A,'1月份计划'!A:A)</f>
        <v>溧阳鑫岩汽车零部件有限公司</v>
      </c>
    </row>
    <row r="25" s="1" customFormat="1" ht="15" hidden="1" customHeight="1" spans="1:16">
      <c r="A25" s="8" t="s">
        <v>105</v>
      </c>
      <c r="B25" s="9" t="s">
        <v>106</v>
      </c>
      <c r="C25" s="8" t="s">
        <v>103</v>
      </c>
      <c r="D25" s="9" t="s">
        <v>72</v>
      </c>
      <c r="E25" s="8" t="s">
        <v>103</v>
      </c>
      <c r="F25" s="8" t="s">
        <v>104</v>
      </c>
      <c r="G25" s="8" t="s">
        <v>108</v>
      </c>
      <c r="H25" s="16">
        <v>0.1</v>
      </c>
      <c r="I25" s="16">
        <v>0</v>
      </c>
      <c r="J25" s="16">
        <v>88818</v>
      </c>
      <c r="K25" s="16">
        <v>0</v>
      </c>
      <c r="L25" s="16">
        <v>88818</v>
      </c>
      <c r="M25" s="8" t="s">
        <v>108</v>
      </c>
      <c r="N25" s="16">
        <v>88818.1</v>
      </c>
      <c r="O25" s="1">
        <f t="shared" si="0"/>
        <v>88818.1</v>
      </c>
      <c r="P25" s="1" t="str">
        <f>_xlfn.XLOOKUP(D25,'1月份计划'!A:A,'1月份计划'!A:A)</f>
        <v>江苏全盛座舱技术股份有限公司</v>
      </c>
    </row>
    <row r="26" s="1" customFormat="1" ht="15" hidden="1" customHeight="1" spans="1:16">
      <c r="A26" s="8" t="s">
        <v>105</v>
      </c>
      <c r="B26" s="9" t="s">
        <v>106</v>
      </c>
      <c r="C26" s="8" t="s">
        <v>103</v>
      </c>
      <c r="D26" s="9" t="s">
        <v>21</v>
      </c>
      <c r="E26" s="8" t="s">
        <v>103</v>
      </c>
      <c r="F26" s="8" t="s">
        <v>104</v>
      </c>
      <c r="G26" s="8" t="s">
        <v>108</v>
      </c>
      <c r="H26" s="16">
        <v>194685.44</v>
      </c>
      <c r="I26" s="16">
        <v>110000</v>
      </c>
      <c r="J26" s="16">
        <v>181993.28</v>
      </c>
      <c r="K26" s="16">
        <v>110000</v>
      </c>
      <c r="L26" s="16">
        <v>181993.28</v>
      </c>
      <c r="M26" s="8" t="s">
        <v>108</v>
      </c>
      <c r="N26" s="16">
        <v>266678.72</v>
      </c>
      <c r="O26" s="1">
        <f t="shared" si="0"/>
        <v>266678.72</v>
      </c>
      <c r="P26" s="1" t="str">
        <f>_xlfn.XLOOKUP(D26,'1月份计划'!A:A,'1月份计划'!A:A)</f>
        <v>浙江华悦汽车零部件股份有限公</v>
      </c>
    </row>
    <row r="27" s="1" customFormat="1" ht="15" hidden="1" customHeight="1" spans="1:16">
      <c r="A27" s="4" t="s">
        <v>105</v>
      </c>
      <c r="B27" s="5" t="s">
        <v>106</v>
      </c>
      <c r="C27" s="4" t="s">
        <v>103</v>
      </c>
      <c r="D27" s="5" t="s">
        <v>22</v>
      </c>
      <c r="E27" s="4" t="s">
        <v>103</v>
      </c>
      <c r="F27" s="4" t="s">
        <v>104</v>
      </c>
      <c r="G27" s="4" t="s">
        <v>108</v>
      </c>
      <c r="H27" s="15">
        <v>177790.13</v>
      </c>
      <c r="I27" s="15">
        <v>0</v>
      </c>
      <c r="J27" s="15">
        <v>401306</v>
      </c>
      <c r="K27" s="15">
        <v>0</v>
      </c>
      <c r="L27" s="15">
        <v>401306</v>
      </c>
      <c r="M27" s="4" t="s">
        <v>108</v>
      </c>
      <c r="N27" s="15">
        <v>579096.13</v>
      </c>
      <c r="O27" s="1">
        <f t="shared" si="0"/>
        <v>579096.13</v>
      </c>
      <c r="P27" s="1" t="str">
        <f>_xlfn.XLOOKUP(D27,'1月份计划'!A:A,'1月份计划'!A:A)</f>
        <v>厦门凯平化工有限公司</v>
      </c>
    </row>
    <row r="28" s="1" customFormat="1" ht="15" hidden="1" customHeight="1" spans="1:16">
      <c r="A28" s="4" t="s">
        <v>105</v>
      </c>
      <c r="B28" s="5" t="s">
        <v>106</v>
      </c>
      <c r="C28" s="4" t="s">
        <v>103</v>
      </c>
      <c r="D28" s="5" t="s">
        <v>23</v>
      </c>
      <c r="E28" s="4" t="s">
        <v>103</v>
      </c>
      <c r="F28" s="4" t="s">
        <v>104</v>
      </c>
      <c r="G28" s="4" t="s">
        <v>108</v>
      </c>
      <c r="H28" s="15">
        <v>406537.66</v>
      </c>
      <c r="I28" s="15">
        <v>160000</v>
      </c>
      <c r="J28" s="15">
        <v>82996.78</v>
      </c>
      <c r="K28" s="15">
        <v>160000</v>
      </c>
      <c r="L28" s="15">
        <v>82996.78</v>
      </c>
      <c r="M28" s="4" t="s">
        <v>108</v>
      </c>
      <c r="N28" s="15">
        <v>329534.44</v>
      </c>
      <c r="O28" s="1">
        <f t="shared" si="0"/>
        <v>329534.44</v>
      </c>
      <c r="P28" s="1" t="str">
        <f>_xlfn.XLOOKUP(D28,'1月份计划'!A:A,'1月份计划'!A:A)</f>
        <v>湖北伟士通汽车零件有限公司</v>
      </c>
    </row>
    <row r="29" s="1" customFormat="1" ht="15" hidden="1" customHeight="1" spans="1:16">
      <c r="A29" s="8" t="s">
        <v>105</v>
      </c>
      <c r="B29" s="9" t="s">
        <v>106</v>
      </c>
      <c r="C29" s="8" t="s">
        <v>103</v>
      </c>
      <c r="D29" s="9" t="s">
        <v>24</v>
      </c>
      <c r="E29" s="8" t="s">
        <v>103</v>
      </c>
      <c r="F29" s="8" t="s">
        <v>104</v>
      </c>
      <c r="G29" s="8" t="s">
        <v>108</v>
      </c>
      <c r="H29" s="16">
        <v>338764.2</v>
      </c>
      <c r="I29" s="16">
        <v>230000</v>
      </c>
      <c r="J29" s="16">
        <v>135456.27</v>
      </c>
      <c r="K29" s="16">
        <v>230000</v>
      </c>
      <c r="L29" s="16">
        <v>135456.27</v>
      </c>
      <c r="M29" s="8" t="s">
        <v>108</v>
      </c>
      <c r="N29" s="16">
        <v>244220.47</v>
      </c>
      <c r="O29" s="1">
        <f t="shared" si="0"/>
        <v>244220.47</v>
      </c>
      <c r="P29" s="1" t="str">
        <f>_xlfn.XLOOKUP(D29,'1月份计划'!A:A,'1月份计划'!A:A)</f>
        <v>衡阳县标准件厂株洲销售处</v>
      </c>
    </row>
    <row r="30" s="1" customFormat="1" ht="15" hidden="1" customHeight="1" spans="1:16">
      <c r="A30" s="4" t="s">
        <v>105</v>
      </c>
      <c r="B30" s="5" t="s">
        <v>106</v>
      </c>
      <c r="C30" s="4" t="s">
        <v>103</v>
      </c>
      <c r="D30" s="5" t="s">
        <v>25</v>
      </c>
      <c r="E30" s="4" t="s">
        <v>103</v>
      </c>
      <c r="F30" s="4" t="s">
        <v>104</v>
      </c>
      <c r="G30" s="4" t="s">
        <v>108</v>
      </c>
      <c r="H30" s="15">
        <v>597301.94</v>
      </c>
      <c r="I30" s="15">
        <v>600000</v>
      </c>
      <c r="J30" s="15">
        <v>913202.96</v>
      </c>
      <c r="K30" s="15">
        <v>600000</v>
      </c>
      <c r="L30" s="15">
        <v>913202.96</v>
      </c>
      <c r="M30" s="4" t="s">
        <v>108</v>
      </c>
      <c r="N30" s="15">
        <v>910504.9</v>
      </c>
      <c r="O30" s="1">
        <f t="shared" si="0"/>
        <v>910504.9</v>
      </c>
      <c r="P30" s="1" t="str">
        <f>_xlfn.XLOOKUP(D30,'1月份计划'!A:A,'1月份计划'!A:A)</f>
        <v>湖南凌天汽车零部件有限公司</v>
      </c>
    </row>
    <row r="31" s="1" customFormat="1" ht="15" customHeight="1" spans="1:16">
      <c r="A31" s="8" t="s">
        <v>105</v>
      </c>
      <c r="B31" s="9" t="s">
        <v>106</v>
      </c>
      <c r="C31" s="8" t="s">
        <v>103</v>
      </c>
      <c r="D31" s="9" t="s">
        <v>115</v>
      </c>
      <c r="E31" s="8" t="s">
        <v>103</v>
      </c>
      <c r="F31" s="8" t="s">
        <v>104</v>
      </c>
      <c r="G31" s="8" t="s">
        <v>108</v>
      </c>
      <c r="H31" s="16">
        <v>101764.01</v>
      </c>
      <c r="I31" s="16">
        <v>72853.59</v>
      </c>
      <c r="J31" s="16">
        <v>0</v>
      </c>
      <c r="K31" s="16">
        <v>72853.59</v>
      </c>
      <c r="L31" s="16">
        <v>0</v>
      </c>
      <c r="M31" s="8" t="s">
        <v>108</v>
      </c>
      <c r="N31" s="16">
        <v>28910.42</v>
      </c>
      <c r="O31" s="1">
        <f t="shared" si="0"/>
        <v>28910.42</v>
      </c>
      <c r="P31" s="1" t="e">
        <f>_xlfn.XLOOKUP(D31,'1月份计划'!A:A,'1月份计划'!A:A)</f>
        <v>#N/A</v>
      </c>
    </row>
    <row r="32" s="1" customFormat="1" ht="15" hidden="1" customHeight="1" spans="1:16">
      <c r="A32" s="4" t="s">
        <v>105</v>
      </c>
      <c r="B32" s="5" t="s">
        <v>106</v>
      </c>
      <c r="C32" s="4" t="s">
        <v>103</v>
      </c>
      <c r="D32" s="5" t="s">
        <v>26</v>
      </c>
      <c r="E32" s="4" t="s">
        <v>103</v>
      </c>
      <c r="F32" s="4" t="s">
        <v>104</v>
      </c>
      <c r="G32" s="4" t="s">
        <v>108</v>
      </c>
      <c r="H32" s="15">
        <v>366345.26</v>
      </c>
      <c r="I32" s="15">
        <v>220000</v>
      </c>
      <c r="J32" s="15">
        <v>0</v>
      </c>
      <c r="K32" s="15">
        <v>220000</v>
      </c>
      <c r="L32" s="15">
        <v>0</v>
      </c>
      <c r="M32" s="4" t="s">
        <v>108</v>
      </c>
      <c r="N32" s="15">
        <v>146345.26</v>
      </c>
      <c r="O32" s="1">
        <f t="shared" si="0"/>
        <v>146345.26</v>
      </c>
      <c r="P32" s="1" t="str">
        <f>_xlfn.XLOOKUP(D32,'1月份计划'!A:A,'1月份计划'!A:A)</f>
        <v>重庆光大产业有限公司</v>
      </c>
    </row>
    <row r="33" s="1" customFormat="1" ht="15" hidden="1" customHeight="1" spans="1:16">
      <c r="A33" s="8" t="s">
        <v>105</v>
      </c>
      <c r="B33" s="9" t="s">
        <v>106</v>
      </c>
      <c r="C33" s="8" t="s">
        <v>103</v>
      </c>
      <c r="D33" s="9" t="s">
        <v>27</v>
      </c>
      <c r="E33" s="8" t="s">
        <v>103</v>
      </c>
      <c r="F33" s="8" t="s">
        <v>104</v>
      </c>
      <c r="G33" s="8" t="s">
        <v>108</v>
      </c>
      <c r="H33" s="16">
        <v>4894633.37</v>
      </c>
      <c r="I33" s="16">
        <v>2700000</v>
      </c>
      <c r="J33" s="16">
        <v>0</v>
      </c>
      <c r="K33" s="16">
        <v>2700000</v>
      </c>
      <c r="L33" s="16">
        <v>0</v>
      </c>
      <c r="M33" s="8" t="s">
        <v>108</v>
      </c>
      <c r="N33" s="16">
        <v>2194633.37</v>
      </c>
      <c r="O33" s="1">
        <f t="shared" si="0"/>
        <v>2194633.37</v>
      </c>
      <c r="P33" s="1" t="str">
        <f>_xlfn.XLOOKUP(D33,'1月份计划'!A:A,'1月份计划'!A:A)</f>
        <v>湘乡简美工贸有限公司</v>
      </c>
    </row>
    <row r="34" s="1" customFormat="1" ht="15" customHeight="1" spans="1:16">
      <c r="A34" s="8" t="s">
        <v>105</v>
      </c>
      <c r="B34" s="9" t="s">
        <v>106</v>
      </c>
      <c r="C34" s="8" t="s">
        <v>103</v>
      </c>
      <c r="D34" s="9" t="s">
        <v>116</v>
      </c>
      <c r="E34" s="8" t="s">
        <v>103</v>
      </c>
      <c r="F34" s="8" t="s">
        <v>104</v>
      </c>
      <c r="G34" s="8" t="s">
        <v>108</v>
      </c>
      <c r="H34" s="16">
        <v>241042</v>
      </c>
      <c r="I34" s="16">
        <v>0</v>
      </c>
      <c r="J34" s="16">
        <v>0</v>
      </c>
      <c r="K34" s="16">
        <v>0</v>
      </c>
      <c r="L34" s="16">
        <v>0</v>
      </c>
      <c r="M34" s="8" t="s">
        <v>108</v>
      </c>
      <c r="N34" s="16">
        <v>241042</v>
      </c>
      <c r="O34" s="1">
        <f t="shared" si="0"/>
        <v>241042</v>
      </c>
      <c r="P34" s="1" t="e">
        <f>_xlfn.XLOOKUP(D34,'1月份计划'!A:A,'1月份计划'!A:A)</f>
        <v>#N/A</v>
      </c>
    </row>
    <row r="35" s="1" customFormat="1" ht="15" customHeight="1" spans="1:16">
      <c r="A35" s="4" t="s">
        <v>105</v>
      </c>
      <c r="B35" s="5" t="s">
        <v>106</v>
      </c>
      <c r="C35" s="4" t="s">
        <v>103</v>
      </c>
      <c r="D35" s="5" t="s">
        <v>117</v>
      </c>
      <c r="E35" s="4" t="s">
        <v>103</v>
      </c>
      <c r="F35" s="4" t="s">
        <v>104</v>
      </c>
      <c r="G35" s="4" t="s">
        <v>108</v>
      </c>
      <c r="H35" s="15">
        <v>315723.23</v>
      </c>
      <c r="I35" s="15">
        <v>200000</v>
      </c>
      <c r="J35" s="15">
        <v>0</v>
      </c>
      <c r="K35" s="15">
        <v>200000</v>
      </c>
      <c r="L35" s="15">
        <v>0</v>
      </c>
      <c r="M35" s="4" t="s">
        <v>108</v>
      </c>
      <c r="N35" s="15">
        <v>115723.23</v>
      </c>
      <c r="O35" s="1">
        <f t="shared" si="0"/>
        <v>115723.23</v>
      </c>
      <c r="P35" s="1" t="e">
        <f>_xlfn.XLOOKUP(D35,'1月份计划'!A:A,'1月份计划'!A:A)</f>
        <v>#N/A</v>
      </c>
    </row>
    <row r="36" s="1" customFormat="1" ht="15" customHeight="1" spans="1:16">
      <c r="A36" s="8" t="s">
        <v>105</v>
      </c>
      <c r="B36" s="9" t="s">
        <v>106</v>
      </c>
      <c r="C36" s="8" t="s">
        <v>103</v>
      </c>
      <c r="D36" s="9" t="s">
        <v>118</v>
      </c>
      <c r="E36" s="8" t="s">
        <v>103</v>
      </c>
      <c r="F36" s="8" t="s">
        <v>104</v>
      </c>
      <c r="G36" s="8" t="s">
        <v>108</v>
      </c>
      <c r="H36" s="16">
        <v>1400</v>
      </c>
      <c r="I36" s="16">
        <v>0</v>
      </c>
      <c r="J36" s="16">
        <v>0</v>
      </c>
      <c r="K36" s="16">
        <v>0</v>
      </c>
      <c r="L36" s="16">
        <v>0</v>
      </c>
      <c r="M36" s="8" t="s">
        <v>108</v>
      </c>
      <c r="N36" s="16">
        <v>1400</v>
      </c>
      <c r="O36" s="1">
        <f t="shared" si="0"/>
        <v>1400</v>
      </c>
      <c r="P36" s="1" t="e">
        <f>_xlfn.XLOOKUP(D36,'1月份计划'!A:A,'1月份计划'!A:A)</f>
        <v>#N/A</v>
      </c>
    </row>
    <row r="37" s="1" customFormat="1" ht="15" customHeight="1" spans="1:16">
      <c r="A37" s="4" t="s">
        <v>105</v>
      </c>
      <c r="B37" s="5" t="s">
        <v>106</v>
      </c>
      <c r="C37" s="4" t="s">
        <v>103</v>
      </c>
      <c r="D37" s="5" t="s">
        <v>119</v>
      </c>
      <c r="E37" s="4" t="s">
        <v>103</v>
      </c>
      <c r="F37" s="4" t="s">
        <v>104</v>
      </c>
      <c r="G37" s="4" t="s">
        <v>108</v>
      </c>
      <c r="H37" s="15">
        <v>5600</v>
      </c>
      <c r="I37" s="15">
        <v>0</v>
      </c>
      <c r="J37" s="15">
        <v>0</v>
      </c>
      <c r="K37" s="15">
        <v>0</v>
      </c>
      <c r="L37" s="15">
        <v>0</v>
      </c>
      <c r="M37" s="4" t="s">
        <v>108</v>
      </c>
      <c r="N37" s="15">
        <v>5600</v>
      </c>
      <c r="O37" s="1">
        <f t="shared" si="0"/>
        <v>5600</v>
      </c>
      <c r="P37" s="1" t="e">
        <f>_xlfn.XLOOKUP(D37,'1月份计划'!A:A,'1月份计划'!A:A)</f>
        <v>#N/A</v>
      </c>
    </row>
    <row r="38" s="1" customFormat="1" ht="15" customHeight="1" spans="1:16">
      <c r="A38" s="8" t="s">
        <v>105</v>
      </c>
      <c r="B38" s="9" t="s">
        <v>106</v>
      </c>
      <c r="C38" s="8" t="s">
        <v>103</v>
      </c>
      <c r="D38" s="9" t="s">
        <v>120</v>
      </c>
      <c r="E38" s="8" t="s">
        <v>103</v>
      </c>
      <c r="F38" s="8" t="s">
        <v>104</v>
      </c>
      <c r="G38" s="8" t="s">
        <v>108</v>
      </c>
      <c r="H38" s="16">
        <v>6250</v>
      </c>
      <c r="I38" s="16">
        <v>0</v>
      </c>
      <c r="J38" s="16">
        <v>0</v>
      </c>
      <c r="K38" s="16">
        <v>0</v>
      </c>
      <c r="L38" s="16">
        <v>0</v>
      </c>
      <c r="M38" s="8" t="s">
        <v>108</v>
      </c>
      <c r="N38" s="16">
        <v>6250</v>
      </c>
      <c r="O38" s="1">
        <f t="shared" si="0"/>
        <v>6250</v>
      </c>
      <c r="P38" s="1" t="e">
        <f>_xlfn.XLOOKUP(D38,'1月份计划'!A:A,'1月份计划'!A:A)</f>
        <v>#N/A</v>
      </c>
    </row>
    <row r="39" s="1" customFormat="1" ht="15" customHeight="1" spans="1:16">
      <c r="A39" s="8" t="s">
        <v>105</v>
      </c>
      <c r="B39" s="9" t="s">
        <v>106</v>
      </c>
      <c r="C39" s="8" t="s">
        <v>103</v>
      </c>
      <c r="D39" s="9" t="s">
        <v>121</v>
      </c>
      <c r="E39" s="8" t="s">
        <v>103</v>
      </c>
      <c r="F39" s="8" t="s">
        <v>104</v>
      </c>
      <c r="G39" s="8" t="s">
        <v>108</v>
      </c>
      <c r="H39" s="16">
        <v>12000</v>
      </c>
      <c r="I39" s="16">
        <v>0</v>
      </c>
      <c r="J39" s="16">
        <v>0</v>
      </c>
      <c r="K39" s="16">
        <v>0</v>
      </c>
      <c r="L39" s="16">
        <v>0</v>
      </c>
      <c r="M39" s="8" t="s">
        <v>108</v>
      </c>
      <c r="N39" s="16">
        <v>12000</v>
      </c>
      <c r="O39" s="1">
        <f t="shared" si="0"/>
        <v>12000</v>
      </c>
      <c r="P39" s="1" t="e">
        <f>_xlfn.XLOOKUP(D39,'1月份计划'!A:A,'1月份计划'!A:A)</f>
        <v>#N/A</v>
      </c>
    </row>
    <row r="40" s="1" customFormat="1" ht="15" customHeight="1" spans="1:16">
      <c r="A40" s="8" t="s">
        <v>105</v>
      </c>
      <c r="B40" s="9" t="s">
        <v>106</v>
      </c>
      <c r="C40" s="8" t="s">
        <v>103</v>
      </c>
      <c r="D40" s="9" t="s">
        <v>122</v>
      </c>
      <c r="E40" s="8" t="s">
        <v>103</v>
      </c>
      <c r="F40" s="8" t="s">
        <v>104</v>
      </c>
      <c r="G40" s="8" t="s">
        <v>108</v>
      </c>
      <c r="H40" s="16">
        <v>9600</v>
      </c>
      <c r="I40" s="16">
        <v>0</v>
      </c>
      <c r="J40" s="16">
        <v>0</v>
      </c>
      <c r="K40" s="16">
        <v>0</v>
      </c>
      <c r="L40" s="16">
        <v>0</v>
      </c>
      <c r="M40" s="8" t="s">
        <v>108</v>
      </c>
      <c r="N40" s="16">
        <v>9600</v>
      </c>
      <c r="O40" s="1">
        <f t="shared" si="0"/>
        <v>9600</v>
      </c>
      <c r="P40" s="1" t="e">
        <f>_xlfn.XLOOKUP(D40,'1月份计划'!A:A,'1月份计划'!A:A)</f>
        <v>#N/A</v>
      </c>
    </row>
    <row r="41" s="1" customFormat="1" ht="15" customHeight="1" spans="1:16">
      <c r="A41" s="8" t="s">
        <v>105</v>
      </c>
      <c r="B41" s="9" t="s">
        <v>106</v>
      </c>
      <c r="C41" s="8" t="s">
        <v>103</v>
      </c>
      <c r="D41" s="9" t="s">
        <v>123</v>
      </c>
      <c r="E41" s="8" t="s">
        <v>103</v>
      </c>
      <c r="F41" s="8" t="s">
        <v>104</v>
      </c>
      <c r="G41" s="8" t="s">
        <v>114</v>
      </c>
      <c r="H41" s="16">
        <v>15365.76</v>
      </c>
      <c r="I41" s="16">
        <v>0</v>
      </c>
      <c r="J41" s="16">
        <v>0</v>
      </c>
      <c r="K41" s="16">
        <v>0</v>
      </c>
      <c r="L41" s="16">
        <v>0</v>
      </c>
      <c r="M41" s="8" t="s">
        <v>114</v>
      </c>
      <c r="N41" s="16">
        <v>15365.76</v>
      </c>
      <c r="O41" s="1">
        <f t="shared" si="0"/>
        <v>-15365.76</v>
      </c>
      <c r="P41" s="1" t="e">
        <f>_xlfn.XLOOKUP(D41,'1月份计划'!A:A,'1月份计划'!A:A)</f>
        <v>#N/A</v>
      </c>
    </row>
    <row r="42" s="1" customFormat="1" ht="15" customHeight="1" spans="1:16">
      <c r="A42" s="4" t="s">
        <v>105</v>
      </c>
      <c r="B42" s="5" t="s">
        <v>106</v>
      </c>
      <c r="C42" s="4" t="s">
        <v>103</v>
      </c>
      <c r="D42" s="5" t="s">
        <v>124</v>
      </c>
      <c r="E42" s="4" t="s">
        <v>103</v>
      </c>
      <c r="F42" s="4" t="s">
        <v>104</v>
      </c>
      <c r="G42" s="4" t="s">
        <v>108</v>
      </c>
      <c r="H42" s="15">
        <v>2200</v>
      </c>
      <c r="I42" s="15">
        <v>0</v>
      </c>
      <c r="J42" s="15">
        <v>0</v>
      </c>
      <c r="K42" s="15">
        <v>0</v>
      </c>
      <c r="L42" s="15">
        <v>0</v>
      </c>
      <c r="M42" s="4" t="s">
        <v>108</v>
      </c>
      <c r="N42" s="15">
        <v>2200</v>
      </c>
      <c r="O42" s="1">
        <f t="shared" si="0"/>
        <v>2200</v>
      </c>
      <c r="P42" s="1" t="e">
        <f>_xlfn.XLOOKUP(D42,'1月份计划'!A:A,'1月份计划'!A:A)</f>
        <v>#N/A</v>
      </c>
    </row>
    <row r="43" s="1" customFormat="1" ht="15" customHeight="1" spans="1:16">
      <c r="A43" s="8" t="s">
        <v>105</v>
      </c>
      <c r="B43" s="9" t="s">
        <v>106</v>
      </c>
      <c r="C43" s="8" t="s">
        <v>103</v>
      </c>
      <c r="D43" s="9" t="s">
        <v>125</v>
      </c>
      <c r="E43" s="8" t="s">
        <v>103</v>
      </c>
      <c r="F43" s="8" t="s">
        <v>104</v>
      </c>
      <c r="G43" s="8" t="s">
        <v>108</v>
      </c>
      <c r="H43" s="16">
        <v>6340</v>
      </c>
      <c r="I43" s="16">
        <v>0</v>
      </c>
      <c r="J43" s="16">
        <v>0</v>
      </c>
      <c r="K43" s="16">
        <v>0</v>
      </c>
      <c r="L43" s="16">
        <v>0</v>
      </c>
      <c r="M43" s="8" t="s">
        <v>108</v>
      </c>
      <c r="N43" s="16">
        <v>6340</v>
      </c>
      <c r="O43" s="1">
        <f t="shared" si="0"/>
        <v>6340</v>
      </c>
      <c r="P43" s="1" t="e">
        <f>_xlfn.XLOOKUP(D43,'1月份计划'!A:A,'1月份计划'!A:A)</f>
        <v>#N/A</v>
      </c>
    </row>
    <row r="44" s="1" customFormat="1" ht="15" customHeight="1" spans="1:16">
      <c r="A44" s="4" t="s">
        <v>105</v>
      </c>
      <c r="B44" s="5" t="s">
        <v>106</v>
      </c>
      <c r="C44" s="4" t="s">
        <v>103</v>
      </c>
      <c r="D44" s="5" t="s">
        <v>126</v>
      </c>
      <c r="E44" s="4" t="s">
        <v>103</v>
      </c>
      <c r="F44" s="4" t="s">
        <v>104</v>
      </c>
      <c r="G44" s="4" t="s">
        <v>108</v>
      </c>
      <c r="H44" s="15">
        <v>30585</v>
      </c>
      <c r="I44" s="15">
        <v>0</v>
      </c>
      <c r="J44" s="15">
        <v>0</v>
      </c>
      <c r="K44" s="15">
        <v>0</v>
      </c>
      <c r="L44" s="15">
        <v>0</v>
      </c>
      <c r="M44" s="4" t="s">
        <v>108</v>
      </c>
      <c r="N44" s="15">
        <v>30585</v>
      </c>
      <c r="O44" s="1">
        <f t="shared" si="0"/>
        <v>30585</v>
      </c>
      <c r="P44" s="1" t="e">
        <f>_xlfn.XLOOKUP(D44,'1月份计划'!A:A,'1月份计划'!A:A)</f>
        <v>#N/A</v>
      </c>
    </row>
    <row r="45" s="1" customFormat="1" ht="15" hidden="1" customHeight="1" spans="1:16">
      <c r="A45" s="8" t="s">
        <v>105</v>
      </c>
      <c r="B45" s="9" t="s">
        <v>106</v>
      </c>
      <c r="C45" s="8" t="s">
        <v>103</v>
      </c>
      <c r="D45" s="9" t="s">
        <v>28</v>
      </c>
      <c r="E45" s="8" t="s">
        <v>103</v>
      </c>
      <c r="F45" s="8" t="s">
        <v>104</v>
      </c>
      <c r="G45" s="8" t="s">
        <v>114</v>
      </c>
      <c r="H45" s="16">
        <v>224512.23</v>
      </c>
      <c r="I45" s="16">
        <v>0</v>
      </c>
      <c r="J45" s="16">
        <v>0</v>
      </c>
      <c r="K45" s="16">
        <v>0</v>
      </c>
      <c r="L45" s="16">
        <v>0</v>
      </c>
      <c r="M45" s="8" t="s">
        <v>114</v>
      </c>
      <c r="N45" s="16">
        <v>224512.23</v>
      </c>
      <c r="O45" s="1">
        <f t="shared" si="0"/>
        <v>-224512.23</v>
      </c>
      <c r="P45" s="1" t="str">
        <f>_xlfn.XLOOKUP(D45,'1月份计划'!A:A,'1月份计划'!A:A)</f>
        <v>佛吉亚（无锡）座椅部件有限公</v>
      </c>
    </row>
    <row r="46" s="1" customFormat="1" ht="15" hidden="1" customHeight="1" spans="1:16">
      <c r="A46" s="4" t="s">
        <v>105</v>
      </c>
      <c r="B46" s="5" t="s">
        <v>106</v>
      </c>
      <c r="C46" s="4" t="s">
        <v>103</v>
      </c>
      <c r="D46" s="5" t="s">
        <v>61</v>
      </c>
      <c r="E46" s="4" t="s">
        <v>103</v>
      </c>
      <c r="F46" s="4" t="s">
        <v>104</v>
      </c>
      <c r="G46" s="4" t="s">
        <v>108</v>
      </c>
      <c r="H46" s="15">
        <v>25076.96</v>
      </c>
      <c r="I46" s="15">
        <v>25076.96</v>
      </c>
      <c r="J46" s="15">
        <v>10558.72</v>
      </c>
      <c r="K46" s="15">
        <v>25076.96</v>
      </c>
      <c r="L46" s="15">
        <v>10558.72</v>
      </c>
      <c r="M46" s="4" t="s">
        <v>108</v>
      </c>
      <c r="N46" s="15">
        <v>10558.72</v>
      </c>
      <c r="O46" s="1">
        <f t="shared" si="0"/>
        <v>10558.72</v>
      </c>
      <c r="P46" s="1" t="str">
        <f>_xlfn.XLOOKUP(D46,'1月份计划'!A:A,'1月份计划'!A:A)</f>
        <v>重庆渝融兴汽车配件有限公司</v>
      </c>
    </row>
    <row r="47" s="1" customFormat="1" ht="15" hidden="1" customHeight="1" spans="1:16">
      <c r="A47" s="8" t="s">
        <v>105</v>
      </c>
      <c r="B47" s="9" t="s">
        <v>106</v>
      </c>
      <c r="C47" s="8" t="s">
        <v>103</v>
      </c>
      <c r="D47" s="9" t="s">
        <v>62</v>
      </c>
      <c r="E47" s="8" t="s">
        <v>103</v>
      </c>
      <c r="F47" s="8" t="s">
        <v>104</v>
      </c>
      <c r="G47" s="8" t="s">
        <v>108</v>
      </c>
      <c r="H47" s="16">
        <v>7541.62</v>
      </c>
      <c r="I47" s="16">
        <v>4332.42</v>
      </c>
      <c r="J47" s="16">
        <v>7541.62</v>
      </c>
      <c r="K47" s="16">
        <v>4332.42</v>
      </c>
      <c r="L47" s="16">
        <v>7541.62</v>
      </c>
      <c r="M47" s="8" t="s">
        <v>108</v>
      </c>
      <c r="N47" s="16">
        <v>10750.82</v>
      </c>
      <c r="O47" s="1">
        <f t="shared" si="0"/>
        <v>10750.82</v>
      </c>
      <c r="P47" s="1" t="str">
        <f>_xlfn.XLOOKUP(D47,'1月份计划'!A:A,'1月份计划'!A:A)</f>
        <v>安徽汉升工业部件股份有限公司</v>
      </c>
    </row>
    <row r="48" s="1" customFormat="1" ht="15" hidden="1" customHeight="1" spans="1:16">
      <c r="A48" s="4" t="s">
        <v>105</v>
      </c>
      <c r="B48" s="5" t="s">
        <v>106</v>
      </c>
      <c r="C48" s="4" t="s">
        <v>103</v>
      </c>
      <c r="D48" s="5" t="s">
        <v>29</v>
      </c>
      <c r="E48" s="4" t="s">
        <v>103</v>
      </c>
      <c r="F48" s="4" t="s">
        <v>104</v>
      </c>
      <c r="G48" s="4" t="s">
        <v>108</v>
      </c>
      <c r="H48" s="15">
        <v>738753.22</v>
      </c>
      <c r="I48" s="15">
        <v>350000</v>
      </c>
      <c r="J48" s="15">
        <v>61016.77</v>
      </c>
      <c r="K48" s="15">
        <v>350000</v>
      </c>
      <c r="L48" s="15">
        <v>61016.77</v>
      </c>
      <c r="M48" s="4" t="s">
        <v>108</v>
      </c>
      <c r="N48" s="15">
        <v>449769.99</v>
      </c>
      <c r="O48" s="1">
        <f t="shared" si="0"/>
        <v>449769.99</v>
      </c>
      <c r="P48" s="1" t="str">
        <f>_xlfn.XLOOKUP(D48,'1月份计划'!A:A,'1月份计划'!A:A)</f>
        <v>吉林省德邦汽车电子有限公司</v>
      </c>
    </row>
    <row r="49" s="1" customFormat="1" ht="15" hidden="1" customHeight="1" spans="1:16">
      <c r="A49" s="8" t="s">
        <v>105</v>
      </c>
      <c r="B49" s="9" t="s">
        <v>106</v>
      </c>
      <c r="C49" s="8" t="s">
        <v>103</v>
      </c>
      <c r="D49" s="9" t="s">
        <v>30</v>
      </c>
      <c r="E49" s="8" t="s">
        <v>103</v>
      </c>
      <c r="F49" s="8" t="s">
        <v>104</v>
      </c>
      <c r="G49" s="8" t="s">
        <v>108</v>
      </c>
      <c r="H49" s="16">
        <v>785749.59</v>
      </c>
      <c r="I49" s="16">
        <v>478035.9</v>
      </c>
      <c r="J49" s="16">
        <v>241642.59</v>
      </c>
      <c r="K49" s="16">
        <v>478035.9</v>
      </c>
      <c r="L49" s="16">
        <v>241642.59</v>
      </c>
      <c r="M49" s="8" t="s">
        <v>108</v>
      </c>
      <c r="N49" s="16">
        <v>549356.28</v>
      </c>
      <c r="O49" s="1">
        <f t="shared" si="0"/>
        <v>549356.28</v>
      </c>
      <c r="P49" s="1" t="str">
        <f>_xlfn.XLOOKUP(D49,'1月份计划'!A:A,'1月份计划'!A:A)</f>
        <v>吉林省方舟电子科技有限公司</v>
      </c>
    </row>
    <row r="50" s="1" customFormat="1" ht="15" hidden="1" customHeight="1" spans="1:16">
      <c r="A50" s="4" t="s">
        <v>105</v>
      </c>
      <c r="B50" s="5" t="s">
        <v>106</v>
      </c>
      <c r="C50" s="4" t="s">
        <v>103</v>
      </c>
      <c r="D50" s="5" t="s">
        <v>31</v>
      </c>
      <c r="E50" s="4" t="s">
        <v>103</v>
      </c>
      <c r="F50" s="4" t="s">
        <v>104</v>
      </c>
      <c r="G50" s="4" t="s">
        <v>108</v>
      </c>
      <c r="H50" s="15">
        <v>287434.43</v>
      </c>
      <c r="I50" s="15">
        <v>0</v>
      </c>
      <c r="J50" s="15">
        <v>324795.67</v>
      </c>
      <c r="K50" s="15">
        <v>0</v>
      </c>
      <c r="L50" s="15">
        <v>324795.67</v>
      </c>
      <c r="M50" s="4" t="s">
        <v>108</v>
      </c>
      <c r="N50" s="15">
        <v>612230.1</v>
      </c>
      <c r="O50" s="1">
        <f t="shared" si="0"/>
        <v>612230.1</v>
      </c>
      <c r="P50" s="1" t="str">
        <f>_xlfn.XLOOKUP(D50,'1月份计划'!A:A,'1月份计划'!A:A)</f>
        <v>长春富维安道拓汽车金属零部件</v>
      </c>
    </row>
    <row r="51" s="1" customFormat="1" ht="15" hidden="1" customHeight="1" spans="1:16">
      <c r="A51" s="8" t="s">
        <v>105</v>
      </c>
      <c r="B51" s="9" t="s">
        <v>106</v>
      </c>
      <c r="C51" s="8" t="s">
        <v>103</v>
      </c>
      <c r="D51" s="9" t="s">
        <v>32</v>
      </c>
      <c r="E51" s="8" t="s">
        <v>103</v>
      </c>
      <c r="F51" s="8" t="s">
        <v>104</v>
      </c>
      <c r="G51" s="8" t="s">
        <v>108</v>
      </c>
      <c r="H51" s="16">
        <v>523706.75</v>
      </c>
      <c r="I51" s="16">
        <v>290466.83</v>
      </c>
      <c r="J51" s="16">
        <v>148360.26</v>
      </c>
      <c r="K51" s="16">
        <v>290466.83</v>
      </c>
      <c r="L51" s="16">
        <v>148360.26</v>
      </c>
      <c r="M51" s="8" t="s">
        <v>108</v>
      </c>
      <c r="N51" s="16">
        <v>381600.18</v>
      </c>
      <c r="O51" s="1">
        <f t="shared" si="0"/>
        <v>381600.18</v>
      </c>
      <c r="P51" s="1" t="str">
        <f>_xlfn.XLOOKUP(D51,'1月份计划'!A:A,'1月份计划'!A:A)</f>
        <v>黄骅市雍丰塑料制品有限公司</v>
      </c>
    </row>
    <row r="52" s="1" customFormat="1" ht="15" customHeight="1" spans="1:16">
      <c r="A52" s="8" t="s">
        <v>105</v>
      </c>
      <c r="B52" s="9" t="s">
        <v>106</v>
      </c>
      <c r="C52" s="8" t="s">
        <v>103</v>
      </c>
      <c r="D52" s="9" t="s">
        <v>127</v>
      </c>
      <c r="E52" s="8" t="s">
        <v>103</v>
      </c>
      <c r="F52" s="8" t="s">
        <v>104</v>
      </c>
      <c r="G52" s="8" t="s">
        <v>108</v>
      </c>
      <c r="H52" s="16">
        <v>1508.81</v>
      </c>
      <c r="I52" s="16">
        <v>0</v>
      </c>
      <c r="J52" s="16">
        <v>0</v>
      </c>
      <c r="K52" s="16">
        <v>0</v>
      </c>
      <c r="L52" s="16">
        <v>0</v>
      </c>
      <c r="M52" s="8" t="s">
        <v>108</v>
      </c>
      <c r="N52" s="16">
        <v>1508.81</v>
      </c>
      <c r="O52" s="1">
        <f t="shared" si="0"/>
        <v>1508.81</v>
      </c>
      <c r="P52" s="1" t="e">
        <f>_xlfn.XLOOKUP(D52,'1月份计划'!A:A,'1月份计划'!A:A)</f>
        <v>#N/A</v>
      </c>
    </row>
    <row r="53" s="1" customFormat="1" ht="15" customHeight="1" spans="1:16">
      <c r="A53" s="4" t="s">
        <v>105</v>
      </c>
      <c r="B53" s="5" t="s">
        <v>106</v>
      </c>
      <c r="C53" s="4" t="s">
        <v>103</v>
      </c>
      <c r="D53" s="5" t="s">
        <v>128</v>
      </c>
      <c r="E53" s="4" t="s">
        <v>103</v>
      </c>
      <c r="F53" s="4" t="s">
        <v>104</v>
      </c>
      <c r="G53" s="4" t="s">
        <v>108</v>
      </c>
      <c r="H53" s="15">
        <v>19684</v>
      </c>
      <c r="I53" s="15">
        <v>0</v>
      </c>
      <c r="J53" s="15">
        <v>0</v>
      </c>
      <c r="K53" s="15">
        <v>0</v>
      </c>
      <c r="L53" s="15">
        <v>0</v>
      </c>
      <c r="M53" s="4" t="s">
        <v>108</v>
      </c>
      <c r="N53" s="15">
        <v>19684</v>
      </c>
      <c r="O53" s="1">
        <f t="shared" si="0"/>
        <v>19684</v>
      </c>
      <c r="P53" s="1" t="e">
        <f>_xlfn.XLOOKUP(D53,'1月份计划'!A:A,'1月份计划'!A:A)</f>
        <v>#N/A</v>
      </c>
    </row>
    <row r="54" s="1" customFormat="1" ht="15" hidden="1" customHeight="1" spans="1:16">
      <c r="A54" s="8" t="s">
        <v>105</v>
      </c>
      <c r="B54" s="9" t="s">
        <v>106</v>
      </c>
      <c r="C54" s="8" t="s">
        <v>103</v>
      </c>
      <c r="D54" s="9" t="s">
        <v>63</v>
      </c>
      <c r="E54" s="8" t="s">
        <v>103</v>
      </c>
      <c r="F54" s="8" t="s">
        <v>104</v>
      </c>
      <c r="G54" s="8" t="s">
        <v>108</v>
      </c>
      <c r="H54" s="16">
        <v>40093.53</v>
      </c>
      <c r="I54" s="16">
        <v>32793.73</v>
      </c>
      <c r="J54" s="16">
        <v>62470.92</v>
      </c>
      <c r="K54" s="16">
        <v>32793.73</v>
      </c>
      <c r="L54" s="16">
        <v>62470.92</v>
      </c>
      <c r="M54" s="8" t="s">
        <v>108</v>
      </c>
      <c r="N54" s="16">
        <v>69770.72</v>
      </c>
      <c r="O54" s="1">
        <f t="shared" si="0"/>
        <v>69770.72</v>
      </c>
      <c r="P54" s="1" t="str">
        <f>_xlfn.XLOOKUP(D54,'1月份计划'!A:A,'1月份计划'!A:A)</f>
        <v>江苏忠明祥和精工股份有限公司</v>
      </c>
    </row>
    <row r="55" s="1" customFormat="1" ht="15" customHeight="1" spans="1:16">
      <c r="A55" s="4" t="s">
        <v>105</v>
      </c>
      <c r="B55" s="5" t="s">
        <v>106</v>
      </c>
      <c r="C55" s="4" t="s">
        <v>103</v>
      </c>
      <c r="D55" s="5" t="s">
        <v>129</v>
      </c>
      <c r="E55" s="4" t="s">
        <v>103</v>
      </c>
      <c r="F55" s="4" t="s">
        <v>104</v>
      </c>
      <c r="G55" s="4" t="s">
        <v>108</v>
      </c>
      <c r="H55" s="15">
        <v>23.19</v>
      </c>
      <c r="I55" s="15">
        <v>0</v>
      </c>
      <c r="J55" s="15">
        <v>0</v>
      </c>
      <c r="K55" s="15">
        <v>0</v>
      </c>
      <c r="L55" s="15">
        <v>0</v>
      </c>
      <c r="M55" s="4" t="s">
        <v>108</v>
      </c>
      <c r="N55" s="15">
        <v>23.19</v>
      </c>
      <c r="O55" s="1">
        <f t="shared" si="0"/>
        <v>23.19</v>
      </c>
      <c r="P55" s="1" t="e">
        <f>_xlfn.XLOOKUP(D55,'1月份计划'!A:A,'1月份计划'!A:A)</f>
        <v>#N/A</v>
      </c>
    </row>
    <row r="56" s="1" customFormat="1" ht="15" customHeight="1" spans="1:16">
      <c r="A56" s="8" t="s">
        <v>105</v>
      </c>
      <c r="B56" s="9" t="s">
        <v>106</v>
      </c>
      <c r="C56" s="8" t="s">
        <v>103</v>
      </c>
      <c r="D56" s="9" t="s">
        <v>130</v>
      </c>
      <c r="E56" s="8" t="s">
        <v>103</v>
      </c>
      <c r="F56" s="8" t="s">
        <v>104</v>
      </c>
      <c r="G56" s="8" t="s">
        <v>108</v>
      </c>
      <c r="H56" s="16">
        <v>5878.26</v>
      </c>
      <c r="I56" s="16">
        <v>0</v>
      </c>
      <c r="J56" s="16">
        <v>0</v>
      </c>
      <c r="K56" s="16">
        <v>0</v>
      </c>
      <c r="L56" s="16">
        <v>0</v>
      </c>
      <c r="M56" s="8" t="s">
        <v>108</v>
      </c>
      <c r="N56" s="16">
        <v>5878.26</v>
      </c>
      <c r="O56" s="1">
        <f t="shared" si="0"/>
        <v>5878.26</v>
      </c>
      <c r="P56" s="1" t="e">
        <f>_xlfn.XLOOKUP(D56,'1月份计划'!A:A,'1月份计划'!A:A)</f>
        <v>#N/A</v>
      </c>
    </row>
    <row r="57" s="1" customFormat="1" ht="15" customHeight="1" spans="1:16">
      <c r="A57" s="4" t="s">
        <v>105</v>
      </c>
      <c r="B57" s="5" t="s">
        <v>106</v>
      </c>
      <c r="C57" s="4" t="s">
        <v>103</v>
      </c>
      <c r="D57" s="5" t="s">
        <v>131</v>
      </c>
      <c r="E57" s="4" t="s">
        <v>103</v>
      </c>
      <c r="F57" s="4" t="s">
        <v>104</v>
      </c>
      <c r="G57" s="4" t="s">
        <v>108</v>
      </c>
      <c r="H57" s="15">
        <v>65450</v>
      </c>
      <c r="I57" s="15">
        <v>0</v>
      </c>
      <c r="J57" s="15">
        <v>0</v>
      </c>
      <c r="K57" s="15">
        <v>0</v>
      </c>
      <c r="L57" s="15">
        <v>0</v>
      </c>
      <c r="M57" s="4" t="s">
        <v>108</v>
      </c>
      <c r="N57" s="15">
        <v>65450</v>
      </c>
      <c r="O57" s="1">
        <f t="shared" si="0"/>
        <v>65450</v>
      </c>
      <c r="P57" s="1" t="e">
        <f>_xlfn.XLOOKUP(D57,'1月份计划'!A:A,'1月份计划'!A:A)</f>
        <v>#N/A</v>
      </c>
    </row>
    <row r="58" s="1" customFormat="1" ht="15" customHeight="1" spans="1:16">
      <c r="A58" s="4" t="s">
        <v>105</v>
      </c>
      <c r="B58" s="5" t="s">
        <v>106</v>
      </c>
      <c r="C58" s="4" t="s">
        <v>103</v>
      </c>
      <c r="D58" s="5" t="s">
        <v>132</v>
      </c>
      <c r="E58" s="4" t="s">
        <v>103</v>
      </c>
      <c r="F58" s="4" t="s">
        <v>104</v>
      </c>
      <c r="G58" s="4" t="s">
        <v>108</v>
      </c>
      <c r="H58" s="15">
        <v>61614.37</v>
      </c>
      <c r="I58" s="15">
        <v>0</v>
      </c>
      <c r="J58" s="15">
        <v>0</v>
      </c>
      <c r="K58" s="15">
        <v>0</v>
      </c>
      <c r="L58" s="15">
        <v>0</v>
      </c>
      <c r="M58" s="4" t="s">
        <v>108</v>
      </c>
      <c r="N58" s="15">
        <v>61614.37</v>
      </c>
      <c r="O58" s="1">
        <f t="shared" si="0"/>
        <v>61614.37</v>
      </c>
      <c r="P58" s="1" t="e">
        <f>_xlfn.XLOOKUP(D58,'1月份计划'!A:A,'1月份计划'!A:A)</f>
        <v>#N/A</v>
      </c>
    </row>
    <row r="59" s="1" customFormat="1" ht="15" hidden="1" customHeight="1" spans="1:16">
      <c r="A59" s="4" t="s">
        <v>105</v>
      </c>
      <c r="B59" s="5" t="s">
        <v>106</v>
      </c>
      <c r="C59" s="4" t="s">
        <v>103</v>
      </c>
      <c r="D59" s="5" t="s">
        <v>33</v>
      </c>
      <c r="E59" s="4" t="s">
        <v>103</v>
      </c>
      <c r="F59" s="4" t="s">
        <v>104</v>
      </c>
      <c r="G59" s="4" t="s">
        <v>108</v>
      </c>
      <c r="H59" s="15">
        <v>1103596.61</v>
      </c>
      <c r="I59" s="15">
        <v>300000</v>
      </c>
      <c r="J59" s="15">
        <v>0</v>
      </c>
      <c r="K59" s="15">
        <v>300000</v>
      </c>
      <c r="L59" s="15">
        <v>0</v>
      </c>
      <c r="M59" s="4" t="s">
        <v>108</v>
      </c>
      <c r="N59" s="15">
        <v>803596.61</v>
      </c>
      <c r="O59" s="1">
        <f t="shared" si="0"/>
        <v>803596.61</v>
      </c>
      <c r="P59" s="1" t="str">
        <f>_xlfn.XLOOKUP(D59,'1月份计划'!A:A,'1月份计划'!A:A)</f>
        <v>景德镇市乾立运输有限公司</v>
      </c>
    </row>
    <row r="60" s="1" customFormat="1" ht="15" customHeight="1" spans="1:16">
      <c r="A60" s="4" t="s">
        <v>105</v>
      </c>
      <c r="B60" s="5" t="s">
        <v>106</v>
      </c>
      <c r="C60" s="4" t="s">
        <v>103</v>
      </c>
      <c r="D60" s="5" t="s">
        <v>133</v>
      </c>
      <c r="E60" s="4" t="s">
        <v>103</v>
      </c>
      <c r="F60" s="4" t="s">
        <v>104</v>
      </c>
      <c r="G60" s="4" t="s">
        <v>108</v>
      </c>
      <c r="H60" s="15">
        <v>474</v>
      </c>
      <c r="I60" s="15">
        <v>0</v>
      </c>
      <c r="J60" s="15">
        <v>0</v>
      </c>
      <c r="K60" s="15">
        <v>0</v>
      </c>
      <c r="L60" s="15">
        <v>0</v>
      </c>
      <c r="M60" s="4" t="s">
        <v>108</v>
      </c>
      <c r="N60" s="15">
        <v>474</v>
      </c>
      <c r="O60" s="1">
        <f t="shared" si="0"/>
        <v>474</v>
      </c>
      <c r="P60" s="1" t="e">
        <f>_xlfn.XLOOKUP(D60,'1月份计划'!A:A,'1月份计划'!A:A)</f>
        <v>#N/A</v>
      </c>
    </row>
    <row r="61" s="1" customFormat="1" ht="15" hidden="1" customHeight="1" spans="1:16">
      <c r="A61" s="8" t="s">
        <v>105</v>
      </c>
      <c r="B61" s="9" t="s">
        <v>106</v>
      </c>
      <c r="C61" s="8" t="s">
        <v>103</v>
      </c>
      <c r="D61" s="9" t="s">
        <v>34</v>
      </c>
      <c r="E61" s="8" t="s">
        <v>103</v>
      </c>
      <c r="F61" s="8" t="s">
        <v>104</v>
      </c>
      <c r="G61" s="8" t="s">
        <v>108</v>
      </c>
      <c r="H61" s="16">
        <v>1160864.9</v>
      </c>
      <c r="I61" s="16">
        <v>800000</v>
      </c>
      <c r="J61" s="16">
        <v>0</v>
      </c>
      <c r="K61" s="16">
        <v>800000</v>
      </c>
      <c r="L61" s="16">
        <v>0</v>
      </c>
      <c r="M61" s="8" t="s">
        <v>108</v>
      </c>
      <c r="N61" s="16">
        <v>360864.9</v>
      </c>
      <c r="O61" s="1">
        <f t="shared" si="0"/>
        <v>360864.9</v>
      </c>
      <c r="P61" s="1" t="str">
        <f>_xlfn.XLOOKUP(D61,'1月份计划'!A:A,'1月份计划'!A:A)</f>
        <v>景德镇市凯达汽车配件有限公司</v>
      </c>
    </row>
    <row r="62" s="1" customFormat="1" ht="15" hidden="1" customHeight="1" spans="1:16">
      <c r="A62" s="8" t="s">
        <v>105</v>
      </c>
      <c r="B62" s="9" t="s">
        <v>106</v>
      </c>
      <c r="C62" s="8" t="s">
        <v>103</v>
      </c>
      <c r="D62" s="9" t="s">
        <v>35</v>
      </c>
      <c r="E62" s="8" t="s">
        <v>103</v>
      </c>
      <c r="F62" s="8" t="s">
        <v>104</v>
      </c>
      <c r="G62" s="8" t="s">
        <v>108</v>
      </c>
      <c r="H62" s="16">
        <v>270186.36</v>
      </c>
      <c r="I62" s="16">
        <v>190000</v>
      </c>
      <c r="J62" s="16">
        <v>32879.45</v>
      </c>
      <c r="K62" s="16">
        <v>190000</v>
      </c>
      <c r="L62" s="16">
        <v>32879.45</v>
      </c>
      <c r="M62" s="8" t="s">
        <v>108</v>
      </c>
      <c r="N62" s="16">
        <v>113065.81</v>
      </c>
      <c r="O62" s="1">
        <f t="shared" si="0"/>
        <v>113065.81</v>
      </c>
      <c r="P62" s="1" t="str">
        <f>_xlfn.XLOOKUP(D62,'1月份计划'!A:A,'1月份计划'!A:A)</f>
        <v>武汉德锐隆科技有限公司</v>
      </c>
    </row>
    <row r="63" s="1" customFormat="1" ht="15" customHeight="1" spans="1:16">
      <c r="A63" s="4" t="s">
        <v>105</v>
      </c>
      <c r="B63" s="5" t="s">
        <v>106</v>
      </c>
      <c r="C63" s="4" t="s">
        <v>103</v>
      </c>
      <c r="D63" s="5" t="s">
        <v>134</v>
      </c>
      <c r="E63" s="4" t="s">
        <v>103</v>
      </c>
      <c r="F63" s="4" t="s">
        <v>104</v>
      </c>
      <c r="G63" s="4" t="s">
        <v>108</v>
      </c>
      <c r="H63" s="15">
        <v>13000</v>
      </c>
      <c r="I63" s="15">
        <v>0</v>
      </c>
      <c r="J63" s="15">
        <v>0</v>
      </c>
      <c r="K63" s="15">
        <v>0</v>
      </c>
      <c r="L63" s="15">
        <v>0</v>
      </c>
      <c r="M63" s="4" t="s">
        <v>108</v>
      </c>
      <c r="N63" s="15">
        <v>13000</v>
      </c>
      <c r="O63" s="1">
        <f t="shared" si="0"/>
        <v>13000</v>
      </c>
      <c r="P63" s="1" t="e">
        <f>_xlfn.XLOOKUP(D63,'1月份计划'!A:A,'1月份计划'!A:A)</f>
        <v>#N/A</v>
      </c>
    </row>
    <row r="64" s="1" customFormat="1" ht="15" customHeight="1" spans="1:16">
      <c r="A64" s="8" t="s">
        <v>105</v>
      </c>
      <c r="B64" s="9" t="s">
        <v>106</v>
      </c>
      <c r="C64" s="8" t="s">
        <v>103</v>
      </c>
      <c r="D64" s="9" t="s">
        <v>135</v>
      </c>
      <c r="E64" s="8" t="s">
        <v>103</v>
      </c>
      <c r="F64" s="8" t="s">
        <v>104</v>
      </c>
      <c r="G64" s="8" t="s">
        <v>108</v>
      </c>
      <c r="H64" s="16">
        <v>117.55</v>
      </c>
      <c r="I64" s="16">
        <v>0</v>
      </c>
      <c r="J64" s="16">
        <v>0</v>
      </c>
      <c r="K64" s="16">
        <v>0</v>
      </c>
      <c r="L64" s="16">
        <v>0</v>
      </c>
      <c r="M64" s="8" t="s">
        <v>108</v>
      </c>
      <c r="N64" s="16">
        <v>117.55</v>
      </c>
      <c r="O64" s="1">
        <f t="shared" si="0"/>
        <v>117.55</v>
      </c>
      <c r="P64" s="1" t="e">
        <f>_xlfn.XLOOKUP(D64,'1月份计划'!A:A,'1月份计划'!A:A)</f>
        <v>#N/A</v>
      </c>
    </row>
    <row r="65" s="1" customFormat="1" ht="15" customHeight="1" spans="1:16">
      <c r="A65" s="8" t="s">
        <v>105</v>
      </c>
      <c r="B65" s="9" t="s">
        <v>106</v>
      </c>
      <c r="C65" s="8" t="s">
        <v>103</v>
      </c>
      <c r="D65" s="9" t="s">
        <v>136</v>
      </c>
      <c r="E65" s="8" t="s">
        <v>103</v>
      </c>
      <c r="F65" s="8" t="s">
        <v>104</v>
      </c>
      <c r="G65" s="8" t="s">
        <v>108</v>
      </c>
      <c r="H65" s="16">
        <v>32648.8</v>
      </c>
      <c r="I65" s="16">
        <v>0</v>
      </c>
      <c r="J65" s="16">
        <v>0</v>
      </c>
      <c r="K65" s="16">
        <v>0</v>
      </c>
      <c r="L65" s="16">
        <v>0</v>
      </c>
      <c r="M65" s="8" t="s">
        <v>108</v>
      </c>
      <c r="N65" s="16">
        <v>32648.8</v>
      </c>
      <c r="O65" s="1">
        <f t="shared" si="0"/>
        <v>32648.8</v>
      </c>
      <c r="P65" s="1" t="e">
        <f>_xlfn.XLOOKUP(D65,'1月份计划'!A:A,'1月份计划'!A:A)</f>
        <v>#N/A</v>
      </c>
    </row>
    <row r="66" s="1" customFormat="1" ht="15" customHeight="1" spans="1:16">
      <c r="A66" s="8" t="s">
        <v>105</v>
      </c>
      <c r="B66" s="9" t="s">
        <v>106</v>
      </c>
      <c r="C66" s="8" t="s">
        <v>103</v>
      </c>
      <c r="D66" s="9" t="s">
        <v>137</v>
      </c>
      <c r="E66" s="8" t="s">
        <v>103</v>
      </c>
      <c r="F66" s="8" t="s">
        <v>104</v>
      </c>
      <c r="G66" s="8" t="s">
        <v>108</v>
      </c>
      <c r="H66" s="16">
        <v>10486.2</v>
      </c>
      <c r="I66" s="16">
        <v>0</v>
      </c>
      <c r="J66" s="16">
        <v>0</v>
      </c>
      <c r="K66" s="16">
        <v>0</v>
      </c>
      <c r="L66" s="16">
        <v>0</v>
      </c>
      <c r="M66" s="8" t="s">
        <v>108</v>
      </c>
      <c r="N66" s="16">
        <v>10486.2</v>
      </c>
      <c r="O66" s="1">
        <f t="shared" si="0"/>
        <v>10486.2</v>
      </c>
      <c r="P66" s="1" t="e">
        <f>_xlfn.XLOOKUP(D66,'1月份计划'!A:A,'1月份计划'!A:A)</f>
        <v>#N/A</v>
      </c>
    </row>
    <row r="67" s="1" customFormat="1" ht="15" customHeight="1" spans="1:16">
      <c r="A67" s="4" t="s">
        <v>105</v>
      </c>
      <c r="B67" s="5" t="s">
        <v>106</v>
      </c>
      <c r="C67" s="4" t="s">
        <v>103</v>
      </c>
      <c r="D67" s="5" t="s">
        <v>138</v>
      </c>
      <c r="E67" s="4" t="s">
        <v>103</v>
      </c>
      <c r="F67" s="4" t="s">
        <v>104</v>
      </c>
      <c r="G67" s="4" t="s">
        <v>108</v>
      </c>
      <c r="H67" s="15">
        <v>3730</v>
      </c>
      <c r="I67" s="15">
        <v>0</v>
      </c>
      <c r="J67" s="15">
        <v>0</v>
      </c>
      <c r="K67" s="15">
        <v>0</v>
      </c>
      <c r="L67" s="15">
        <v>0</v>
      </c>
      <c r="M67" s="4" t="s">
        <v>108</v>
      </c>
      <c r="N67" s="15">
        <v>3730</v>
      </c>
      <c r="O67" s="1">
        <f t="shared" ref="O67:O115" si="1">IF(M67="贷",N67,-N67)</f>
        <v>3730</v>
      </c>
      <c r="P67" s="1" t="e">
        <f>_xlfn.XLOOKUP(D67,'1月份计划'!A:A,'1月份计划'!A:A)</f>
        <v>#N/A</v>
      </c>
    </row>
    <row r="68" s="1" customFormat="1" ht="15" hidden="1" customHeight="1" spans="1:16">
      <c r="A68" s="4" t="s">
        <v>105</v>
      </c>
      <c r="B68" s="5" t="s">
        <v>106</v>
      </c>
      <c r="C68" s="4" t="s">
        <v>103</v>
      </c>
      <c r="D68" s="5" t="s">
        <v>36</v>
      </c>
      <c r="E68" s="4" t="s">
        <v>103</v>
      </c>
      <c r="F68" s="4" t="s">
        <v>104</v>
      </c>
      <c r="G68" s="4" t="s">
        <v>108</v>
      </c>
      <c r="H68" s="15">
        <v>3014062.5</v>
      </c>
      <c r="I68" s="15">
        <v>1200000</v>
      </c>
      <c r="J68" s="15">
        <v>1066979.88</v>
      </c>
      <c r="K68" s="15">
        <v>1200000</v>
      </c>
      <c r="L68" s="15">
        <v>1066979.88</v>
      </c>
      <c r="M68" s="4" t="s">
        <v>108</v>
      </c>
      <c r="N68" s="15">
        <v>2881042.38</v>
      </c>
      <c r="O68" s="1">
        <f t="shared" si="1"/>
        <v>2881042.38</v>
      </c>
      <c r="P68" s="1" t="str">
        <f>_xlfn.XLOOKUP(D68,'1月份计划'!A:A,'1月份计划'!A:A)</f>
        <v>湘潭湘和汽车零部件制造有限公</v>
      </c>
    </row>
    <row r="69" s="1" customFormat="1" ht="15" hidden="1" customHeight="1" spans="1:16">
      <c r="A69" s="8" t="s">
        <v>105</v>
      </c>
      <c r="B69" s="9" t="s">
        <v>106</v>
      </c>
      <c r="C69" s="8" t="s">
        <v>103</v>
      </c>
      <c r="D69" s="9" t="s">
        <v>37</v>
      </c>
      <c r="E69" s="8" t="s">
        <v>103</v>
      </c>
      <c r="F69" s="8" t="s">
        <v>104</v>
      </c>
      <c r="G69" s="8" t="s">
        <v>108</v>
      </c>
      <c r="H69" s="16">
        <v>3588929.29</v>
      </c>
      <c r="I69" s="16">
        <v>2080000</v>
      </c>
      <c r="J69" s="16">
        <v>1711278.93</v>
      </c>
      <c r="K69" s="16">
        <v>2080000</v>
      </c>
      <c r="L69" s="16">
        <v>1711278.93</v>
      </c>
      <c r="M69" s="8" t="s">
        <v>108</v>
      </c>
      <c r="N69" s="16">
        <v>3220208.22</v>
      </c>
      <c r="O69" s="1">
        <f t="shared" si="1"/>
        <v>3220208.22</v>
      </c>
      <c r="P69" s="1" t="str">
        <f>_xlfn.XLOOKUP(D69,'1月份计划'!A:A,'1月份计划'!A:A)</f>
        <v>湖南中道机械设备有限公司</v>
      </c>
    </row>
    <row r="70" s="1" customFormat="1" ht="15" hidden="1" customHeight="1" spans="1:16">
      <c r="A70" s="4" t="s">
        <v>105</v>
      </c>
      <c r="B70" s="5" t="s">
        <v>106</v>
      </c>
      <c r="C70" s="4" t="s">
        <v>103</v>
      </c>
      <c r="D70" s="5" t="s">
        <v>38</v>
      </c>
      <c r="E70" s="4" t="s">
        <v>103</v>
      </c>
      <c r="F70" s="4" t="s">
        <v>104</v>
      </c>
      <c r="G70" s="4" t="s">
        <v>108</v>
      </c>
      <c r="H70" s="15">
        <v>41623.1</v>
      </c>
      <c r="I70" s="15">
        <v>28692.45</v>
      </c>
      <c r="J70" s="15">
        <v>12540.63</v>
      </c>
      <c r="K70" s="15">
        <v>28692.45</v>
      </c>
      <c r="L70" s="15">
        <v>12540.63</v>
      </c>
      <c r="M70" s="4" t="s">
        <v>108</v>
      </c>
      <c r="N70" s="15">
        <v>25471.28</v>
      </c>
      <c r="O70" s="1">
        <f t="shared" si="1"/>
        <v>25471.28</v>
      </c>
      <c r="P70" s="1" t="str">
        <f>_xlfn.XLOOKUP(D70,'1月份计划'!A:A,'1月份计划'!A:A)</f>
        <v>湘潭市忠强气体有限公司</v>
      </c>
    </row>
    <row r="71" s="1" customFormat="1" ht="15" hidden="1" customHeight="1" spans="1:16">
      <c r="A71" s="8" t="s">
        <v>105</v>
      </c>
      <c r="B71" s="9" t="s">
        <v>106</v>
      </c>
      <c r="C71" s="8" t="s">
        <v>103</v>
      </c>
      <c r="D71" s="9" t="s">
        <v>39</v>
      </c>
      <c r="E71" s="8" t="s">
        <v>103</v>
      </c>
      <c r="F71" s="8" t="s">
        <v>104</v>
      </c>
      <c r="G71" s="8" t="s">
        <v>108</v>
      </c>
      <c r="H71" s="16">
        <v>32987.81</v>
      </c>
      <c r="I71" s="16">
        <v>7925.31</v>
      </c>
      <c r="J71" s="16">
        <v>0</v>
      </c>
      <c r="K71" s="16">
        <v>7925.31</v>
      </c>
      <c r="L71" s="16">
        <v>0</v>
      </c>
      <c r="M71" s="8" t="s">
        <v>108</v>
      </c>
      <c r="N71" s="16">
        <v>25062.5</v>
      </c>
      <c r="O71" s="1">
        <f t="shared" si="1"/>
        <v>25062.5</v>
      </c>
      <c r="P71" s="1" t="str">
        <f>_xlfn.XLOOKUP(D71,'1月份计划'!A:A,'1月份计划'!A:A)</f>
        <v>湖南驷马机械有限公司</v>
      </c>
    </row>
    <row r="72" s="1" customFormat="1" ht="15" customHeight="1" spans="1:16">
      <c r="A72" s="4" t="s">
        <v>105</v>
      </c>
      <c r="B72" s="5" t="s">
        <v>106</v>
      </c>
      <c r="C72" s="4" t="s">
        <v>103</v>
      </c>
      <c r="D72" s="5" t="s">
        <v>139</v>
      </c>
      <c r="E72" s="4" t="s">
        <v>103</v>
      </c>
      <c r="F72" s="4" t="s">
        <v>104</v>
      </c>
      <c r="G72" s="4" t="s">
        <v>108</v>
      </c>
      <c r="H72" s="15">
        <v>3629.95</v>
      </c>
      <c r="I72" s="15">
        <v>0</v>
      </c>
      <c r="J72" s="15">
        <v>0</v>
      </c>
      <c r="K72" s="15">
        <v>0</v>
      </c>
      <c r="L72" s="15">
        <v>0</v>
      </c>
      <c r="M72" s="4" t="s">
        <v>108</v>
      </c>
      <c r="N72" s="15">
        <v>3629.95</v>
      </c>
      <c r="O72" s="1">
        <f t="shared" si="1"/>
        <v>3629.95</v>
      </c>
      <c r="P72" s="1" t="e">
        <f>_xlfn.XLOOKUP(D72,'1月份计划'!A:A,'1月份计划'!A:A)</f>
        <v>#N/A</v>
      </c>
    </row>
    <row r="73" s="1" customFormat="1" ht="15" customHeight="1" spans="1:16">
      <c r="A73" s="4" t="s">
        <v>105</v>
      </c>
      <c r="B73" s="5" t="s">
        <v>106</v>
      </c>
      <c r="C73" s="4" t="s">
        <v>103</v>
      </c>
      <c r="D73" s="5" t="s">
        <v>140</v>
      </c>
      <c r="E73" s="4" t="s">
        <v>103</v>
      </c>
      <c r="F73" s="4" t="s">
        <v>104</v>
      </c>
      <c r="G73" s="4" t="s">
        <v>108</v>
      </c>
      <c r="H73" s="15">
        <v>949</v>
      </c>
      <c r="I73" s="15">
        <v>0</v>
      </c>
      <c r="J73" s="15">
        <v>0</v>
      </c>
      <c r="K73" s="15">
        <v>0</v>
      </c>
      <c r="L73" s="15">
        <v>0</v>
      </c>
      <c r="M73" s="4" t="s">
        <v>108</v>
      </c>
      <c r="N73" s="15">
        <v>949</v>
      </c>
      <c r="O73" s="1">
        <f t="shared" si="1"/>
        <v>949</v>
      </c>
      <c r="P73" s="1" t="e">
        <f>_xlfn.XLOOKUP(D73,'1月份计划'!A:A,'1月份计划'!A:A)</f>
        <v>#N/A</v>
      </c>
    </row>
    <row r="74" s="1" customFormat="1" ht="15" customHeight="1" spans="1:16">
      <c r="A74" s="8" t="s">
        <v>105</v>
      </c>
      <c r="B74" s="9" t="s">
        <v>106</v>
      </c>
      <c r="C74" s="8" t="s">
        <v>103</v>
      </c>
      <c r="D74" s="9" t="s">
        <v>141</v>
      </c>
      <c r="E74" s="8" t="s">
        <v>103</v>
      </c>
      <c r="F74" s="8" t="s">
        <v>104</v>
      </c>
      <c r="G74" s="8" t="s">
        <v>108</v>
      </c>
      <c r="H74" s="16">
        <v>497.5</v>
      </c>
      <c r="I74" s="16">
        <v>0</v>
      </c>
      <c r="J74" s="16">
        <v>0</v>
      </c>
      <c r="K74" s="16">
        <v>0</v>
      </c>
      <c r="L74" s="16">
        <v>0</v>
      </c>
      <c r="M74" s="8" t="s">
        <v>108</v>
      </c>
      <c r="N74" s="16">
        <v>497.5</v>
      </c>
      <c r="O74" s="1">
        <f t="shared" si="1"/>
        <v>497.5</v>
      </c>
      <c r="P74" s="1" t="e">
        <f>_xlfn.XLOOKUP(D74,'1月份计划'!A:A,'1月份计划'!A:A)</f>
        <v>#N/A</v>
      </c>
    </row>
    <row r="75" s="1" customFormat="1" ht="15" hidden="1" customHeight="1" spans="1:16">
      <c r="A75" s="4" t="s">
        <v>105</v>
      </c>
      <c r="B75" s="5" t="s">
        <v>106</v>
      </c>
      <c r="C75" s="4" t="s">
        <v>103</v>
      </c>
      <c r="D75" s="5" t="s">
        <v>40</v>
      </c>
      <c r="E75" s="4" t="s">
        <v>103</v>
      </c>
      <c r="F75" s="4" t="s">
        <v>104</v>
      </c>
      <c r="G75" s="4" t="s">
        <v>108</v>
      </c>
      <c r="H75" s="15">
        <v>2621.52</v>
      </c>
      <c r="I75" s="15">
        <v>0</v>
      </c>
      <c r="J75" s="15">
        <v>0</v>
      </c>
      <c r="K75" s="15">
        <v>0</v>
      </c>
      <c r="L75" s="15">
        <v>0</v>
      </c>
      <c r="M75" s="4" t="s">
        <v>108</v>
      </c>
      <c r="N75" s="15">
        <v>2621.52</v>
      </c>
      <c r="O75" s="1">
        <f t="shared" si="1"/>
        <v>2621.52</v>
      </c>
      <c r="P75" s="1" t="str">
        <f>_xlfn.XLOOKUP(D75,'1月份计划'!A:A,'1月份计划'!A:A)</f>
        <v>广州吉中汽车内饰系统有限公司</v>
      </c>
    </row>
    <row r="76" s="1" customFormat="1" ht="15" hidden="1" customHeight="1" spans="1:16">
      <c r="A76" s="8" t="s">
        <v>105</v>
      </c>
      <c r="B76" s="9" t="s">
        <v>106</v>
      </c>
      <c r="C76" s="8" t="s">
        <v>103</v>
      </c>
      <c r="D76" s="9" t="s">
        <v>41</v>
      </c>
      <c r="E76" s="8" t="s">
        <v>103</v>
      </c>
      <c r="F76" s="8" t="s">
        <v>104</v>
      </c>
      <c r="G76" s="8" t="s">
        <v>108</v>
      </c>
      <c r="H76" s="16">
        <v>54943.1</v>
      </c>
      <c r="I76" s="16">
        <v>0</v>
      </c>
      <c r="J76" s="16">
        <v>0</v>
      </c>
      <c r="K76" s="16">
        <v>0</v>
      </c>
      <c r="L76" s="16">
        <v>0</v>
      </c>
      <c r="M76" s="8" t="s">
        <v>108</v>
      </c>
      <c r="N76" s="16">
        <v>54943.1</v>
      </c>
      <c r="O76" s="1">
        <f t="shared" si="1"/>
        <v>54943.1</v>
      </c>
      <c r="P76" s="1" t="str">
        <f>_xlfn.XLOOKUP(D76,'1月份计划'!A:A,'1月份计划'!A:A)</f>
        <v>广州松兴电气股份有限公司</v>
      </c>
    </row>
    <row r="77" s="1" customFormat="1" ht="15" customHeight="1" spans="1:16">
      <c r="A77" s="4" t="s">
        <v>105</v>
      </c>
      <c r="B77" s="5" t="s">
        <v>106</v>
      </c>
      <c r="C77" s="4" t="s">
        <v>103</v>
      </c>
      <c r="D77" s="5" t="s">
        <v>142</v>
      </c>
      <c r="E77" s="4" t="s">
        <v>103</v>
      </c>
      <c r="F77" s="4" t="s">
        <v>104</v>
      </c>
      <c r="G77" s="4" t="s">
        <v>108</v>
      </c>
      <c r="H77" s="15">
        <v>760</v>
      </c>
      <c r="I77" s="15">
        <v>0</v>
      </c>
      <c r="J77" s="15">
        <v>0</v>
      </c>
      <c r="K77" s="15">
        <v>0</v>
      </c>
      <c r="L77" s="15">
        <v>0</v>
      </c>
      <c r="M77" s="4" t="s">
        <v>108</v>
      </c>
      <c r="N77" s="15">
        <v>760</v>
      </c>
      <c r="O77" s="1">
        <f t="shared" si="1"/>
        <v>760</v>
      </c>
      <c r="P77" s="1" t="e">
        <f>_xlfn.XLOOKUP(D77,'1月份计划'!A:A,'1月份计划'!A:A)</f>
        <v>#N/A</v>
      </c>
    </row>
    <row r="78" s="1" customFormat="1" ht="15" hidden="1" customHeight="1" spans="1:16">
      <c r="A78" s="4" t="s">
        <v>105</v>
      </c>
      <c r="B78" s="5" t="s">
        <v>106</v>
      </c>
      <c r="C78" s="4" t="s">
        <v>103</v>
      </c>
      <c r="D78" s="5" t="s">
        <v>42</v>
      </c>
      <c r="E78" s="4" t="s">
        <v>103</v>
      </c>
      <c r="F78" s="4" t="s">
        <v>104</v>
      </c>
      <c r="G78" s="4" t="s">
        <v>108</v>
      </c>
      <c r="H78" s="15">
        <v>527928.21</v>
      </c>
      <c r="I78" s="15">
        <v>194058.65</v>
      </c>
      <c r="J78" s="15">
        <v>147549.22</v>
      </c>
      <c r="K78" s="15">
        <v>194058.65</v>
      </c>
      <c r="L78" s="15">
        <v>147549.22</v>
      </c>
      <c r="M78" s="4" t="s">
        <v>108</v>
      </c>
      <c r="N78" s="15">
        <v>481418.78</v>
      </c>
      <c r="O78" s="1">
        <f t="shared" si="1"/>
        <v>481418.78</v>
      </c>
      <c r="P78" s="1" t="str">
        <f>_xlfn.XLOOKUP(D78,'1月份计划'!A:A,'1月份计划'!A:A)</f>
        <v>广州市信征汽车零件有限公司</v>
      </c>
    </row>
    <row r="79" s="1" customFormat="1" ht="15" customHeight="1" spans="1:16">
      <c r="A79" s="8" t="s">
        <v>105</v>
      </c>
      <c r="B79" s="9" t="s">
        <v>106</v>
      </c>
      <c r="C79" s="8" t="s">
        <v>103</v>
      </c>
      <c r="D79" s="9" t="s">
        <v>143</v>
      </c>
      <c r="E79" s="8" t="s">
        <v>103</v>
      </c>
      <c r="F79" s="8" t="s">
        <v>104</v>
      </c>
      <c r="G79" s="8" t="s">
        <v>108</v>
      </c>
      <c r="H79" s="16">
        <v>15050.16</v>
      </c>
      <c r="I79" s="16">
        <v>0</v>
      </c>
      <c r="J79" s="16">
        <v>0</v>
      </c>
      <c r="K79" s="16">
        <v>0</v>
      </c>
      <c r="L79" s="16">
        <v>0</v>
      </c>
      <c r="M79" s="8" t="s">
        <v>108</v>
      </c>
      <c r="N79" s="16">
        <v>15050.16</v>
      </c>
      <c r="O79" s="1">
        <f t="shared" si="1"/>
        <v>15050.16</v>
      </c>
      <c r="P79" s="1" t="e">
        <f>_xlfn.XLOOKUP(D79,'1月份计划'!A:A,'1月份计划'!A:A)</f>
        <v>#N/A</v>
      </c>
    </row>
    <row r="80" s="1" customFormat="1" ht="15" customHeight="1" spans="1:16">
      <c r="A80" s="4" t="s">
        <v>105</v>
      </c>
      <c r="B80" s="5" t="s">
        <v>106</v>
      </c>
      <c r="C80" s="4" t="s">
        <v>103</v>
      </c>
      <c r="D80" s="5" t="s">
        <v>144</v>
      </c>
      <c r="E80" s="4" t="s">
        <v>103</v>
      </c>
      <c r="F80" s="4" t="s">
        <v>145</v>
      </c>
      <c r="G80" s="4" t="s">
        <v>114</v>
      </c>
      <c r="H80" s="15">
        <v>566</v>
      </c>
      <c r="I80" s="15">
        <v>0</v>
      </c>
      <c r="J80" s="15">
        <v>0</v>
      </c>
      <c r="K80" s="15">
        <v>0</v>
      </c>
      <c r="L80" s="15">
        <v>0</v>
      </c>
      <c r="M80" s="4" t="s">
        <v>114</v>
      </c>
      <c r="N80" s="15">
        <v>566</v>
      </c>
      <c r="O80" s="1">
        <f t="shared" si="1"/>
        <v>-566</v>
      </c>
      <c r="P80" s="1" t="e">
        <f>_xlfn.XLOOKUP(D80,'1月份计划'!A:A,'1月份计划'!A:A)</f>
        <v>#N/A</v>
      </c>
    </row>
    <row r="81" s="1" customFormat="1" ht="15" hidden="1" customHeight="1" spans="1:16">
      <c r="A81" s="4" t="s">
        <v>105</v>
      </c>
      <c r="B81" s="5" t="s">
        <v>106</v>
      </c>
      <c r="C81" s="4" t="s">
        <v>103</v>
      </c>
      <c r="D81" s="5" t="s">
        <v>81</v>
      </c>
      <c r="E81" s="4" t="s">
        <v>103</v>
      </c>
      <c r="F81" s="4" t="s">
        <v>145</v>
      </c>
      <c r="G81" s="4" t="s">
        <v>108</v>
      </c>
      <c r="H81" s="15">
        <v>55661.54</v>
      </c>
      <c r="I81" s="15">
        <v>0</v>
      </c>
      <c r="J81" s="15">
        <v>0</v>
      </c>
      <c r="K81" s="15">
        <v>0</v>
      </c>
      <c r="L81" s="15">
        <v>0</v>
      </c>
      <c r="M81" s="4" t="s">
        <v>108</v>
      </c>
      <c r="N81" s="15">
        <v>55661.54</v>
      </c>
      <c r="O81" s="1">
        <f t="shared" si="1"/>
        <v>55661.54</v>
      </c>
      <c r="P81" s="1" t="str">
        <f>_xlfn.XLOOKUP(D81,'1月份计划'!A:A,'1月份计划'!A:A)</f>
        <v>株洲铖亿轨道交通技术有限</v>
      </c>
    </row>
    <row r="82" s="1" customFormat="1" ht="15" customHeight="1" spans="1:16">
      <c r="A82" s="8" t="s">
        <v>105</v>
      </c>
      <c r="B82" s="9" t="s">
        <v>106</v>
      </c>
      <c r="C82" s="8" t="s">
        <v>103</v>
      </c>
      <c r="D82" s="9" t="s">
        <v>146</v>
      </c>
      <c r="E82" s="8" t="s">
        <v>103</v>
      </c>
      <c r="F82" s="8" t="s">
        <v>104</v>
      </c>
      <c r="G82" s="8" t="s">
        <v>108</v>
      </c>
      <c r="H82" s="16">
        <v>7961.51</v>
      </c>
      <c r="I82" s="16">
        <v>0</v>
      </c>
      <c r="J82" s="16">
        <v>0</v>
      </c>
      <c r="K82" s="16">
        <v>0</v>
      </c>
      <c r="L82" s="16">
        <v>0</v>
      </c>
      <c r="M82" s="8" t="s">
        <v>108</v>
      </c>
      <c r="N82" s="16">
        <v>7961.51</v>
      </c>
      <c r="O82" s="1">
        <f t="shared" si="1"/>
        <v>7961.51</v>
      </c>
      <c r="P82" s="1" t="e">
        <f>_xlfn.XLOOKUP(D82,'1月份计划'!A:A,'1月份计划'!A:A)</f>
        <v>#N/A</v>
      </c>
    </row>
    <row r="83" s="1" customFormat="1" ht="15" hidden="1" customHeight="1" spans="1:16">
      <c r="A83" s="8" t="s">
        <v>105</v>
      </c>
      <c r="B83" s="9" t="s">
        <v>106</v>
      </c>
      <c r="C83" s="8" t="s">
        <v>103</v>
      </c>
      <c r="D83" s="9" t="s">
        <v>43</v>
      </c>
      <c r="E83" s="8" t="s">
        <v>103</v>
      </c>
      <c r="F83" s="8" t="s">
        <v>104</v>
      </c>
      <c r="G83" s="8" t="s">
        <v>108</v>
      </c>
      <c r="H83" s="16">
        <v>92417.76</v>
      </c>
      <c r="I83" s="16">
        <v>0</v>
      </c>
      <c r="J83" s="16">
        <v>49192.39</v>
      </c>
      <c r="K83" s="16">
        <v>0</v>
      </c>
      <c r="L83" s="16">
        <v>49192.39</v>
      </c>
      <c r="M83" s="8" t="s">
        <v>108</v>
      </c>
      <c r="N83" s="16">
        <v>141610.15</v>
      </c>
      <c r="O83" s="1">
        <f t="shared" si="1"/>
        <v>141610.15</v>
      </c>
      <c r="P83" s="1" t="str">
        <f>_xlfn.XLOOKUP(D83,'1月份计划'!A:A,'1月份计划'!A:A)</f>
        <v>醴陵广仁环保科技有限公司</v>
      </c>
    </row>
    <row r="84" s="1" customFormat="1" ht="15" hidden="1" customHeight="1" spans="1:16">
      <c r="A84" s="4" t="s">
        <v>105</v>
      </c>
      <c r="B84" s="5" t="s">
        <v>106</v>
      </c>
      <c r="C84" s="4" t="s">
        <v>103</v>
      </c>
      <c r="D84" s="5" t="s">
        <v>44</v>
      </c>
      <c r="E84" s="4" t="s">
        <v>103</v>
      </c>
      <c r="F84" s="4" t="s">
        <v>104</v>
      </c>
      <c r="G84" s="4" t="s">
        <v>114</v>
      </c>
      <c r="H84" s="15">
        <v>57859.11</v>
      </c>
      <c r="I84" s="15">
        <v>0</v>
      </c>
      <c r="J84" s="15">
        <v>47235.2</v>
      </c>
      <c r="K84" s="15">
        <v>0</v>
      </c>
      <c r="L84" s="15">
        <v>47235.2</v>
      </c>
      <c r="M84" s="4" t="s">
        <v>114</v>
      </c>
      <c r="N84" s="15">
        <v>10623.91</v>
      </c>
      <c r="O84" s="1">
        <f t="shared" si="1"/>
        <v>-10623.91</v>
      </c>
      <c r="P84" s="1" t="str">
        <f>_xlfn.XLOOKUP(D84,'1月份计划'!A:A,'1月份计划'!A:A)</f>
        <v>长沙真旺钢铁贸易有限公司</v>
      </c>
    </row>
    <row r="85" s="1" customFormat="1" ht="15" hidden="1" customHeight="1" spans="1:16">
      <c r="A85" s="4" t="s">
        <v>105</v>
      </c>
      <c r="B85" s="5" t="s">
        <v>106</v>
      </c>
      <c r="C85" s="4" t="s">
        <v>103</v>
      </c>
      <c r="D85" s="5" t="s">
        <v>45</v>
      </c>
      <c r="E85" s="4" t="s">
        <v>103</v>
      </c>
      <c r="F85" s="4" t="s">
        <v>104</v>
      </c>
      <c r="G85" s="4" t="s">
        <v>108</v>
      </c>
      <c r="H85" s="15">
        <v>41992.33</v>
      </c>
      <c r="I85" s="15">
        <v>26000</v>
      </c>
      <c r="J85" s="15">
        <v>7509.52</v>
      </c>
      <c r="K85" s="15">
        <v>26000</v>
      </c>
      <c r="L85" s="15">
        <v>7509.52</v>
      </c>
      <c r="M85" s="4" t="s">
        <v>108</v>
      </c>
      <c r="N85" s="15">
        <v>23501.85</v>
      </c>
      <c r="O85" s="1">
        <f t="shared" si="1"/>
        <v>23501.85</v>
      </c>
      <c r="P85" s="1" t="str">
        <f>_xlfn.XLOOKUP(D85,'1月份计划'!A:A,'1月份计划'!A:A)</f>
        <v>深州市晶立泰机械配件有限公司</v>
      </c>
    </row>
    <row r="86" s="1" customFormat="1" ht="15" hidden="1" customHeight="1" spans="1:16">
      <c r="A86" s="8" t="s">
        <v>105</v>
      </c>
      <c r="B86" s="9" t="s">
        <v>106</v>
      </c>
      <c r="C86" s="8" t="s">
        <v>103</v>
      </c>
      <c r="D86" s="9" t="s">
        <v>46</v>
      </c>
      <c r="E86" s="8" t="s">
        <v>103</v>
      </c>
      <c r="F86" s="8" t="s">
        <v>104</v>
      </c>
      <c r="G86" s="8" t="s">
        <v>108</v>
      </c>
      <c r="H86" s="16">
        <v>22774.59</v>
      </c>
      <c r="I86" s="16">
        <v>0</v>
      </c>
      <c r="J86" s="16">
        <v>0</v>
      </c>
      <c r="K86" s="16">
        <v>0</v>
      </c>
      <c r="L86" s="16">
        <v>0</v>
      </c>
      <c r="M86" s="8" t="s">
        <v>108</v>
      </c>
      <c r="N86" s="16">
        <v>22774.59</v>
      </c>
      <c r="O86" s="1">
        <f t="shared" si="1"/>
        <v>22774.59</v>
      </c>
      <c r="P86" s="1" t="str">
        <f>_xlfn.XLOOKUP(D86,'1月份计划'!A:A,'1月份计划'!A:A)</f>
        <v>山东鼎信新材料科技有限公司</v>
      </c>
    </row>
    <row r="87" s="1" customFormat="1" ht="15" hidden="1" customHeight="1" spans="1:16">
      <c r="A87" s="4" t="s">
        <v>105</v>
      </c>
      <c r="B87" s="5" t="s">
        <v>106</v>
      </c>
      <c r="C87" s="4" t="s">
        <v>103</v>
      </c>
      <c r="D87" s="5" t="s">
        <v>47</v>
      </c>
      <c r="E87" s="4" t="s">
        <v>103</v>
      </c>
      <c r="F87" s="4" t="s">
        <v>104</v>
      </c>
      <c r="G87" s="4" t="s">
        <v>108</v>
      </c>
      <c r="H87" s="15">
        <v>552762.96</v>
      </c>
      <c r="I87" s="15">
        <v>400000</v>
      </c>
      <c r="J87" s="15">
        <v>175708.95</v>
      </c>
      <c r="K87" s="15">
        <v>400000</v>
      </c>
      <c r="L87" s="15">
        <v>175708.95</v>
      </c>
      <c r="M87" s="4" t="s">
        <v>108</v>
      </c>
      <c r="N87" s="15">
        <v>328471.91</v>
      </c>
      <c r="O87" s="1">
        <f t="shared" si="1"/>
        <v>328471.91</v>
      </c>
      <c r="P87" s="1" t="str">
        <f>_xlfn.XLOOKUP(D87,'1月份计划'!A:A,'1月份计划'!A:A)</f>
        <v>湖南诺亿科技有限公司</v>
      </c>
    </row>
    <row r="88" s="1" customFormat="1" ht="15" hidden="1" customHeight="1" spans="1:16">
      <c r="A88" s="8" t="s">
        <v>105</v>
      </c>
      <c r="B88" s="9" t="s">
        <v>106</v>
      </c>
      <c r="C88" s="8" t="s">
        <v>103</v>
      </c>
      <c r="D88" s="9" t="s">
        <v>48</v>
      </c>
      <c r="E88" s="8" t="s">
        <v>103</v>
      </c>
      <c r="F88" s="8" t="s">
        <v>104</v>
      </c>
      <c r="G88" s="8" t="s">
        <v>108</v>
      </c>
      <c r="H88" s="16">
        <v>31764.98</v>
      </c>
      <c r="I88" s="16">
        <v>18151.41</v>
      </c>
      <c r="J88" s="16">
        <v>0</v>
      </c>
      <c r="K88" s="16">
        <v>18151.41</v>
      </c>
      <c r="L88" s="16">
        <v>0</v>
      </c>
      <c r="M88" s="8" t="s">
        <v>108</v>
      </c>
      <c r="N88" s="16">
        <v>13613.57</v>
      </c>
      <c r="O88" s="1">
        <f t="shared" si="1"/>
        <v>13613.57</v>
      </c>
      <c r="P88" s="1" t="str">
        <f>_xlfn.XLOOKUP(D88,'1月份计划'!A:A,'1月份计划'!A:A)</f>
        <v>长春超力内饰件有限公司</v>
      </c>
    </row>
    <row r="89" s="1" customFormat="1" ht="15" hidden="1" customHeight="1" spans="1:16">
      <c r="A89" s="8" t="s">
        <v>105</v>
      </c>
      <c r="B89" s="9" t="s">
        <v>106</v>
      </c>
      <c r="C89" s="8" t="s">
        <v>103</v>
      </c>
      <c r="D89" s="9" t="s">
        <v>49</v>
      </c>
      <c r="E89" s="8" t="s">
        <v>103</v>
      </c>
      <c r="F89" s="8" t="s">
        <v>104</v>
      </c>
      <c r="G89" s="8" t="s">
        <v>108</v>
      </c>
      <c r="H89" s="16">
        <v>287678.4</v>
      </c>
      <c r="I89" s="16">
        <v>100000</v>
      </c>
      <c r="J89" s="16">
        <v>34215.27</v>
      </c>
      <c r="K89" s="16">
        <v>100000</v>
      </c>
      <c r="L89" s="16">
        <v>34215.27</v>
      </c>
      <c r="M89" s="8" t="s">
        <v>108</v>
      </c>
      <c r="N89" s="16">
        <v>221893.67</v>
      </c>
      <c r="O89" s="1">
        <f t="shared" si="1"/>
        <v>221893.67</v>
      </c>
      <c r="P89" s="1" t="str">
        <f>_xlfn.XLOOKUP(D89,'1月份计划'!A:A,'1月份计划'!A:A)</f>
        <v>重庆市宏立摩托车制造有限公司</v>
      </c>
    </row>
    <row r="90" s="1" customFormat="1" ht="15" hidden="1" customHeight="1" spans="1:16">
      <c r="A90" s="8" t="s">
        <v>105</v>
      </c>
      <c r="B90" s="9" t="s">
        <v>106</v>
      </c>
      <c r="C90" s="8" t="s">
        <v>103</v>
      </c>
      <c r="D90" s="9" t="s">
        <v>54</v>
      </c>
      <c r="E90" s="8" t="s">
        <v>103</v>
      </c>
      <c r="F90" s="8" t="s">
        <v>104</v>
      </c>
      <c r="G90" s="8" t="s">
        <v>108</v>
      </c>
      <c r="H90" s="16">
        <v>266624.5</v>
      </c>
      <c r="I90" s="16">
        <v>266624.5</v>
      </c>
      <c r="J90" s="16">
        <v>394240</v>
      </c>
      <c r="K90" s="16">
        <v>266624.5</v>
      </c>
      <c r="L90" s="16">
        <v>394240</v>
      </c>
      <c r="M90" s="8" t="s">
        <v>108</v>
      </c>
      <c r="N90" s="16">
        <v>394240</v>
      </c>
      <c r="O90" s="1">
        <f t="shared" si="1"/>
        <v>394240</v>
      </c>
      <c r="P90" s="1" t="str">
        <f>_xlfn.XLOOKUP(D90,'1月份计划'!A:A,'1月份计划'!A:A)</f>
        <v>湖北欣辰达商贸有限公司</v>
      </c>
    </row>
    <row r="91" s="1" customFormat="1" ht="15" hidden="1" customHeight="1" spans="1:16">
      <c r="A91" s="4" t="s">
        <v>105</v>
      </c>
      <c r="B91" s="5" t="s">
        <v>106</v>
      </c>
      <c r="C91" s="4" t="s">
        <v>103</v>
      </c>
      <c r="D91" s="5" t="s">
        <v>50</v>
      </c>
      <c r="E91" s="4" t="s">
        <v>103</v>
      </c>
      <c r="F91" s="4" t="s">
        <v>104</v>
      </c>
      <c r="G91" s="4" t="s">
        <v>108</v>
      </c>
      <c r="H91" s="15">
        <v>323904.94</v>
      </c>
      <c r="I91" s="15">
        <v>150000</v>
      </c>
      <c r="J91" s="15">
        <v>58259.63</v>
      </c>
      <c r="K91" s="15">
        <v>150000</v>
      </c>
      <c r="L91" s="15">
        <v>58259.63</v>
      </c>
      <c r="M91" s="4" t="s">
        <v>108</v>
      </c>
      <c r="N91" s="15">
        <v>232164.57</v>
      </c>
      <c r="O91" s="1">
        <f t="shared" si="1"/>
        <v>232164.57</v>
      </c>
      <c r="P91" s="1" t="str">
        <f>_xlfn.XLOOKUP(D91,'1月份计划'!A:A,'1月份计划'!A:A)</f>
        <v>湖南裕腾兴汽车配件有限公司</v>
      </c>
    </row>
    <row r="92" s="1" customFormat="1" ht="15" customHeight="1" spans="1:16">
      <c r="A92" s="8" t="s">
        <v>105</v>
      </c>
      <c r="B92" s="9" t="s">
        <v>106</v>
      </c>
      <c r="C92" s="8" t="s">
        <v>103</v>
      </c>
      <c r="D92" s="9" t="s">
        <v>147</v>
      </c>
      <c r="E92" s="8" t="s">
        <v>103</v>
      </c>
      <c r="F92" s="8" t="s">
        <v>104</v>
      </c>
      <c r="G92" s="8" t="s">
        <v>114</v>
      </c>
      <c r="H92" s="16">
        <v>27216</v>
      </c>
      <c r="I92" s="16">
        <v>0</v>
      </c>
      <c r="J92" s="16">
        <v>0</v>
      </c>
      <c r="K92" s="16">
        <v>0</v>
      </c>
      <c r="L92" s="16">
        <v>0</v>
      </c>
      <c r="M92" s="8" t="s">
        <v>114</v>
      </c>
      <c r="N92" s="16">
        <v>27216</v>
      </c>
      <c r="O92" s="1">
        <f t="shared" si="1"/>
        <v>-27216</v>
      </c>
      <c r="P92" s="1" t="e">
        <f>_xlfn.XLOOKUP(D92,'1月份计划'!A:A,'1月份计划'!A:A)</f>
        <v>#N/A</v>
      </c>
    </row>
    <row r="93" s="1" customFormat="1" ht="15" hidden="1" customHeight="1" spans="1:16">
      <c r="A93" s="4" t="s">
        <v>105</v>
      </c>
      <c r="B93" s="5" t="s">
        <v>106</v>
      </c>
      <c r="C93" s="4" t="s">
        <v>103</v>
      </c>
      <c r="D93" s="5" t="s">
        <v>51</v>
      </c>
      <c r="E93" s="4" t="s">
        <v>103</v>
      </c>
      <c r="F93" s="4" t="s">
        <v>104</v>
      </c>
      <c r="G93" s="4" t="s">
        <v>108</v>
      </c>
      <c r="H93" s="15">
        <v>42385.12</v>
      </c>
      <c r="I93" s="15">
        <v>34205.48</v>
      </c>
      <c r="J93" s="15">
        <v>5706.73</v>
      </c>
      <c r="K93" s="15">
        <v>34205.48</v>
      </c>
      <c r="L93" s="15">
        <v>5706.73</v>
      </c>
      <c r="M93" s="4" t="s">
        <v>108</v>
      </c>
      <c r="N93" s="15">
        <v>13886.37</v>
      </c>
      <c r="O93" s="1">
        <f t="shared" si="1"/>
        <v>13886.37</v>
      </c>
      <c r="P93" s="1" t="str">
        <f>_xlfn.XLOOKUP(D93,'1月份计划'!A:A,'1月份计划'!A:A)</f>
        <v>株洲诚康实业有限责任公司</v>
      </c>
    </row>
    <row r="94" s="1" customFormat="1" ht="15" hidden="1" customHeight="1" spans="1:16">
      <c r="A94" s="8" t="s">
        <v>105</v>
      </c>
      <c r="B94" s="9" t="s">
        <v>106</v>
      </c>
      <c r="C94" s="8" t="s">
        <v>103</v>
      </c>
      <c r="D94" s="9" t="s">
        <v>69</v>
      </c>
      <c r="E94" s="8" t="s">
        <v>103</v>
      </c>
      <c r="F94" s="8" t="s">
        <v>104</v>
      </c>
      <c r="G94" s="8" t="s">
        <v>108</v>
      </c>
      <c r="H94" s="16">
        <v>35568</v>
      </c>
      <c r="I94" s="16">
        <v>16416</v>
      </c>
      <c r="J94" s="16">
        <v>9576</v>
      </c>
      <c r="K94" s="16">
        <v>16416</v>
      </c>
      <c r="L94" s="16">
        <v>9576</v>
      </c>
      <c r="M94" s="8" t="s">
        <v>108</v>
      </c>
      <c r="N94" s="16">
        <v>28728</v>
      </c>
      <c r="O94" s="1">
        <f t="shared" si="1"/>
        <v>28728</v>
      </c>
      <c r="P94" s="1" t="str">
        <f>_xlfn.XLOOKUP(D94,'1月份计划'!A:A,'1月份计划'!A:A)</f>
        <v>湖南奥瑞格工贸有限公司</v>
      </c>
    </row>
    <row r="95" s="1" customFormat="1" ht="15" hidden="1" customHeight="1" spans="1:16">
      <c r="A95" s="4" t="s">
        <v>105</v>
      </c>
      <c r="B95" s="5" t="s">
        <v>106</v>
      </c>
      <c r="C95" s="4" t="s">
        <v>103</v>
      </c>
      <c r="D95" s="5" t="s">
        <v>52</v>
      </c>
      <c r="E95" s="4" t="s">
        <v>103</v>
      </c>
      <c r="F95" s="4" t="s">
        <v>104</v>
      </c>
      <c r="G95" s="4" t="s">
        <v>108</v>
      </c>
      <c r="H95" s="15">
        <v>14278.43</v>
      </c>
      <c r="I95" s="15">
        <v>0</v>
      </c>
      <c r="J95" s="15">
        <v>0</v>
      </c>
      <c r="K95" s="15">
        <v>0</v>
      </c>
      <c r="L95" s="15">
        <v>0</v>
      </c>
      <c r="M95" s="4" t="s">
        <v>108</v>
      </c>
      <c r="N95" s="15">
        <v>14278.43</v>
      </c>
      <c r="O95" s="1">
        <f t="shared" si="1"/>
        <v>14278.43</v>
      </c>
      <c r="P95" s="1" t="str">
        <f>_xlfn.XLOOKUP(D95,'1月份计划'!A:A,'1月份计划'!A:A)</f>
        <v>十堰市盈旭工贸有限公司</v>
      </c>
    </row>
    <row r="96" s="1" customFormat="1" ht="15" hidden="1" customHeight="1" spans="1:16">
      <c r="A96" s="8" t="s">
        <v>105</v>
      </c>
      <c r="B96" s="9" t="s">
        <v>106</v>
      </c>
      <c r="C96" s="8" t="s">
        <v>103</v>
      </c>
      <c r="D96" s="9" t="s">
        <v>80</v>
      </c>
      <c r="E96" s="8" t="s">
        <v>103</v>
      </c>
      <c r="F96" s="8" t="s">
        <v>104</v>
      </c>
      <c r="G96" s="8" t="s">
        <v>108</v>
      </c>
      <c r="H96" s="16">
        <v>1850.69</v>
      </c>
      <c r="I96" s="16">
        <v>0</v>
      </c>
      <c r="J96" s="16">
        <v>0</v>
      </c>
      <c r="K96" s="16">
        <v>0</v>
      </c>
      <c r="L96" s="16">
        <v>0</v>
      </c>
      <c r="M96" s="8" t="s">
        <v>108</v>
      </c>
      <c r="N96" s="16">
        <v>1850.69</v>
      </c>
      <c r="O96" s="1">
        <f t="shared" si="1"/>
        <v>1850.69</v>
      </c>
      <c r="P96" s="1" t="str">
        <f>_xlfn.XLOOKUP(D96,'1月份计划'!A:A,'1月份计划'!A:A)</f>
        <v>湖南兴天宏实业有限公司</v>
      </c>
    </row>
    <row r="97" s="1" customFormat="1" ht="15" customHeight="1" spans="1:16">
      <c r="A97" s="8" t="s">
        <v>105</v>
      </c>
      <c r="B97" s="9" t="s">
        <v>106</v>
      </c>
      <c r="C97" s="8" t="s">
        <v>103</v>
      </c>
      <c r="D97" s="9" t="s">
        <v>148</v>
      </c>
      <c r="E97" s="8" t="s">
        <v>103</v>
      </c>
      <c r="F97" s="8" t="s">
        <v>104</v>
      </c>
      <c r="G97" s="8" t="s">
        <v>108</v>
      </c>
      <c r="H97" s="16">
        <v>20</v>
      </c>
      <c r="I97" s="16">
        <v>0</v>
      </c>
      <c r="J97" s="16">
        <v>0</v>
      </c>
      <c r="K97" s="16">
        <v>0</v>
      </c>
      <c r="L97" s="16">
        <v>0</v>
      </c>
      <c r="M97" s="8" t="s">
        <v>108</v>
      </c>
      <c r="N97" s="16">
        <v>20</v>
      </c>
      <c r="O97" s="1">
        <f t="shared" si="1"/>
        <v>20</v>
      </c>
      <c r="P97" s="1" t="e">
        <f>_xlfn.XLOOKUP(D97,'1月份计划'!A:A,'1月份计划'!A:A)</f>
        <v>#N/A</v>
      </c>
    </row>
    <row r="98" s="1" customFormat="1" ht="15" hidden="1" customHeight="1" spans="1:16">
      <c r="A98" s="4" t="s">
        <v>105</v>
      </c>
      <c r="B98" s="5" t="s">
        <v>106</v>
      </c>
      <c r="C98" s="4" t="s">
        <v>103</v>
      </c>
      <c r="D98" s="5" t="s">
        <v>53</v>
      </c>
      <c r="E98" s="4" t="s">
        <v>103</v>
      </c>
      <c r="F98" s="4" t="s">
        <v>104</v>
      </c>
      <c r="G98" s="4" t="s">
        <v>108</v>
      </c>
      <c r="H98" s="15">
        <v>38188.24</v>
      </c>
      <c r="I98" s="15">
        <v>0</v>
      </c>
      <c r="J98" s="15">
        <v>0</v>
      </c>
      <c r="K98" s="15">
        <v>0</v>
      </c>
      <c r="L98" s="15">
        <v>0</v>
      </c>
      <c r="M98" s="4" t="s">
        <v>108</v>
      </c>
      <c r="N98" s="15">
        <v>38188.24</v>
      </c>
      <c r="O98" s="1">
        <f t="shared" si="1"/>
        <v>38188.24</v>
      </c>
      <c r="P98" s="1" t="str">
        <f>_xlfn.XLOOKUP(D98,'1月份计划'!A:A,'1月份计划'!A:A)</f>
        <v>山东鼎昌智能科技有限公司</v>
      </c>
    </row>
    <row r="99" s="1" customFormat="1" ht="15" hidden="1" customHeight="1" spans="1:16">
      <c r="A99" s="8" t="s">
        <v>105</v>
      </c>
      <c r="B99" s="9" t="s">
        <v>106</v>
      </c>
      <c r="C99" s="8" t="s">
        <v>103</v>
      </c>
      <c r="D99" s="9" t="s">
        <v>55</v>
      </c>
      <c r="E99" s="8" t="s">
        <v>103</v>
      </c>
      <c r="F99" s="8" t="s">
        <v>104</v>
      </c>
      <c r="G99" s="8" t="s">
        <v>108</v>
      </c>
      <c r="H99" s="16">
        <v>1380234.51</v>
      </c>
      <c r="I99" s="16">
        <v>1266638.28</v>
      </c>
      <c r="J99" s="16">
        <v>513493.75</v>
      </c>
      <c r="K99" s="16">
        <v>1266638.28</v>
      </c>
      <c r="L99" s="16">
        <v>513493.75</v>
      </c>
      <c r="M99" s="8" t="s">
        <v>108</v>
      </c>
      <c r="N99" s="16">
        <v>627089.98</v>
      </c>
      <c r="O99" s="1">
        <f t="shared" si="1"/>
        <v>627089.98</v>
      </c>
      <c r="P99" s="1" t="str">
        <f>_xlfn.XLOOKUP(D99,'1月份计划'!A:A,'1月份计划'!A:A)</f>
        <v>汇阅（上海）新材料科技有限公</v>
      </c>
    </row>
    <row r="100" s="1" customFormat="1" ht="15" hidden="1" customHeight="1" spans="1:16">
      <c r="A100" s="4" t="s">
        <v>105</v>
      </c>
      <c r="B100" s="5" t="s">
        <v>106</v>
      </c>
      <c r="C100" s="4" t="s">
        <v>103</v>
      </c>
      <c r="D100" s="5" t="s">
        <v>56</v>
      </c>
      <c r="E100" s="4" t="s">
        <v>103</v>
      </c>
      <c r="F100" s="4" t="s">
        <v>104</v>
      </c>
      <c r="G100" s="4" t="s">
        <v>108</v>
      </c>
      <c r="H100" s="15">
        <v>31814.02</v>
      </c>
      <c r="I100" s="15">
        <v>0</v>
      </c>
      <c r="J100" s="15">
        <v>0</v>
      </c>
      <c r="K100" s="15">
        <v>0</v>
      </c>
      <c r="L100" s="15">
        <v>0</v>
      </c>
      <c r="M100" s="4" t="s">
        <v>108</v>
      </c>
      <c r="N100" s="15">
        <v>31814.02</v>
      </c>
      <c r="O100" s="1">
        <f t="shared" si="1"/>
        <v>31814.02</v>
      </c>
      <c r="P100" s="1" t="str">
        <f>_xlfn.XLOOKUP(D100,'1月份计划'!A:A,'1月份计划'!A:A)</f>
        <v>常州立天汽车零部件有限公司</v>
      </c>
    </row>
    <row r="101" s="1" customFormat="1" ht="15" customHeight="1" spans="1:16">
      <c r="A101" s="8" t="s">
        <v>105</v>
      </c>
      <c r="B101" s="9" t="s">
        <v>106</v>
      </c>
      <c r="C101" s="8" t="s">
        <v>103</v>
      </c>
      <c r="D101" s="9" t="s">
        <v>149</v>
      </c>
      <c r="E101" s="8" t="s">
        <v>103</v>
      </c>
      <c r="F101" s="8" t="s">
        <v>104</v>
      </c>
      <c r="G101" s="8" t="s">
        <v>108</v>
      </c>
      <c r="H101" s="16">
        <v>2927</v>
      </c>
      <c r="I101" s="16">
        <v>0</v>
      </c>
      <c r="J101" s="16">
        <v>0</v>
      </c>
      <c r="K101" s="16">
        <v>0</v>
      </c>
      <c r="L101" s="16">
        <v>0</v>
      </c>
      <c r="M101" s="8" t="s">
        <v>108</v>
      </c>
      <c r="N101" s="16">
        <v>2927</v>
      </c>
      <c r="O101" s="1">
        <f t="shared" si="1"/>
        <v>2927</v>
      </c>
      <c r="P101" s="1" t="str">
        <f>_xlfn.XLOOKUP(D101,'1月份计划'!A:A,'1月份计划'!A:A)</f>
        <v>台州市黄岩增益模塑有限公司</v>
      </c>
    </row>
    <row r="102" s="1" customFormat="1" ht="15" customHeight="1" spans="1:16">
      <c r="A102" s="4" t="s">
        <v>105</v>
      </c>
      <c r="B102" s="5" t="s">
        <v>106</v>
      </c>
      <c r="C102" s="4" t="s">
        <v>103</v>
      </c>
      <c r="D102" s="5" t="s">
        <v>85</v>
      </c>
      <c r="E102" s="4" t="s">
        <v>103</v>
      </c>
      <c r="F102" s="4" t="s">
        <v>104</v>
      </c>
      <c r="G102" s="4" t="s">
        <v>150</v>
      </c>
      <c r="H102" s="15">
        <v>0</v>
      </c>
      <c r="I102" s="15">
        <v>0</v>
      </c>
      <c r="J102" s="15">
        <v>79817.67</v>
      </c>
      <c r="K102" s="15">
        <v>0</v>
      </c>
      <c r="L102" s="15">
        <v>79817.67</v>
      </c>
      <c r="M102" s="4" t="s">
        <v>108</v>
      </c>
      <c r="N102" s="15">
        <v>79817.67</v>
      </c>
      <c r="O102" s="1">
        <f t="shared" si="1"/>
        <v>79817.67</v>
      </c>
      <c r="P102" s="1" t="str">
        <f>_xlfn.XLOOKUP(D102,'1月份计划'!A:A,'1月份计划'!A:A)</f>
        <v>河北莫特美橡塑科技有限公司</v>
      </c>
    </row>
    <row r="103" s="1" customFormat="1" ht="15" hidden="1" customHeight="1" spans="1:16">
      <c r="A103" s="4" t="s">
        <v>105</v>
      </c>
      <c r="B103" s="5" t="s">
        <v>106</v>
      </c>
      <c r="C103" s="4" t="s">
        <v>103</v>
      </c>
      <c r="D103" s="5" t="s">
        <v>82</v>
      </c>
      <c r="E103" s="4" t="s">
        <v>103</v>
      </c>
      <c r="F103" s="4" t="s">
        <v>104</v>
      </c>
      <c r="G103" s="4" t="s">
        <v>108</v>
      </c>
      <c r="H103" s="15">
        <v>67333.03</v>
      </c>
      <c r="I103" s="15">
        <v>0</v>
      </c>
      <c r="J103" s="15">
        <v>53688.96</v>
      </c>
      <c r="K103" s="15">
        <v>0</v>
      </c>
      <c r="L103" s="15">
        <v>53688.96</v>
      </c>
      <c r="M103" s="4" t="s">
        <v>108</v>
      </c>
      <c r="N103" s="15">
        <v>121021.99</v>
      </c>
      <c r="O103" s="1">
        <f t="shared" si="1"/>
        <v>121021.99</v>
      </c>
      <c r="P103" s="1" t="str">
        <f>_xlfn.XLOOKUP(D103,'1月份计划'!A:A,'1月份计划'!A:A)</f>
        <v>北京美好生活家居用品有限公司</v>
      </c>
    </row>
    <row r="104" s="1" customFormat="1" ht="15" hidden="1" customHeight="1" spans="1:16">
      <c r="A104" s="8" t="s">
        <v>105</v>
      </c>
      <c r="B104" s="9" t="s">
        <v>106</v>
      </c>
      <c r="C104" s="8" t="s">
        <v>103</v>
      </c>
      <c r="D104" s="9" t="s">
        <v>70</v>
      </c>
      <c r="E104" s="8" t="s">
        <v>103</v>
      </c>
      <c r="F104" s="8" t="s">
        <v>104</v>
      </c>
      <c r="G104" s="8" t="s">
        <v>108</v>
      </c>
      <c r="H104" s="16">
        <v>85600</v>
      </c>
      <c r="I104" s="16">
        <v>0</v>
      </c>
      <c r="J104" s="16">
        <v>0</v>
      </c>
      <c r="K104" s="16">
        <v>0</v>
      </c>
      <c r="L104" s="16">
        <v>0</v>
      </c>
      <c r="M104" s="8" t="s">
        <v>108</v>
      </c>
      <c r="N104" s="16">
        <v>85600</v>
      </c>
      <c r="O104" s="1">
        <f t="shared" si="1"/>
        <v>85600</v>
      </c>
      <c r="P104" s="1" t="str">
        <f>_xlfn.XLOOKUP(D104,'1月份计划'!A:A,'1月份计划'!A:A)</f>
        <v>天津鑫淼塑料制品有限公司</v>
      </c>
    </row>
    <row r="105" s="1" customFormat="1" ht="15" hidden="1" customHeight="1" spans="1:16">
      <c r="A105" s="4" t="s">
        <v>105</v>
      </c>
      <c r="B105" s="5" t="s">
        <v>106</v>
      </c>
      <c r="C105" s="4" t="s">
        <v>103</v>
      </c>
      <c r="D105" s="5" t="s">
        <v>66</v>
      </c>
      <c r="E105" s="4" t="s">
        <v>103</v>
      </c>
      <c r="F105" s="4" t="s">
        <v>104</v>
      </c>
      <c r="G105" s="4" t="s">
        <v>108</v>
      </c>
      <c r="H105" s="15">
        <v>28636.63</v>
      </c>
      <c r="I105" s="15">
        <v>12372.37</v>
      </c>
      <c r="J105" s="15">
        <v>13326.59</v>
      </c>
      <c r="K105" s="15">
        <v>12372.37</v>
      </c>
      <c r="L105" s="15">
        <v>13326.59</v>
      </c>
      <c r="M105" s="4" t="s">
        <v>108</v>
      </c>
      <c r="N105" s="15">
        <v>29590.85</v>
      </c>
      <c r="O105" s="1">
        <f t="shared" si="1"/>
        <v>29590.85</v>
      </c>
      <c r="P105" s="1" t="str">
        <f>_xlfn.XLOOKUP(D105,'1月份计划'!A:A,'1月份计划'!A:A)</f>
        <v>沧州宇诺五金制造有限公司</v>
      </c>
    </row>
    <row r="106" s="1" customFormat="1" ht="15" hidden="1" customHeight="1" spans="1:16">
      <c r="A106" s="8" t="s">
        <v>105</v>
      </c>
      <c r="B106" s="9" t="s">
        <v>106</v>
      </c>
      <c r="C106" s="8" t="s">
        <v>103</v>
      </c>
      <c r="D106" s="9" t="s">
        <v>58</v>
      </c>
      <c r="E106" s="8" t="s">
        <v>103</v>
      </c>
      <c r="F106" s="8" t="s">
        <v>104</v>
      </c>
      <c r="G106" s="8" t="s">
        <v>108</v>
      </c>
      <c r="H106" s="16">
        <v>74590.72</v>
      </c>
      <c r="I106" s="16">
        <v>50000</v>
      </c>
      <c r="J106" s="16">
        <v>0</v>
      </c>
      <c r="K106" s="16">
        <v>50000</v>
      </c>
      <c r="L106" s="16">
        <v>0</v>
      </c>
      <c r="M106" s="8" t="s">
        <v>108</v>
      </c>
      <c r="N106" s="16">
        <v>24590.72</v>
      </c>
      <c r="O106" s="1">
        <f t="shared" si="1"/>
        <v>24590.72</v>
      </c>
      <c r="P106" s="1" t="str">
        <f>_xlfn.XLOOKUP(D106,'1月份计划'!A:A,'1月份计划'!A:A)</f>
        <v>河北方基恒达汽车部件有限公司</v>
      </c>
    </row>
    <row r="107" s="1" customFormat="1" ht="15" hidden="1" customHeight="1" spans="1:16">
      <c r="A107" s="4" t="s">
        <v>105</v>
      </c>
      <c r="B107" s="5" t="s">
        <v>106</v>
      </c>
      <c r="C107" s="4" t="s">
        <v>103</v>
      </c>
      <c r="D107" s="5" t="s">
        <v>67</v>
      </c>
      <c r="E107" s="4" t="s">
        <v>103</v>
      </c>
      <c r="F107" s="4" t="s">
        <v>104</v>
      </c>
      <c r="G107" s="4" t="s">
        <v>108</v>
      </c>
      <c r="H107" s="15">
        <v>39859.62</v>
      </c>
      <c r="I107" s="15">
        <v>16916.1</v>
      </c>
      <c r="J107" s="15">
        <v>0</v>
      </c>
      <c r="K107" s="15">
        <v>16916.1</v>
      </c>
      <c r="L107" s="15">
        <v>0</v>
      </c>
      <c r="M107" s="4" t="s">
        <v>108</v>
      </c>
      <c r="N107" s="15">
        <v>22943.52</v>
      </c>
      <c r="O107" s="1">
        <f t="shared" si="1"/>
        <v>22943.52</v>
      </c>
      <c r="P107" s="1" t="str">
        <f>_xlfn.XLOOKUP(D107,'1月份计划'!A:A,'1月份计划'!A:A)</f>
        <v>清河县沁园汽车零部件有限公司</v>
      </c>
    </row>
    <row r="108" s="1" customFormat="1" ht="15" hidden="1" customHeight="1" spans="1:16">
      <c r="A108" s="4" t="s">
        <v>105</v>
      </c>
      <c r="B108" s="5" t="s">
        <v>106</v>
      </c>
      <c r="C108" s="4" t="s">
        <v>103</v>
      </c>
      <c r="D108" s="5" t="s">
        <v>68</v>
      </c>
      <c r="E108" s="4" t="s">
        <v>103</v>
      </c>
      <c r="F108" s="4" t="s">
        <v>104</v>
      </c>
      <c r="G108" s="4" t="s">
        <v>108</v>
      </c>
      <c r="H108" s="15">
        <v>9736.08</v>
      </c>
      <c r="I108" s="15">
        <v>6490.72</v>
      </c>
      <c r="J108" s="15">
        <v>0</v>
      </c>
      <c r="K108" s="15">
        <v>6490.72</v>
      </c>
      <c r="L108" s="15">
        <v>0</v>
      </c>
      <c r="M108" s="4" t="s">
        <v>108</v>
      </c>
      <c r="N108" s="15">
        <v>3245.36</v>
      </c>
      <c r="O108" s="1">
        <f t="shared" si="1"/>
        <v>3245.36</v>
      </c>
      <c r="P108" s="1" t="str">
        <f>_xlfn.XLOOKUP(D108,'1月份计划'!A:A,'1月份计划'!A:A)</f>
        <v>新梦顶（上海）贸易有限公司</v>
      </c>
    </row>
    <row r="109" s="1" customFormat="1" ht="15" hidden="1" customHeight="1" spans="1:16">
      <c r="A109" s="4" t="s">
        <v>105</v>
      </c>
      <c r="B109" s="5" t="s">
        <v>106</v>
      </c>
      <c r="C109" s="4" t="s">
        <v>103</v>
      </c>
      <c r="D109" s="5" t="s">
        <v>79</v>
      </c>
      <c r="E109" s="4" t="s">
        <v>103</v>
      </c>
      <c r="F109" s="4" t="s">
        <v>104</v>
      </c>
      <c r="G109" s="4" t="s">
        <v>108</v>
      </c>
      <c r="H109" s="15">
        <v>3986.84</v>
      </c>
      <c r="I109" s="15">
        <v>0</v>
      </c>
      <c r="J109" s="15">
        <v>40426.88</v>
      </c>
      <c r="K109" s="15">
        <v>0</v>
      </c>
      <c r="L109" s="15">
        <v>40426.88</v>
      </c>
      <c r="M109" s="4" t="s">
        <v>108</v>
      </c>
      <c r="N109" s="15">
        <v>44413.72</v>
      </c>
      <c r="O109" s="1">
        <f t="shared" si="1"/>
        <v>44413.72</v>
      </c>
      <c r="P109" s="1" t="str">
        <f>_xlfn.XLOOKUP(D109,'1月份计划'!A:A,'1月份计划'!A:A)</f>
        <v>江苏万金汽车零部件制造有限公</v>
      </c>
    </row>
    <row r="110" s="1" customFormat="1" ht="15" customHeight="1" spans="1:16">
      <c r="A110" s="8" t="s">
        <v>105</v>
      </c>
      <c r="B110" s="9" t="s">
        <v>106</v>
      </c>
      <c r="C110" s="8" t="s">
        <v>103</v>
      </c>
      <c r="D110" s="9" t="s">
        <v>86</v>
      </c>
      <c r="E110" s="8" t="s">
        <v>103</v>
      </c>
      <c r="F110" s="8" t="s">
        <v>104</v>
      </c>
      <c r="G110" s="8" t="s">
        <v>150</v>
      </c>
      <c r="H110" s="16">
        <v>0</v>
      </c>
      <c r="I110" s="16">
        <v>0</v>
      </c>
      <c r="J110" s="16">
        <v>3305.25</v>
      </c>
      <c r="K110" s="16">
        <v>0</v>
      </c>
      <c r="L110" s="16">
        <v>3305.25</v>
      </c>
      <c r="M110" s="8" t="s">
        <v>108</v>
      </c>
      <c r="N110" s="16">
        <v>3305.25</v>
      </c>
      <c r="O110" s="1">
        <f t="shared" si="1"/>
        <v>3305.25</v>
      </c>
      <c r="P110" s="1" t="str">
        <f>_xlfn.XLOOKUP(D110,'1月份计划'!A:A,'1月份计划'!A:A)</f>
        <v>江苏凌派通信科技有限公司</v>
      </c>
    </row>
    <row r="111" s="1" customFormat="1" ht="15" hidden="1" customHeight="1" spans="1:16">
      <c r="A111" s="8" t="s">
        <v>105</v>
      </c>
      <c r="B111" s="9" t="s">
        <v>106</v>
      </c>
      <c r="C111" s="8" t="s">
        <v>103</v>
      </c>
      <c r="D111" s="9" t="s">
        <v>83</v>
      </c>
      <c r="E111" s="8" t="s">
        <v>103</v>
      </c>
      <c r="F111" s="8" t="s">
        <v>104</v>
      </c>
      <c r="G111" s="8" t="s">
        <v>108</v>
      </c>
      <c r="H111" s="16">
        <v>41000</v>
      </c>
      <c r="I111" s="16">
        <v>0</v>
      </c>
      <c r="J111" s="16">
        <v>-34000</v>
      </c>
      <c r="K111" s="16">
        <v>0</v>
      </c>
      <c r="L111" s="16">
        <v>-34000</v>
      </c>
      <c r="M111" s="8" t="s">
        <v>108</v>
      </c>
      <c r="N111" s="16">
        <v>7000</v>
      </c>
      <c r="O111" s="1">
        <f t="shared" si="1"/>
        <v>7000</v>
      </c>
      <c r="P111" s="1" t="str">
        <f>_xlfn.XLOOKUP(D111,'1月份计划'!A:A,'1月份计划'!A:A)</f>
        <v>无锡市奇胜五金制品有限公司</v>
      </c>
    </row>
    <row r="112" s="1" customFormat="1" ht="15" hidden="1" customHeight="1" spans="1:16">
      <c r="A112" s="4" t="s">
        <v>105</v>
      </c>
      <c r="B112" s="5" t="s">
        <v>106</v>
      </c>
      <c r="C112" s="4" t="s">
        <v>103</v>
      </c>
      <c r="D112" s="5" t="s">
        <v>59</v>
      </c>
      <c r="E112" s="4" t="s">
        <v>103</v>
      </c>
      <c r="F112" s="4" t="s">
        <v>104</v>
      </c>
      <c r="G112" s="4" t="s">
        <v>108</v>
      </c>
      <c r="H112" s="15">
        <v>94880</v>
      </c>
      <c r="I112" s="15">
        <v>60000</v>
      </c>
      <c r="J112" s="15">
        <v>0</v>
      </c>
      <c r="K112" s="15">
        <v>60000</v>
      </c>
      <c r="L112" s="15">
        <v>0</v>
      </c>
      <c r="M112" s="4" t="s">
        <v>108</v>
      </c>
      <c r="N112" s="15">
        <v>34880</v>
      </c>
      <c r="O112" s="1">
        <f t="shared" si="1"/>
        <v>34880</v>
      </c>
      <c r="P112" s="1" t="str">
        <f>_xlfn.XLOOKUP(D112,'1月份计划'!A:A,'1月份计划'!A:A)</f>
        <v>慈溪市维克多自控元件有限公司</v>
      </c>
    </row>
    <row r="113" s="1" customFormat="1" ht="15" hidden="1" customHeight="1" spans="1:16">
      <c r="A113" s="8" t="s">
        <v>105</v>
      </c>
      <c r="B113" s="9" t="s">
        <v>106</v>
      </c>
      <c r="C113" s="8" t="s">
        <v>103</v>
      </c>
      <c r="D113" s="9" t="s">
        <v>60</v>
      </c>
      <c r="E113" s="8" t="s">
        <v>103</v>
      </c>
      <c r="F113" s="8" t="s">
        <v>104</v>
      </c>
      <c r="G113" s="8" t="s">
        <v>108</v>
      </c>
      <c r="H113" s="16">
        <v>39034.81</v>
      </c>
      <c r="I113" s="16">
        <v>0</v>
      </c>
      <c r="J113" s="16">
        <v>0</v>
      </c>
      <c r="K113" s="16">
        <v>0</v>
      </c>
      <c r="L113" s="16">
        <v>0</v>
      </c>
      <c r="M113" s="8" t="s">
        <v>108</v>
      </c>
      <c r="N113" s="16">
        <v>39034.81</v>
      </c>
      <c r="O113" s="1">
        <f t="shared" si="1"/>
        <v>39034.81</v>
      </c>
      <c r="P113" s="1" t="str">
        <f>_xlfn.XLOOKUP(D113,'1月份计划'!A:A,'1月份计划'!A:A)</f>
        <v>山东金达汽车部件制造股份有限</v>
      </c>
    </row>
    <row r="114" s="1" customFormat="1" ht="15" hidden="1" customHeight="1" spans="1:16">
      <c r="A114" s="4" t="s">
        <v>105</v>
      </c>
      <c r="B114" s="5" t="s">
        <v>106</v>
      </c>
      <c r="C114" s="4" t="s">
        <v>103</v>
      </c>
      <c r="D114" s="5" t="s">
        <v>9</v>
      </c>
      <c r="E114" s="4" t="s">
        <v>103</v>
      </c>
      <c r="F114" s="4" t="s">
        <v>104</v>
      </c>
      <c r="G114" s="4" t="s">
        <v>108</v>
      </c>
      <c r="H114" s="15">
        <v>58696.72</v>
      </c>
      <c r="I114" s="15">
        <v>25000</v>
      </c>
      <c r="J114" s="15">
        <v>1853.2</v>
      </c>
      <c r="K114" s="15">
        <v>25000</v>
      </c>
      <c r="L114" s="15">
        <v>1853.2</v>
      </c>
      <c r="M114" s="4" t="s">
        <v>108</v>
      </c>
      <c r="N114" s="15">
        <v>35549.92</v>
      </c>
      <c r="O114" s="1">
        <f t="shared" si="1"/>
        <v>35549.92</v>
      </c>
      <c r="P114" s="1" t="str">
        <f>_xlfn.XLOOKUP(D114,'1月份计划'!A:A,'1月份计划'!A:A)</f>
        <v>重庆厚元汽车配件有限公司</v>
      </c>
    </row>
    <row r="115" s="1" customFormat="1" ht="15" customHeight="1" spans="1:16">
      <c r="A115" s="8" t="s">
        <v>151</v>
      </c>
      <c r="B115" s="9" t="s">
        <v>152</v>
      </c>
      <c r="C115" s="8" t="s">
        <v>103</v>
      </c>
      <c r="D115" s="9" t="s">
        <v>103</v>
      </c>
      <c r="E115" s="8" t="s">
        <v>153</v>
      </c>
      <c r="F115" s="8" t="s">
        <v>104</v>
      </c>
      <c r="G115" s="8" t="s">
        <v>114</v>
      </c>
      <c r="H115" s="16">
        <v>35898858.48</v>
      </c>
      <c r="I115" s="16">
        <v>0</v>
      </c>
      <c r="J115" s="16">
        <v>0</v>
      </c>
      <c r="K115" s="16">
        <v>0</v>
      </c>
      <c r="L115" s="16">
        <v>0</v>
      </c>
      <c r="M115" s="8" t="s">
        <v>114</v>
      </c>
      <c r="N115" s="16">
        <v>35898858.48</v>
      </c>
      <c r="O115" s="1">
        <f t="shared" si="1"/>
        <v>-35898858.48</v>
      </c>
      <c r="P115" s="1" t="e">
        <f>_xlfn.XLOOKUP(D115,'1月份计划'!A:A,'1月份计划'!A:A)</f>
        <v>#N/A</v>
      </c>
    </row>
  </sheetData>
  <autoFilter xmlns:etc="http://www.wps.cn/officeDocument/2017/etCustomData" ref="A1:P115" etc:filterBottomFollowUsedRange="0">
    <filterColumn colId="15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19" customHeight="1"/>
  <cols>
    <col min="1" max="1" width="26.25" style="17" customWidth="1"/>
    <col min="2" max="2" width="12.625" style="18" customWidth="1"/>
    <col min="3" max="3" width="11.125" style="19" customWidth="1"/>
    <col min="4" max="4" width="10.125" style="19" customWidth="1"/>
    <col min="5" max="5" width="11.75" style="19" customWidth="1"/>
    <col min="6" max="6" width="12.75" style="20" customWidth="1"/>
    <col min="7" max="7" width="13.5" style="20" customWidth="1"/>
    <col min="8" max="8" width="11.75" style="19" customWidth="1"/>
    <col min="9" max="9" width="11.875" style="21" customWidth="1"/>
    <col min="10" max="10" width="10.125" style="21"/>
    <col min="11" max="12" width="9" style="21"/>
    <col min="13" max="13" width="19.25" style="21" customWidth="1"/>
    <col min="14" max="15" width="9" style="21"/>
    <col min="16" max="16" width="14.25" style="21" customWidth="1"/>
    <col min="17" max="16384" width="9" style="21"/>
  </cols>
  <sheetData>
    <row r="1" ht="29" customHeight="1" spans="1:8">
      <c r="A1" s="22" t="s">
        <v>154</v>
      </c>
      <c r="B1" s="23"/>
      <c r="C1" s="24"/>
      <c r="D1" s="24"/>
      <c r="E1" s="24"/>
      <c r="F1" s="25"/>
      <c r="G1" s="25"/>
      <c r="H1" s="24"/>
    </row>
    <row r="2" ht="36" customHeight="1" spans="1:9">
      <c r="A2" s="26" t="s">
        <v>1</v>
      </c>
      <c r="B2" s="27" t="s">
        <v>155</v>
      </c>
      <c r="C2" s="28" t="s">
        <v>3</v>
      </c>
      <c r="D2" s="28" t="s">
        <v>4</v>
      </c>
      <c r="E2" s="28" t="s">
        <v>5</v>
      </c>
      <c r="F2" s="27" t="s">
        <v>6</v>
      </c>
      <c r="G2" s="27" t="s">
        <v>7</v>
      </c>
      <c r="H2" s="28" t="s">
        <v>8</v>
      </c>
      <c r="I2" s="32" t="s">
        <v>156</v>
      </c>
    </row>
    <row r="3" customHeight="1" spans="1:9">
      <c r="A3" s="17" t="s">
        <v>9</v>
      </c>
      <c r="B3" s="18">
        <f>_xlfn.XLOOKUP(A3,'1月份科目余额（2.25导出）'!D:D,'1月份科目余额（2.25导出）'!O:O,0)</f>
        <v>35549.92</v>
      </c>
      <c r="C3" s="19">
        <v>10156.44</v>
      </c>
      <c r="D3" s="19">
        <v>33278.5</v>
      </c>
      <c r="E3" s="19">
        <f>SUMIFS('1月份挂账'!$P:$P,'1月份挂账'!$R:$R,$A3)-SUMIFS('1月份挂账'!$O:$O,'1月份挂账'!$R:$R,$A3)</f>
        <v>1853.2</v>
      </c>
      <c r="F3" s="20">
        <f>IF((B3-E3)&gt;0,B3-E3,0)</f>
        <v>33696.72</v>
      </c>
      <c r="H3" s="19">
        <f>F3/10000</f>
        <v>3.369672</v>
      </c>
      <c r="I3" s="33">
        <f>F3</f>
        <v>33696.72</v>
      </c>
    </row>
    <row r="4" customHeight="1" spans="1:17">
      <c r="A4" s="17" t="s">
        <v>10</v>
      </c>
      <c r="B4" s="18">
        <f>_xlfn.XLOOKUP(A4,'1月份科目余额（2.25导出）'!D:D,'1月份科目余额（2.25导出）'!O:O,0)</f>
        <v>391511.54</v>
      </c>
      <c r="C4" s="19">
        <v>100070.45</v>
      </c>
      <c r="D4" s="19">
        <v>169093.73</v>
      </c>
      <c r="E4" s="19">
        <f>SUMIFS('1月份挂账'!$P:$P,'1月份挂账'!$R:$R,$A4)-SUMIFS('1月份挂账'!$O:$O,'1月份挂账'!$R:$R,$A4)</f>
        <v>119091.84</v>
      </c>
      <c r="F4" s="20">
        <f t="shared" ref="F4:F35" si="0">IF((B4-E4)&gt;0,B4-E4,0)</f>
        <v>272419.7</v>
      </c>
      <c r="H4" s="19">
        <f t="shared" ref="H4:H35" si="1">F4/10000</f>
        <v>27.24197</v>
      </c>
      <c r="I4" s="33">
        <f t="shared" ref="I4:I35" si="2">F4</f>
        <v>272419.7</v>
      </c>
      <c r="M4" s="26" t="s">
        <v>157</v>
      </c>
      <c r="P4" s="21" t="s">
        <v>158</v>
      </c>
      <c r="Q4" s="21">
        <v>1000000</v>
      </c>
    </row>
    <row r="5" customHeight="1" spans="1:17">
      <c r="A5" s="17" t="s">
        <v>11</v>
      </c>
      <c r="B5" s="18">
        <f>_xlfn.XLOOKUP(A5,'1月份科目余额（2.25导出）'!D:D,'1月份科目余额（2.25导出）'!O:O,0)</f>
        <v>147583.76</v>
      </c>
      <c r="C5" s="19">
        <v>57630.52</v>
      </c>
      <c r="D5" s="19">
        <v>66914.09</v>
      </c>
      <c r="E5" s="19">
        <f>SUMIFS('1月份挂账'!$P:$P,'1月份挂账'!$R:$R,$A5)-SUMIFS('1月份挂账'!$O:$O,'1月份挂账'!$R:$R,$A5)</f>
        <v>77995.01</v>
      </c>
      <c r="F5" s="20">
        <f t="shared" si="0"/>
        <v>69588.75</v>
      </c>
      <c r="H5" s="19">
        <f t="shared" si="1"/>
        <v>6.958875</v>
      </c>
      <c r="I5" s="33">
        <f t="shared" si="2"/>
        <v>69588.75</v>
      </c>
      <c r="M5" s="21" t="s">
        <v>159</v>
      </c>
      <c r="N5" s="21">
        <v>31</v>
      </c>
      <c r="P5" s="34" t="s">
        <v>160</v>
      </c>
      <c r="Q5" s="34">
        <v>2190000</v>
      </c>
    </row>
    <row r="6" customHeight="1" spans="1:17">
      <c r="A6" s="17" t="s">
        <v>12</v>
      </c>
      <c r="B6" s="18">
        <f>_xlfn.XLOOKUP(A6,'1月份科目余额（2.25导出）'!D:D,'1月份科目余额（2.25导出）'!O:O,0)</f>
        <v>57350.41</v>
      </c>
      <c r="C6" s="19">
        <v>22164.96</v>
      </c>
      <c r="D6" s="19">
        <v>11091.95</v>
      </c>
      <c r="E6" s="19">
        <f>SUMIFS('1月份挂账'!$P:$P,'1月份挂账'!$R:$R,$A6)-SUMIFS('1月份挂账'!$O:$O,'1月份挂账'!$R:$R,$A6)</f>
        <v>16908.28</v>
      </c>
      <c r="F6" s="20">
        <f t="shared" si="0"/>
        <v>40442.13</v>
      </c>
      <c r="H6" s="19">
        <f t="shared" si="1"/>
        <v>4.044213</v>
      </c>
      <c r="I6" s="33">
        <f t="shared" si="2"/>
        <v>40442.13</v>
      </c>
      <c r="M6" s="21" t="s">
        <v>161</v>
      </c>
      <c r="N6" s="21">
        <v>215</v>
      </c>
      <c r="P6" s="34" t="s">
        <v>162</v>
      </c>
      <c r="Q6" s="34">
        <v>287434.81</v>
      </c>
    </row>
    <row r="7" customHeight="1" spans="1:17">
      <c r="A7" s="17" t="s">
        <v>13</v>
      </c>
      <c r="B7" s="18">
        <f>_xlfn.XLOOKUP(A7,'1月份科目余额（2.25导出）'!D:D,'1月份科目余额（2.25导出）'!O:O,0)</f>
        <v>16490.64</v>
      </c>
      <c r="C7" s="19">
        <v>4158.4</v>
      </c>
      <c r="D7" s="19">
        <v>11955.4</v>
      </c>
      <c r="E7" s="19">
        <f>SUMIFS('1月份挂账'!$P:$P,'1月份挂账'!$R:$R,$A7)-SUMIFS('1月份挂账'!$O:$O,'1月份挂账'!$R:$R,$A7)</f>
        <v>0</v>
      </c>
      <c r="F7" s="20">
        <f t="shared" si="0"/>
        <v>16490.64</v>
      </c>
      <c r="H7" s="19">
        <f t="shared" si="1"/>
        <v>1.649064</v>
      </c>
      <c r="I7" s="33">
        <f t="shared" si="2"/>
        <v>16490.64</v>
      </c>
      <c r="M7" s="26" t="s">
        <v>163</v>
      </c>
      <c r="P7" s="34" t="s">
        <v>164</v>
      </c>
      <c r="Q7" s="34">
        <v>39034.81</v>
      </c>
    </row>
    <row r="8" customHeight="1" spans="1:17">
      <c r="A8" s="17" t="s">
        <v>14</v>
      </c>
      <c r="B8" s="18">
        <f>_xlfn.XLOOKUP(A8,'1月份科目余额（2.25导出）'!D:D,'1月份科目余额（2.25导出）'!O:O,0)</f>
        <v>262055.59</v>
      </c>
      <c r="C8" s="19">
        <v>73431.69</v>
      </c>
      <c r="D8" s="19">
        <v>101896.62</v>
      </c>
      <c r="E8" s="19">
        <f>SUMIFS('1月份挂账'!$P:$P,'1月份挂账'!$R:$R,$A8)-SUMIFS('1月份挂账'!$O:$O,'1月份挂账'!$R:$R,$A8)</f>
        <v>78601.67</v>
      </c>
      <c r="F8" s="20">
        <f t="shared" si="0"/>
        <v>183453.92</v>
      </c>
      <c r="H8" s="19">
        <f t="shared" si="1"/>
        <v>18.345392</v>
      </c>
      <c r="I8" s="33">
        <f t="shared" si="2"/>
        <v>183453.92</v>
      </c>
      <c r="M8" s="21" t="s">
        <v>165</v>
      </c>
      <c r="N8" s="21">
        <f>200+180</f>
        <v>380</v>
      </c>
      <c r="P8" s="21" t="s">
        <v>166</v>
      </c>
      <c r="Q8" s="21">
        <v>394240</v>
      </c>
    </row>
    <row r="9" customHeight="1" spans="1:17">
      <c r="A9" s="17" t="s">
        <v>15</v>
      </c>
      <c r="B9" s="18">
        <f>_xlfn.XLOOKUP(A9,'1月份科目余额（2.25导出）'!D:D,'1月份科目余额（2.25导出）'!O:O,0)</f>
        <v>139395</v>
      </c>
      <c r="C9" s="19">
        <v>58223.35</v>
      </c>
      <c r="D9" s="19">
        <v>65814.77</v>
      </c>
      <c r="E9" s="19">
        <f>SUMIFS('1月份挂账'!$P:$P,'1月份挂账'!$R:$R,$A9)-SUMIFS('1月份挂账'!$O:$O,'1月份挂账'!$R:$R,$A9)</f>
        <v>71377.35</v>
      </c>
      <c r="F9" s="20">
        <f t="shared" si="0"/>
        <v>68017.65</v>
      </c>
      <c r="H9" s="19">
        <f t="shared" si="1"/>
        <v>6.801765</v>
      </c>
      <c r="I9" s="33">
        <f t="shared" si="2"/>
        <v>68017.65</v>
      </c>
      <c r="M9" s="21" t="s">
        <v>167</v>
      </c>
      <c r="N9" s="21">
        <v>440</v>
      </c>
      <c r="P9" s="34" t="s">
        <v>168</v>
      </c>
      <c r="Q9" s="34">
        <v>627089.98</v>
      </c>
    </row>
    <row r="10" customHeight="1" spans="1:17">
      <c r="A10" s="17" t="s">
        <v>16</v>
      </c>
      <c r="B10" s="18">
        <f>_xlfn.XLOOKUP(A10,'1月份科目余额（2.25导出）'!D:D,'1月份科目余额（2.25导出）'!O:O,0)</f>
        <v>129030.41</v>
      </c>
      <c r="C10" s="19">
        <v>36579.57</v>
      </c>
      <c r="D10" s="19">
        <v>53202.89</v>
      </c>
      <c r="E10" s="19">
        <f>SUMIFS('1月份挂账'!$P:$P,'1月份挂账'!$R:$R,$A10)-SUMIFS('1月份挂账'!$O:$O,'1月份挂账'!$R:$R,$A10)</f>
        <v>75095.26</v>
      </c>
      <c r="F10" s="20">
        <f t="shared" si="0"/>
        <v>53935.15</v>
      </c>
      <c r="H10" s="19">
        <f t="shared" si="1"/>
        <v>5.393515</v>
      </c>
      <c r="I10" s="33">
        <f t="shared" si="2"/>
        <v>53935.15</v>
      </c>
      <c r="M10" s="21" t="s">
        <v>169</v>
      </c>
      <c r="P10" s="34" t="s">
        <v>170</v>
      </c>
      <c r="Q10" s="34">
        <v>204055.98</v>
      </c>
    </row>
    <row r="11" customHeight="1" spans="1:17">
      <c r="A11" s="17" t="s">
        <v>17</v>
      </c>
      <c r="B11" s="18">
        <f>_xlfn.XLOOKUP(A11,'1月份科目余额（2.25导出）'!D:D,'1月份科目余额（2.25导出）'!O:O,0)</f>
        <v>15068.27</v>
      </c>
      <c r="C11" s="19">
        <v>24909.61</v>
      </c>
      <c r="D11" s="19">
        <v>15068.27</v>
      </c>
      <c r="E11" s="19">
        <f>SUMIFS('1月份挂账'!$P:$P,'1月份挂账'!$R:$R,$A11)-SUMIFS('1月份挂账'!$O:$O,'1月份挂账'!$R:$R,$A11)</f>
        <v>0</v>
      </c>
      <c r="F11" s="20">
        <f t="shared" si="0"/>
        <v>15068.27</v>
      </c>
      <c r="H11" s="19">
        <f t="shared" si="1"/>
        <v>1.506827</v>
      </c>
      <c r="I11" s="33">
        <f t="shared" si="2"/>
        <v>15068.27</v>
      </c>
      <c r="M11" s="21" t="s">
        <v>171</v>
      </c>
      <c r="N11" s="21">
        <v>80</v>
      </c>
      <c r="P11" s="21" t="s">
        <v>172</v>
      </c>
      <c r="Q11" s="21">
        <v>100000</v>
      </c>
    </row>
    <row r="12" customHeight="1" spans="1:17">
      <c r="A12" s="17" t="s">
        <v>18</v>
      </c>
      <c r="B12" s="18">
        <f>_xlfn.XLOOKUP(A12,'1月份科目余额（2.25导出）'!D:D,'1月份科目余额（2.25导出）'!O:O,0)</f>
        <v>754195</v>
      </c>
      <c r="C12" s="19">
        <v>156040.34</v>
      </c>
      <c r="D12" s="19">
        <v>234060.52</v>
      </c>
      <c r="E12" s="19">
        <f>SUMIFS('1月份挂账'!$P:$P,'1月份挂账'!$R:$R,$A12)-SUMIFS('1月份挂账'!$O:$O,'1月份挂账'!$R:$R,$A12)</f>
        <v>520134.48</v>
      </c>
      <c r="F12" s="20">
        <f t="shared" si="0"/>
        <v>234060.52</v>
      </c>
      <c r="H12" s="19">
        <f t="shared" si="1"/>
        <v>23.406052</v>
      </c>
      <c r="I12" s="33">
        <f t="shared" si="2"/>
        <v>234060.52</v>
      </c>
      <c r="M12" s="21" t="s">
        <v>173</v>
      </c>
      <c r="P12" s="34" t="s">
        <v>174</v>
      </c>
      <c r="Q12" s="34">
        <v>184312.22</v>
      </c>
    </row>
    <row r="13" customHeight="1" spans="1:17">
      <c r="A13" s="17" t="s">
        <v>19</v>
      </c>
      <c r="B13" s="18">
        <f>_xlfn.XLOOKUP(A13,'1月份科目余额（2.25导出）'!D:D,'1月份科目余额（2.25导出）'!O:O,0)</f>
        <v>798845.31</v>
      </c>
      <c r="C13" s="19">
        <v>140073</v>
      </c>
      <c r="D13" s="19">
        <v>215330.24</v>
      </c>
      <c r="E13" s="19">
        <f>SUMIFS('1月份挂账'!$P:$P,'1月份挂账'!$R:$R,$A13)-SUMIFS('1月份挂账'!$O:$O,'1月份挂账'!$R:$R,$A13)</f>
        <v>442481.63</v>
      </c>
      <c r="F13" s="20">
        <f t="shared" si="0"/>
        <v>356363.68</v>
      </c>
      <c r="H13" s="19">
        <f t="shared" si="1"/>
        <v>35.636368</v>
      </c>
      <c r="I13" s="33">
        <f t="shared" si="2"/>
        <v>356363.68</v>
      </c>
      <c r="M13" s="21" t="s">
        <v>175</v>
      </c>
      <c r="N13" s="21">
        <v>600</v>
      </c>
      <c r="P13" s="21" t="s">
        <v>176</v>
      </c>
      <c r="Q13" s="21">
        <v>300000</v>
      </c>
    </row>
    <row r="14" customHeight="1" spans="1:17">
      <c r="A14" s="17" t="s">
        <v>20</v>
      </c>
      <c r="B14" s="18">
        <f>_xlfn.XLOOKUP(A14,'1月份科目余额（2.25导出）'!D:D,'1月份科目余额（2.25导出）'!O:O,0)</f>
        <v>736769.84</v>
      </c>
      <c r="C14" s="19">
        <v>214435.01</v>
      </c>
      <c r="D14" s="19">
        <v>277122.08</v>
      </c>
      <c r="E14" s="19">
        <f>SUMIFS('1月份挂账'!$P:$P,'1月份挂账'!$R:$R,$A14)-SUMIFS('1月份挂账'!$O:$O,'1月份挂账'!$R:$R,$A14)</f>
        <v>332887.93</v>
      </c>
      <c r="F14" s="20">
        <f t="shared" si="0"/>
        <v>403881.91</v>
      </c>
      <c r="H14" s="19">
        <f t="shared" si="1"/>
        <v>40.388191</v>
      </c>
      <c r="I14" s="33">
        <f t="shared" si="2"/>
        <v>403881.91</v>
      </c>
      <c r="M14" s="21" t="s">
        <v>177</v>
      </c>
      <c r="P14" s="21" t="s">
        <v>178</v>
      </c>
      <c r="Q14" s="21">
        <v>400000</v>
      </c>
    </row>
    <row r="15" customHeight="1" spans="1:17">
      <c r="A15" s="17" t="s">
        <v>21</v>
      </c>
      <c r="B15" s="18">
        <f>_xlfn.XLOOKUP(A15,'1月份科目余额（2.25导出）'!D:D,'1月份科目余额（2.25导出）'!O:O,0)</f>
        <v>266678.72</v>
      </c>
      <c r="C15" s="19">
        <v>44838.4</v>
      </c>
      <c r="D15" s="19">
        <v>76876.16</v>
      </c>
      <c r="E15" s="19">
        <f>SUMIFS('1月份挂账'!$P:$P,'1月份挂账'!$R:$R,$A15)-SUMIFS('1月份挂账'!$O:$O,'1月份挂账'!$R:$R,$A15)</f>
        <v>181993.28</v>
      </c>
      <c r="F15" s="20">
        <f t="shared" si="0"/>
        <v>84685.44</v>
      </c>
      <c r="H15" s="19">
        <f t="shared" si="1"/>
        <v>8.468544</v>
      </c>
      <c r="I15" s="33">
        <f t="shared" si="2"/>
        <v>84685.44</v>
      </c>
      <c r="M15" s="26" t="s">
        <v>179</v>
      </c>
      <c r="Q15" s="21">
        <v>5726167.8</v>
      </c>
    </row>
    <row r="16" customHeight="1" spans="1:16">
      <c r="A16" s="29" t="s">
        <v>22</v>
      </c>
      <c r="B16" s="18">
        <f>_xlfn.XLOOKUP(A16,'1月份科目余额（2.25导出）'!D:D,'1月份科目余额（2.25导出）'!O:O,0)</f>
        <v>579096.13</v>
      </c>
      <c r="C16" s="19">
        <v>315864</v>
      </c>
      <c r="D16" s="19">
        <v>496390.13</v>
      </c>
      <c r="E16" s="19">
        <f>SUMIFS('1月份挂账'!$P:$P,'1月份挂账'!$R:$R,$A16)-SUMIFS('1月份挂账'!$O:$O,'1月份挂账'!$R:$R,$A16)</f>
        <v>401306</v>
      </c>
      <c r="F16" s="20">
        <f t="shared" si="0"/>
        <v>177790.13</v>
      </c>
      <c r="H16" s="30"/>
      <c r="I16" s="35">
        <v>496606.13</v>
      </c>
      <c r="M16" s="21" t="s">
        <v>180</v>
      </c>
      <c r="N16" s="21">
        <v>-150</v>
      </c>
      <c r="P16" s="21" t="s">
        <v>181</v>
      </c>
    </row>
    <row r="17" customHeight="1" spans="1:17">
      <c r="A17" s="17" t="s">
        <v>23</v>
      </c>
      <c r="B17" s="18">
        <f>_xlfn.XLOOKUP(A17,'1月份科目余额（2.25导出）'!D:D,'1月份科目余额（2.25导出）'!O:O,0)</f>
        <v>329534.44</v>
      </c>
      <c r="C17" s="19">
        <v>120535.71</v>
      </c>
      <c r="D17" s="19">
        <v>125570.84</v>
      </c>
      <c r="E17" s="19">
        <f>SUMIFS('1月份挂账'!$P:$P,'1月份挂账'!$R:$R,$A17)-SUMIFS('1月份挂账'!$O:$O,'1月份挂账'!$R:$R,$A17)</f>
        <v>82996.78</v>
      </c>
      <c r="F17" s="20">
        <f t="shared" si="0"/>
        <v>246537.66</v>
      </c>
      <c r="H17" s="19">
        <f t="shared" si="1"/>
        <v>24.653766</v>
      </c>
      <c r="I17" s="33">
        <f t="shared" si="2"/>
        <v>246537.66</v>
      </c>
      <c r="M17" s="21" t="s">
        <v>182</v>
      </c>
      <c r="N17" s="21">
        <v>-30</v>
      </c>
      <c r="P17" s="21" t="str">
        <f>P4</f>
        <v>湘和</v>
      </c>
      <c r="Q17" s="21">
        <f>Q4</f>
        <v>1000000</v>
      </c>
    </row>
    <row r="18" customHeight="1" spans="1:17">
      <c r="A18" s="17" t="s">
        <v>24</v>
      </c>
      <c r="B18" s="18">
        <f>_xlfn.XLOOKUP(A18,'1月份科目余额（2.25导出）'!D:D,'1月份科目余额（2.25导出）'!O:O,0)</f>
        <v>244220.47</v>
      </c>
      <c r="C18" s="19">
        <v>82202.79</v>
      </c>
      <c r="D18" s="19">
        <v>103979.54</v>
      </c>
      <c r="E18" s="19">
        <f>SUMIFS('1月份挂账'!$P:$P,'1月份挂账'!$R:$R,$A18)-SUMIFS('1月份挂账'!$O:$O,'1月份挂账'!$R:$R,$A18)</f>
        <v>135456.27</v>
      </c>
      <c r="F18" s="20">
        <f t="shared" si="0"/>
        <v>108764.2</v>
      </c>
      <c r="H18" s="19">
        <f t="shared" si="1"/>
        <v>10.87642</v>
      </c>
      <c r="I18" s="33">
        <f t="shared" si="2"/>
        <v>108764.2</v>
      </c>
      <c r="M18" s="21" t="s">
        <v>183</v>
      </c>
      <c r="N18" s="21">
        <v>-500</v>
      </c>
      <c r="P18" s="21" t="str">
        <f>P8</f>
        <v>欣辰达</v>
      </c>
      <c r="Q18" s="21">
        <f>Q8</f>
        <v>394240</v>
      </c>
    </row>
    <row r="19" customHeight="1" spans="1:17">
      <c r="A19" s="31" t="s">
        <v>25</v>
      </c>
      <c r="B19" s="18">
        <f>_xlfn.XLOOKUP(A19,'1月份科目余额（2.25导出）'!D:D,'1月份科目余额（2.25导出）'!O:O,0)</f>
        <v>910504.9</v>
      </c>
      <c r="C19" s="19">
        <v>387879.92</v>
      </c>
      <c r="D19" s="19">
        <v>500315.59</v>
      </c>
      <c r="E19" s="19">
        <f>SUMIFS('1月份挂账'!$P:$P,'1月份挂账'!$R:$R,$A19)-SUMIFS('1月份挂账'!$O:$O,'1月份挂账'!$R:$R,$A19)</f>
        <v>913202.96</v>
      </c>
      <c r="F19" s="20">
        <f t="shared" si="0"/>
        <v>0</v>
      </c>
      <c r="H19" s="19">
        <v>30</v>
      </c>
      <c r="I19" s="33">
        <v>300000</v>
      </c>
      <c r="P19" s="21" t="str">
        <f>P11</f>
        <v>诺亿</v>
      </c>
      <c r="Q19" s="21">
        <f>Q11</f>
        <v>100000</v>
      </c>
    </row>
    <row r="20" customHeight="1" spans="1:17">
      <c r="A20" s="17" t="s">
        <v>26</v>
      </c>
      <c r="B20" s="18">
        <f>_xlfn.XLOOKUP(A20,'1月份科目余额（2.25导出）'!D:D,'1月份科目余额（2.25导出）'!O:O,0)</f>
        <v>374826.52</v>
      </c>
      <c r="C20" s="19">
        <v>84254.16</v>
      </c>
      <c r="D20" s="19">
        <v>144813.5</v>
      </c>
      <c r="E20" s="19">
        <f>SUMIFS('1月份挂账'!$P:$P,'1月份挂账'!$R:$R,$A20)-SUMIFS('1月份挂账'!$O:$O,'1月份挂账'!$R:$R,$A20)</f>
        <v>0</v>
      </c>
      <c r="F20" s="20">
        <f t="shared" si="0"/>
        <v>374826.52</v>
      </c>
      <c r="H20" s="19">
        <f t="shared" si="1"/>
        <v>37.482652</v>
      </c>
      <c r="I20" s="33">
        <f t="shared" si="2"/>
        <v>374826.52</v>
      </c>
      <c r="P20" s="21" t="str">
        <f>P13</f>
        <v>凌天</v>
      </c>
      <c r="Q20" s="21">
        <f>Q13</f>
        <v>300000</v>
      </c>
    </row>
    <row r="21" customHeight="1" spans="1:17">
      <c r="A21" s="17" t="s">
        <v>27</v>
      </c>
      <c r="B21" s="18">
        <f>_xlfn.XLOOKUP(A21,'1月份科目余额（2.25导出）'!D:D,'1月份科目余额（2.25导出）'!O:O,0)</f>
        <v>194633.37</v>
      </c>
      <c r="C21" s="19">
        <v>2672377.55</v>
      </c>
      <c r="D21" s="19">
        <v>1178057.46</v>
      </c>
      <c r="E21" s="19">
        <f>SUMIFS('1月份挂账'!$P:$P,'1月份挂账'!$R:$R,$A21)-SUMIFS('1月份挂账'!$O:$O,'1月份挂账'!$R:$R,$A21)</f>
        <v>0</v>
      </c>
      <c r="F21" s="20">
        <f t="shared" si="0"/>
        <v>194633.37</v>
      </c>
      <c r="H21" s="19">
        <f t="shared" si="1"/>
        <v>19.463337</v>
      </c>
      <c r="I21" s="35">
        <f t="shared" si="2"/>
        <v>194633.37</v>
      </c>
      <c r="M21" s="21" t="s">
        <v>184</v>
      </c>
      <c r="N21" s="21">
        <f>SUM(N4:N20)</f>
        <v>1066</v>
      </c>
      <c r="P21" s="21" t="str">
        <f>P14</f>
        <v>乾立</v>
      </c>
      <c r="Q21" s="21">
        <f>Q14</f>
        <v>400000</v>
      </c>
    </row>
    <row r="22" customHeight="1" spans="1:17">
      <c r="A22" s="17" t="s">
        <v>28</v>
      </c>
      <c r="B22" s="18">
        <f>_xlfn.XLOOKUP(A22,'1月份科目余额（2.25导出）'!D:D,'1月份科目余额（2.25导出）'!O:O,0)</f>
        <v>-386888.71</v>
      </c>
      <c r="C22" s="19">
        <v>159248.64</v>
      </c>
      <c r="D22" s="19">
        <v>320815.05</v>
      </c>
      <c r="E22" s="19">
        <f>SUMIFS('1月份挂账'!$P:$P,'1月份挂账'!$R:$R,$A22)-SUMIFS('1月份挂账'!$O:$O,'1月份挂账'!$R:$R,$A22)</f>
        <v>0</v>
      </c>
      <c r="F22" s="20">
        <f t="shared" si="0"/>
        <v>0</v>
      </c>
      <c r="H22" s="19">
        <f t="shared" si="1"/>
        <v>0</v>
      </c>
      <c r="I22" s="33">
        <f t="shared" si="2"/>
        <v>0</v>
      </c>
      <c r="Q22" s="21">
        <f>SUM(Q17:Q21)</f>
        <v>2194240</v>
      </c>
    </row>
    <row r="23" customHeight="1" spans="1:9">
      <c r="A23" s="17" t="s">
        <v>29</v>
      </c>
      <c r="B23" s="18">
        <f>_xlfn.XLOOKUP(A23,'1月份科目余额（2.25导出）'!D:D,'1月份科目余额（2.25导出）'!O:O,0)</f>
        <v>245714.01</v>
      </c>
      <c r="C23" s="19">
        <v>204055.98</v>
      </c>
      <c r="D23" s="19">
        <v>176582.49</v>
      </c>
      <c r="E23" s="19">
        <f>SUMIFS('1月份挂账'!$P:$P,'1月份挂账'!$R:$R,$A23)-SUMIFS('1月份挂账'!$O:$O,'1月份挂账'!$R:$R,$A23)</f>
        <v>61016.77</v>
      </c>
      <c r="F23" s="20">
        <f t="shared" si="0"/>
        <v>184697.24</v>
      </c>
      <c r="H23" s="19">
        <f t="shared" si="1"/>
        <v>18.469724</v>
      </c>
      <c r="I23" s="33">
        <f t="shared" si="2"/>
        <v>184697.24</v>
      </c>
    </row>
    <row r="24" customHeight="1" spans="1:9">
      <c r="A24" s="17" t="s">
        <v>30</v>
      </c>
      <c r="B24" s="18">
        <f>_xlfn.XLOOKUP(A24,'1月份科目余额（2.25导出）'!D:D,'1月份科目余额（2.25导出）'!O:O,0)</f>
        <v>549356.28</v>
      </c>
      <c r="C24" s="19">
        <v>133199.88</v>
      </c>
      <c r="D24" s="19">
        <v>174513.81</v>
      </c>
      <c r="E24" s="19">
        <f>SUMIFS('1月份挂账'!$P:$P,'1月份挂账'!$R:$R,$A24)-SUMIFS('1月份挂账'!$O:$O,'1月份挂账'!$R:$R,$A24)</f>
        <v>241642.59</v>
      </c>
      <c r="F24" s="20">
        <f t="shared" si="0"/>
        <v>307713.69</v>
      </c>
      <c r="H24" s="19">
        <f t="shared" si="1"/>
        <v>30.771369</v>
      </c>
      <c r="I24" s="33">
        <f t="shared" si="2"/>
        <v>307713.69</v>
      </c>
    </row>
    <row r="25" customHeight="1" spans="1:9">
      <c r="A25" s="17" t="s">
        <v>31</v>
      </c>
      <c r="B25" s="18">
        <f>_xlfn.XLOOKUP(A25,'1月份科目余额（2.25导出）'!D:D,'1月份科目余额（2.25导出）'!O:O,0)</f>
        <v>324795.29</v>
      </c>
      <c r="C25" s="19">
        <v>287434.43</v>
      </c>
      <c r="D25" s="19">
        <v>0</v>
      </c>
      <c r="E25" s="19">
        <f>SUMIFS('1月份挂账'!$P:$P,'1月份挂账'!$R:$R,$A25)-SUMIFS('1月份挂账'!$O:$O,'1月份挂账'!$R:$R,$A25)</f>
        <v>324795.67</v>
      </c>
      <c r="F25" s="20">
        <f t="shared" si="0"/>
        <v>0</v>
      </c>
      <c r="H25" s="19">
        <f t="shared" si="1"/>
        <v>0</v>
      </c>
      <c r="I25" s="33"/>
    </row>
    <row r="26" customHeight="1" spans="1:9">
      <c r="A26" s="17" t="s">
        <v>32</v>
      </c>
      <c r="B26" s="18">
        <f>_xlfn.XLOOKUP(A26,'1月份科目余额（2.25导出）'!D:D,'1月份科目余额（2.25导出）'!O:O,0)</f>
        <v>381600.18</v>
      </c>
      <c r="C26" s="19">
        <v>104392.72</v>
      </c>
      <c r="D26" s="19">
        <v>128847.2</v>
      </c>
      <c r="E26" s="19">
        <f>SUMIFS('1月份挂账'!$P:$P,'1月份挂账'!$R:$R,$A26)-SUMIFS('1月份挂账'!$O:$O,'1月份挂账'!$R:$R,$A26)</f>
        <v>148360.26</v>
      </c>
      <c r="F26" s="20">
        <f t="shared" si="0"/>
        <v>233239.92</v>
      </c>
      <c r="H26" s="19">
        <f t="shared" si="1"/>
        <v>23.323992</v>
      </c>
      <c r="I26" s="33">
        <f t="shared" si="2"/>
        <v>233239.92</v>
      </c>
    </row>
    <row r="27" customHeight="1" spans="1:9">
      <c r="A27" s="31" t="s">
        <v>33</v>
      </c>
      <c r="B27" s="18">
        <f>_xlfn.XLOOKUP(A27,'1月份科目余额（2.25导出）'!D:D,'1月份科目余额（2.25导出）'!O:O,0)</f>
        <v>803596.61</v>
      </c>
      <c r="C27" s="19">
        <v>314465</v>
      </c>
      <c r="D27" s="19">
        <v>0</v>
      </c>
      <c r="E27" s="19">
        <f>SUMIFS('1月份挂账'!$P:$P,'1月份挂账'!$R:$R,$A27)-SUMIFS('1月份挂账'!$O:$O,'1月份挂账'!$R:$R,$A27)</f>
        <v>0</v>
      </c>
      <c r="F27" s="20">
        <f t="shared" si="0"/>
        <v>803596.61</v>
      </c>
      <c r="H27" s="19">
        <v>20</v>
      </c>
      <c r="I27" s="33">
        <v>200000</v>
      </c>
    </row>
    <row r="28" customHeight="1" spans="1:9">
      <c r="A28" s="17" t="s">
        <v>34</v>
      </c>
      <c r="B28" s="18">
        <f>_xlfn.XLOOKUP(A28,'1月份科目余额（2.25导出）'!D:D,'1月份科目余额（2.25导出）'!O:O,0)</f>
        <v>360864.9</v>
      </c>
      <c r="C28" s="19">
        <v>351001.84</v>
      </c>
      <c r="D28" s="19">
        <v>0</v>
      </c>
      <c r="E28" s="19">
        <f>SUMIFS('1月份挂账'!$P:$P,'1月份挂账'!$R:$R,$A28)-SUMIFS('1月份挂账'!$O:$O,'1月份挂账'!$R:$R,$A28)</f>
        <v>0</v>
      </c>
      <c r="F28" s="20">
        <f t="shared" si="0"/>
        <v>360864.9</v>
      </c>
      <c r="H28" s="19">
        <v>10</v>
      </c>
      <c r="I28" s="33">
        <v>100000</v>
      </c>
    </row>
    <row r="29" customHeight="1" spans="1:9">
      <c r="A29" s="17" t="s">
        <v>35</v>
      </c>
      <c r="B29" s="18">
        <f>_xlfn.XLOOKUP(A29,'1月份科目余额（2.25导出）'!D:D,'1月份科目余额（2.25导出）'!O:O,0)</f>
        <v>113065.81</v>
      </c>
      <c r="C29" s="19">
        <v>56508.57</v>
      </c>
      <c r="D29" s="19">
        <v>76774.03</v>
      </c>
      <c r="E29" s="19">
        <f>SUMIFS('1月份挂账'!$P:$P,'1月份挂账'!$R:$R,$A29)-SUMIFS('1月份挂账'!$O:$O,'1月份挂账'!$R:$R,$A29)</f>
        <v>32879.45</v>
      </c>
      <c r="F29" s="20">
        <f t="shared" si="0"/>
        <v>80186.36</v>
      </c>
      <c r="H29" s="19">
        <f t="shared" si="1"/>
        <v>8.018636</v>
      </c>
      <c r="I29" s="33">
        <f t="shared" si="2"/>
        <v>80186.36</v>
      </c>
    </row>
    <row r="30" customHeight="1" spans="1:9">
      <c r="A30" s="31" t="s">
        <v>36</v>
      </c>
      <c r="B30" s="18">
        <f>_xlfn.XLOOKUP(A30,'1月份科目余额（2.25导出）'!D:D,'1月份科目余额（2.25导出）'!O:O,0)</f>
        <v>2881042.38</v>
      </c>
      <c r="C30" s="19">
        <v>910693.24</v>
      </c>
      <c r="D30" s="19">
        <v>879093.92</v>
      </c>
      <c r="E30" s="19">
        <f>SUMIFS('1月份挂账'!$P:$P,'1月份挂账'!$R:$R,$A30)-SUMIFS('1月份挂账'!$O:$O,'1月份挂账'!$R:$R,$A30)</f>
        <v>1066979.88</v>
      </c>
      <c r="F30" s="20">
        <f t="shared" si="0"/>
        <v>1814062.5</v>
      </c>
      <c r="H30" s="19">
        <v>50</v>
      </c>
      <c r="I30" s="33">
        <v>500000</v>
      </c>
    </row>
    <row r="31" customHeight="1" spans="1:9">
      <c r="A31" s="17" t="s">
        <v>37</v>
      </c>
      <c r="B31" s="18">
        <f>_xlfn.XLOOKUP(A31,'1月份科目余额（2.25导出）'!D:D,'1月份科目余额（2.25导出）'!O:O,0)</f>
        <v>3220208.22</v>
      </c>
      <c r="C31" s="19">
        <v>1289815.35</v>
      </c>
      <c r="D31" s="19">
        <v>1521381.72</v>
      </c>
      <c r="E31" s="19">
        <f>SUMIFS('1月份挂账'!$P:$P,'1月份挂账'!$R:$R,$A31)-SUMIFS('1月份挂账'!$O:$O,'1月份挂账'!$R:$R,$A31)</f>
        <v>1711278.93</v>
      </c>
      <c r="F31" s="20">
        <f t="shared" si="0"/>
        <v>1508929.29</v>
      </c>
      <c r="H31" s="19">
        <f t="shared" si="1"/>
        <v>150.892929</v>
      </c>
      <c r="I31" s="33">
        <f t="shared" si="2"/>
        <v>1508929.29</v>
      </c>
    </row>
    <row r="32" customHeight="1" spans="1:9">
      <c r="A32" s="17" t="s">
        <v>38</v>
      </c>
      <c r="B32" s="18">
        <f>_xlfn.XLOOKUP(A32,'1月份科目余额（2.25导出）'!D:D,'1月份科目余额（2.25导出）'!O:O,0)</f>
        <v>25471.28</v>
      </c>
      <c r="C32" s="19">
        <v>9390.47</v>
      </c>
      <c r="D32" s="19">
        <v>12930.65</v>
      </c>
      <c r="E32" s="19">
        <f>SUMIFS('1月份挂账'!$P:$P,'1月份挂账'!$R:$R,$A32)-SUMIFS('1月份挂账'!$O:$O,'1月份挂账'!$R:$R,$A32)</f>
        <v>12540.63</v>
      </c>
      <c r="F32" s="20">
        <f t="shared" si="0"/>
        <v>12930.65</v>
      </c>
      <c r="H32" s="19">
        <f t="shared" si="1"/>
        <v>1.293065</v>
      </c>
      <c r="I32" s="33">
        <f t="shared" si="2"/>
        <v>12930.65</v>
      </c>
    </row>
    <row r="33" customHeight="1" spans="1:9">
      <c r="A33" s="17" t="s">
        <v>39</v>
      </c>
      <c r="B33" s="18">
        <f>_xlfn.XLOOKUP(A33,'1月份科目余额（2.25导出）'!D:D,'1月份科目余额（2.25导出）'!O:O,0)</f>
        <v>25062.5</v>
      </c>
      <c r="C33" s="19">
        <v>0</v>
      </c>
      <c r="D33" s="19">
        <v>25062.5</v>
      </c>
      <c r="E33" s="19">
        <f>SUMIFS('1月份挂账'!$P:$P,'1月份挂账'!$R:$R,$A33)-SUMIFS('1月份挂账'!$O:$O,'1月份挂账'!$R:$R,$A33)</f>
        <v>0</v>
      </c>
      <c r="F33" s="20">
        <f t="shared" si="0"/>
        <v>25062.5</v>
      </c>
      <c r="H33" s="19">
        <f t="shared" si="1"/>
        <v>2.50625</v>
      </c>
      <c r="I33" s="33">
        <f t="shared" si="2"/>
        <v>25062.5</v>
      </c>
    </row>
    <row r="34" customHeight="1" spans="1:9">
      <c r="A34" s="17" t="s">
        <v>40</v>
      </c>
      <c r="B34" s="18">
        <f>_xlfn.XLOOKUP(A34,'1月份科目余额（2.25导出）'!D:D,'1月份科目余额（2.25导出）'!O:O,0)</f>
        <v>2621.52</v>
      </c>
      <c r="C34" s="19">
        <v>0</v>
      </c>
      <c r="D34" s="19">
        <v>0</v>
      </c>
      <c r="E34" s="19">
        <f>SUMIFS('1月份挂账'!$P:$P,'1月份挂账'!$R:$R,$A34)-SUMIFS('1月份挂账'!$O:$O,'1月份挂账'!$R:$R,$A34)</f>
        <v>0</v>
      </c>
      <c r="F34" s="20">
        <f t="shared" si="0"/>
        <v>2621.52</v>
      </c>
      <c r="H34" s="19">
        <f t="shared" si="1"/>
        <v>0.262152</v>
      </c>
      <c r="I34" s="33"/>
    </row>
    <row r="35" customHeight="1" spans="1:9">
      <c r="A35" s="17" t="s">
        <v>41</v>
      </c>
      <c r="B35" s="18">
        <f>_xlfn.XLOOKUP(A35,'1月份科目余额（2.25导出）'!D:D,'1月份科目余额（2.25导出）'!O:O,0)</f>
        <v>54943.1</v>
      </c>
      <c r="C35" s="19">
        <v>0</v>
      </c>
      <c r="D35" s="19">
        <v>0</v>
      </c>
      <c r="E35" s="19">
        <f>SUMIFS('1月份挂账'!$P:$P,'1月份挂账'!$R:$R,$A35)-SUMIFS('1月份挂账'!$O:$O,'1月份挂账'!$R:$R,$A35)</f>
        <v>0</v>
      </c>
      <c r="F35" s="20">
        <f t="shared" si="0"/>
        <v>54943.1</v>
      </c>
      <c r="H35" s="19">
        <f t="shared" si="1"/>
        <v>5.49431</v>
      </c>
      <c r="I35" s="33"/>
    </row>
    <row r="36" customHeight="1" spans="1:9">
      <c r="A36" s="17" t="s">
        <v>42</v>
      </c>
      <c r="B36" s="18">
        <f>_xlfn.XLOOKUP(A36,'1月份科目余额（2.25导出）'!D:D,'1月份科目余额（2.25导出）'!O:O,0)</f>
        <v>149557.34</v>
      </c>
      <c r="C36" s="19">
        <v>184312.22</v>
      </c>
      <c r="D36" s="19">
        <v>149557.34</v>
      </c>
      <c r="E36" s="19">
        <f>SUMIFS('1月份挂账'!$P:$P,'1月份挂账'!$R:$R,$A36)-SUMIFS('1月份挂账'!$O:$O,'1月份挂账'!$R:$R,$A36)</f>
        <v>147549.22</v>
      </c>
      <c r="F36" s="20">
        <f t="shared" ref="F36:F81" si="3">IF((B36-E36)&gt;0,B36-E36,0)</f>
        <v>2008.12</v>
      </c>
      <c r="H36" s="19">
        <f t="shared" ref="H36:H81" si="4">F36/10000</f>
        <v>0.200812</v>
      </c>
      <c r="I36" s="33">
        <f>F36</f>
        <v>2008.12</v>
      </c>
    </row>
    <row r="37" customHeight="1" spans="1:9">
      <c r="A37" s="17" t="s">
        <v>43</v>
      </c>
      <c r="B37" s="18">
        <f>_xlfn.XLOOKUP(A37,'1月份科目余额（2.25导出）'!D:D,'1月份科目余额（2.25导出）'!O:O,0)</f>
        <v>141610.15</v>
      </c>
      <c r="C37" s="19">
        <v>86320.08</v>
      </c>
      <c r="D37" s="19">
        <v>871.64</v>
      </c>
      <c r="E37" s="19">
        <f>SUMIFS('1月份挂账'!$P:$P,'1月份挂账'!$R:$R,$A37)-SUMIFS('1月份挂账'!$O:$O,'1月份挂账'!$R:$R,$A37)</f>
        <v>49192.39</v>
      </c>
      <c r="F37" s="20">
        <f t="shared" si="3"/>
        <v>92417.76</v>
      </c>
      <c r="H37" s="19">
        <f t="shared" si="4"/>
        <v>9.241776</v>
      </c>
      <c r="I37" s="33">
        <f>B37</f>
        <v>141610.15</v>
      </c>
    </row>
    <row r="38" customHeight="1" spans="1:9">
      <c r="A38" s="17" t="s">
        <v>44</v>
      </c>
      <c r="B38" s="18">
        <f>_xlfn.XLOOKUP(A38,'1月份科目余额（2.25导出）'!D:D,'1月份科目余额（2.25导出）'!O:O,0)</f>
        <v>-10623.91</v>
      </c>
      <c r="C38" s="19">
        <v>0</v>
      </c>
      <c r="D38" s="19">
        <v>98691.84</v>
      </c>
      <c r="E38" s="19">
        <f>SUMIFS('1月份挂账'!$P:$P,'1月份挂账'!$R:$R,$A38)-SUMIFS('1月份挂账'!$O:$O,'1月份挂账'!$R:$R,$A38)</f>
        <v>95896.6</v>
      </c>
      <c r="F38" s="20">
        <f t="shared" si="3"/>
        <v>0</v>
      </c>
      <c r="H38" s="19">
        <f t="shared" si="4"/>
        <v>0</v>
      </c>
      <c r="I38" s="33"/>
    </row>
    <row r="39" customHeight="1" spans="1:9">
      <c r="A39" s="17" t="s">
        <v>45</v>
      </c>
      <c r="B39" s="18">
        <f>_xlfn.XLOOKUP(A39,'1月份科目余额（2.25导出）'!D:D,'1月份科目余额（2.25导出）'!O:O,0)</f>
        <v>23501.85</v>
      </c>
      <c r="C39" s="19">
        <v>16465.23</v>
      </c>
      <c r="D39" s="19">
        <v>15941.5</v>
      </c>
      <c r="E39" s="19">
        <f>SUMIFS('1月份挂账'!$P:$P,'1月份挂账'!$R:$R,$A39)-SUMIFS('1月份挂账'!$O:$O,'1月份挂账'!$R:$R,$A39)</f>
        <v>7509.52</v>
      </c>
      <c r="F39" s="20">
        <f t="shared" si="3"/>
        <v>15992.33</v>
      </c>
      <c r="H39" s="19">
        <f t="shared" si="4"/>
        <v>1.599233</v>
      </c>
      <c r="I39" s="33">
        <f>F39</f>
        <v>15992.33</v>
      </c>
    </row>
    <row r="40" customHeight="1" spans="1:9">
      <c r="A40" s="17" t="s">
        <v>46</v>
      </c>
      <c r="B40" s="18">
        <f>_xlfn.XLOOKUP(A40,'1月份科目余额（2.25导出）'!D:D,'1月份科目余额（2.25导出）'!O:O,0)</f>
        <v>22774.59</v>
      </c>
      <c r="C40" s="19">
        <v>0</v>
      </c>
      <c r="D40" s="19">
        <v>0</v>
      </c>
      <c r="E40" s="19">
        <f>SUMIFS('1月份挂账'!$P:$P,'1月份挂账'!$R:$R,$A40)-SUMIFS('1月份挂账'!$O:$O,'1月份挂账'!$R:$R,$A40)</f>
        <v>0</v>
      </c>
      <c r="F40" s="20">
        <f t="shared" si="3"/>
        <v>22774.59</v>
      </c>
      <c r="H40" s="19">
        <f t="shared" si="4"/>
        <v>2.277459</v>
      </c>
      <c r="I40" s="33"/>
    </row>
    <row r="41" customHeight="1" spans="1:9">
      <c r="A41" s="31" t="s">
        <v>47</v>
      </c>
      <c r="B41" s="18">
        <f>_xlfn.XLOOKUP(A41,'1月份科目余额（2.25导出）'!D:D,'1月份科目余额（2.25导出）'!O:O,0)</f>
        <v>328471.91</v>
      </c>
      <c r="C41" s="19">
        <v>129368.42</v>
      </c>
      <c r="D41" s="19">
        <v>145034.28</v>
      </c>
      <c r="E41" s="19">
        <f>SUMIFS('1月份挂账'!$P:$P,'1月份挂账'!$R:$R,$A41)-SUMIFS('1月份挂账'!$O:$O,'1月份挂账'!$R:$R,$A41)</f>
        <v>175708.95</v>
      </c>
      <c r="F41" s="20">
        <f t="shared" si="3"/>
        <v>152762.96</v>
      </c>
      <c r="H41" s="19">
        <v>5</v>
      </c>
      <c r="I41" s="33">
        <v>50000</v>
      </c>
    </row>
    <row r="42" customHeight="1" spans="1:9">
      <c r="A42" s="17" t="s">
        <v>48</v>
      </c>
      <c r="B42" s="18">
        <f>_xlfn.XLOOKUP(A42,'1月份科目余额（2.25导出）'!D:D,'1月份科目余额（2.25导出）'!O:O,0)</f>
        <v>13613.57</v>
      </c>
      <c r="C42" s="19">
        <v>13613.57</v>
      </c>
      <c r="D42" s="19">
        <v>0</v>
      </c>
      <c r="E42" s="19">
        <f>SUMIFS('1月份挂账'!$P:$P,'1月份挂账'!$R:$R,$A42)-SUMIFS('1月份挂账'!$O:$O,'1月份挂账'!$R:$R,$A42)</f>
        <v>0</v>
      </c>
      <c r="F42" s="20">
        <f t="shared" si="3"/>
        <v>13613.57</v>
      </c>
      <c r="H42" s="19">
        <f t="shared" si="4"/>
        <v>1.361357</v>
      </c>
      <c r="I42" s="33">
        <f>F42</f>
        <v>13613.57</v>
      </c>
    </row>
    <row r="43" customHeight="1" spans="1:9">
      <c r="A43" s="17" t="s">
        <v>49</v>
      </c>
      <c r="B43" s="18">
        <f>_xlfn.XLOOKUP(A43,'1月份科目余额（2.25导出）'!D:D,'1月份科目余额（2.25导出）'!O:O,0)</f>
        <v>221893.67</v>
      </c>
      <c r="C43" s="19">
        <v>0</v>
      </c>
      <c r="D43" s="19">
        <v>21119.7</v>
      </c>
      <c r="E43" s="19">
        <f>SUMIFS('1月份挂账'!$P:$P,'1月份挂账'!$R:$R,$A43)-SUMIFS('1月份挂账'!$O:$O,'1月份挂账'!$R:$R,$A43)</f>
        <v>34215.27</v>
      </c>
      <c r="F43" s="20">
        <f t="shared" si="3"/>
        <v>187678.4</v>
      </c>
      <c r="I43" s="33">
        <v>100000</v>
      </c>
    </row>
    <row r="44" customHeight="1" spans="1:9">
      <c r="A44" s="17" t="s">
        <v>50</v>
      </c>
      <c r="B44" s="18">
        <f>_xlfn.XLOOKUP(A44,'1月份科目余额（2.25导出）'!D:D,'1月份科目余额（2.25导出）'!O:O,0)</f>
        <v>232164.57</v>
      </c>
      <c r="C44" s="19">
        <v>78272.1</v>
      </c>
      <c r="D44" s="19">
        <v>80766.45</v>
      </c>
      <c r="E44" s="19">
        <f>SUMIFS('1月份挂账'!$P:$P,'1月份挂账'!$R:$R,$A44)-SUMIFS('1月份挂账'!$O:$O,'1月份挂账'!$R:$R,$A44)</f>
        <v>58259.63</v>
      </c>
      <c r="F44" s="20">
        <f t="shared" si="3"/>
        <v>173904.94</v>
      </c>
      <c r="H44" s="19">
        <v>10</v>
      </c>
      <c r="I44" s="35"/>
    </row>
    <row r="45" customHeight="1" spans="1:9">
      <c r="A45" s="17" t="s">
        <v>51</v>
      </c>
      <c r="B45" s="18">
        <f>_xlfn.XLOOKUP(A45,'1月份科目余额（2.25导出）'!D:D,'1月份科目余额（2.25导出）'!O:O,0)</f>
        <v>13886.37</v>
      </c>
      <c r="C45" s="19">
        <v>0</v>
      </c>
      <c r="D45" s="19">
        <v>8179.64</v>
      </c>
      <c r="E45" s="19">
        <f>SUMIFS('1月份挂账'!$P:$P,'1月份挂账'!$R:$R,$A45)-SUMIFS('1月份挂账'!$O:$O,'1月份挂账'!$R:$R,$A45)</f>
        <v>5706.73</v>
      </c>
      <c r="F45" s="20">
        <f t="shared" si="3"/>
        <v>8179.64</v>
      </c>
      <c r="H45" s="19">
        <f t="shared" si="4"/>
        <v>0.817964</v>
      </c>
      <c r="I45" s="33">
        <f>F45</f>
        <v>8179.64</v>
      </c>
    </row>
    <row r="46" customHeight="1" spans="1:9">
      <c r="A46" s="17" t="s">
        <v>52</v>
      </c>
      <c r="B46" s="18">
        <f>_xlfn.XLOOKUP(A46,'1月份科目余额（2.25导出）'!D:D,'1月份科目余额（2.25导出）'!O:O,0)</f>
        <v>14278.43</v>
      </c>
      <c r="C46" s="19">
        <v>0</v>
      </c>
      <c r="D46" s="19">
        <v>0</v>
      </c>
      <c r="E46" s="19">
        <f>SUMIFS('1月份挂账'!$P:$P,'1月份挂账'!$R:$R,$A46)-SUMIFS('1月份挂账'!$O:$O,'1月份挂账'!$R:$R,$A46)</f>
        <v>0</v>
      </c>
      <c r="F46" s="20">
        <f t="shared" si="3"/>
        <v>14278.43</v>
      </c>
      <c r="I46" s="21">
        <f>F46</f>
        <v>14278.43</v>
      </c>
    </row>
    <row r="47" customHeight="1" spans="1:9">
      <c r="A47" s="17" t="s">
        <v>53</v>
      </c>
      <c r="B47" s="18">
        <f>_xlfn.XLOOKUP(A47,'1月份科目余额（2.25导出）'!D:D,'1月份科目余额（2.25导出）'!O:O,0)</f>
        <v>38188.24</v>
      </c>
      <c r="C47" s="19">
        <v>0</v>
      </c>
      <c r="D47" s="19">
        <v>0</v>
      </c>
      <c r="E47" s="19">
        <f>SUMIFS('1月份挂账'!$P:$P,'1月份挂账'!$R:$R,$A47)-SUMIFS('1月份挂账'!$O:$O,'1月份挂账'!$R:$R,$A47)</f>
        <v>0</v>
      </c>
      <c r="F47" s="20">
        <f t="shared" si="3"/>
        <v>38188.24</v>
      </c>
      <c r="I47" s="33"/>
    </row>
    <row r="48" customHeight="1" spans="1:9">
      <c r="A48" s="31" t="s">
        <v>54</v>
      </c>
      <c r="B48" s="18">
        <f>_xlfn.XLOOKUP(A48,'1月份科目余额（2.25导出）'!D:D,'1月份科目余额（2.25导出）'!O:O,0)</f>
        <v>394240</v>
      </c>
      <c r="C48" s="19">
        <v>376656</v>
      </c>
      <c r="D48" s="19">
        <v>0</v>
      </c>
      <c r="E48" s="19">
        <f>SUMIFS('1月份挂账'!$P:$P,'1月份挂账'!$R:$R,$A48)-SUMIFS('1月份挂账'!$O:$O,'1月份挂账'!$R:$R,$A48)</f>
        <v>394240</v>
      </c>
      <c r="F48" s="20">
        <f t="shared" si="3"/>
        <v>0</v>
      </c>
      <c r="H48" s="19">
        <f t="shared" si="4"/>
        <v>0</v>
      </c>
      <c r="I48" s="33"/>
    </row>
    <row r="49" customHeight="1" spans="1:9">
      <c r="A49" s="17" t="s">
        <v>55</v>
      </c>
      <c r="B49" s="18">
        <f>_xlfn.XLOOKUP(A49,'1月份科目余额（2.25导出）'!D:D,'1月份科目余额（2.25导出）'!O:O,0)</f>
        <v>0</v>
      </c>
      <c r="C49" s="19">
        <v>483184.09</v>
      </c>
      <c r="D49" s="19">
        <v>568596.23</v>
      </c>
      <c r="E49" s="19">
        <f>SUMIFS('1月份挂账'!$P:$P,'1月份挂账'!$R:$R,$A49)-SUMIFS('1月份挂账'!$O:$O,'1月份挂账'!$R:$R,$A49)</f>
        <v>513493.75</v>
      </c>
      <c r="F49" s="20">
        <f t="shared" si="3"/>
        <v>0</v>
      </c>
      <c r="H49" s="19">
        <f t="shared" si="4"/>
        <v>0</v>
      </c>
      <c r="I49" s="33"/>
    </row>
    <row r="50" customHeight="1" spans="1:9">
      <c r="A50" s="17" t="s">
        <v>56</v>
      </c>
      <c r="B50" s="18">
        <f>_xlfn.XLOOKUP(A50,'1月份科目余额（2.25导出）'!D:D,'1月份科目余额（2.25导出）'!O:O,0)</f>
        <v>31814.02</v>
      </c>
      <c r="C50" s="19">
        <v>0</v>
      </c>
      <c r="D50" s="19">
        <v>31814.02</v>
      </c>
      <c r="E50" s="19">
        <f>SUMIFS('1月份挂账'!$P:$P,'1月份挂账'!$R:$R,$A50)-SUMIFS('1月份挂账'!$O:$O,'1月份挂账'!$R:$R,$A50)</f>
        <v>0</v>
      </c>
      <c r="F50" s="20">
        <f t="shared" si="3"/>
        <v>31814.02</v>
      </c>
      <c r="H50" s="19">
        <f t="shared" si="4"/>
        <v>3.181402</v>
      </c>
      <c r="I50" s="33">
        <f>F50</f>
        <v>31814.02</v>
      </c>
    </row>
    <row r="51" customHeight="1" spans="1:9">
      <c r="A51" s="17" t="s">
        <v>57</v>
      </c>
      <c r="B51" s="18">
        <f>_xlfn.XLOOKUP(A51,'1月份科目余额（2.25导出）'!D:D,'1月份科目余额（2.25导出）'!O:O,0)</f>
        <v>0</v>
      </c>
      <c r="C51" s="19">
        <v>5796.9</v>
      </c>
      <c r="D51" s="19">
        <v>0</v>
      </c>
      <c r="E51" s="19">
        <f>SUMIFS('1月份挂账'!$P:$P,'1月份挂账'!$R:$R,$A51)-SUMIFS('1月份挂账'!$O:$O,'1月份挂账'!$R:$R,$A51)</f>
        <v>0</v>
      </c>
      <c r="F51" s="20">
        <f t="shared" si="3"/>
        <v>0</v>
      </c>
      <c r="H51" s="19">
        <f t="shared" si="4"/>
        <v>0</v>
      </c>
      <c r="I51" s="33"/>
    </row>
    <row r="52" customHeight="1" spans="1:9">
      <c r="A52" s="17" t="s">
        <v>58</v>
      </c>
      <c r="B52" s="18">
        <f>_xlfn.XLOOKUP(A52,'1月份科目余额（2.25导出）'!D:D,'1月份科目余额（2.25导出）'!O:O,0)</f>
        <v>24590.72</v>
      </c>
      <c r="C52" s="19">
        <v>0</v>
      </c>
      <c r="D52" s="19">
        <v>0</v>
      </c>
      <c r="E52" s="19">
        <f>SUMIFS('1月份挂账'!$P:$P,'1月份挂账'!$R:$R,$A52)-SUMIFS('1月份挂账'!$O:$O,'1月份挂账'!$R:$R,$A52)</f>
        <v>0</v>
      </c>
      <c r="F52" s="20">
        <f t="shared" si="3"/>
        <v>24590.72</v>
      </c>
      <c r="I52" s="33">
        <f>F52</f>
        <v>24590.72</v>
      </c>
    </row>
    <row r="53" customHeight="1" spans="1:9">
      <c r="A53" s="17" t="s">
        <v>59</v>
      </c>
      <c r="B53" s="18">
        <f>_xlfn.XLOOKUP(A53,'1月份科目余额（2.25导出）'!D:D,'1月份科目余额（2.25导出）'!O:O,0)</f>
        <v>34880</v>
      </c>
      <c r="C53" s="19">
        <v>0</v>
      </c>
      <c r="D53" s="19">
        <v>0</v>
      </c>
      <c r="E53" s="19">
        <f>SUMIFS('1月份挂账'!$P:$P,'1月份挂账'!$R:$R,$A53)-SUMIFS('1月份挂账'!$O:$O,'1月份挂账'!$R:$R,$A53)</f>
        <v>0</v>
      </c>
      <c r="F53" s="20">
        <f t="shared" si="3"/>
        <v>34880</v>
      </c>
      <c r="I53" s="33">
        <f>F53</f>
        <v>34880</v>
      </c>
    </row>
    <row r="54" customHeight="1" spans="1:9">
      <c r="A54" s="17" t="s">
        <v>60</v>
      </c>
      <c r="B54" s="18">
        <f>_xlfn.XLOOKUP(A54,'1月份科目余额（2.25导出）'!D:D,'1月份科目余额（2.25导出）'!O:O,0)</f>
        <v>0</v>
      </c>
      <c r="C54" s="19">
        <v>0</v>
      </c>
      <c r="D54" s="19">
        <v>0</v>
      </c>
      <c r="E54" s="19">
        <f>SUMIFS('1月份挂账'!$P:$P,'1月份挂账'!$R:$R,$A54)-SUMIFS('1月份挂账'!$O:$O,'1月份挂账'!$R:$R,$A54)</f>
        <v>0</v>
      </c>
      <c r="F54" s="20">
        <f t="shared" si="3"/>
        <v>0</v>
      </c>
      <c r="H54" s="19">
        <f t="shared" si="4"/>
        <v>0</v>
      </c>
      <c r="I54" s="33"/>
    </row>
    <row r="55" customHeight="1" spans="1:9">
      <c r="A55" s="17" t="s">
        <v>61</v>
      </c>
      <c r="B55" s="18">
        <f>_xlfn.XLOOKUP(A55,'1月份科目余额（2.25导出）'!D:D,'1月份科目余额（2.25导出）'!O:O,0)</f>
        <v>10558.72</v>
      </c>
      <c r="C55" s="19">
        <v>9898.8</v>
      </c>
      <c r="D55" s="19">
        <v>9898.8</v>
      </c>
      <c r="E55" s="19">
        <f>SUMIFS('1月份挂账'!$P:$P,'1月份挂账'!$R:$R,$A55)-SUMIFS('1月份挂账'!$O:$O,'1月份挂账'!$R:$R,$A55)</f>
        <v>10558.72</v>
      </c>
      <c r="F55" s="20">
        <f t="shared" si="3"/>
        <v>0</v>
      </c>
      <c r="H55" s="19">
        <f t="shared" si="4"/>
        <v>0</v>
      </c>
      <c r="I55" s="33">
        <f>B55</f>
        <v>10558.72</v>
      </c>
    </row>
    <row r="56" customHeight="1" spans="1:9">
      <c r="A56" s="17" t="s">
        <v>62</v>
      </c>
      <c r="B56" s="18">
        <f>_xlfn.XLOOKUP(A56,'1月份科目余额（2.25导出）'!D:D,'1月份科目余额（2.25导出）'!O:O,0)</f>
        <v>10750.82</v>
      </c>
      <c r="C56" s="19">
        <v>2406.9</v>
      </c>
      <c r="D56" s="19">
        <v>3209.2</v>
      </c>
      <c r="E56" s="19">
        <f>SUMIFS('1月份挂账'!$P:$P,'1月份挂账'!$R:$R,$A56)-SUMIFS('1月份挂账'!$O:$O,'1月份挂账'!$R:$R,$A56)</f>
        <v>7541.62</v>
      </c>
      <c r="F56" s="20">
        <f t="shared" si="3"/>
        <v>3209.2</v>
      </c>
      <c r="H56" s="19">
        <f t="shared" si="4"/>
        <v>0.32092</v>
      </c>
      <c r="I56" s="33">
        <f>B56</f>
        <v>10750.82</v>
      </c>
    </row>
    <row r="57" customHeight="1" spans="1:9">
      <c r="A57" s="17" t="s">
        <v>63</v>
      </c>
      <c r="B57" s="18">
        <f>_xlfn.XLOOKUP(A57,'1月份科目余额（2.25导出）'!D:D,'1月份科目余额（2.25导出）'!O:O,0)</f>
        <v>69770.72</v>
      </c>
      <c r="C57" s="19">
        <v>32793.73</v>
      </c>
      <c r="D57" s="19">
        <v>7299.8</v>
      </c>
      <c r="E57" s="19">
        <f>SUMIFS('1月份挂账'!$P:$P,'1月份挂账'!$R:$R,$A57)-SUMIFS('1月份挂账'!$O:$O,'1月份挂账'!$R:$R,$A57)</f>
        <v>62470.92</v>
      </c>
      <c r="F57" s="20">
        <f t="shared" si="3"/>
        <v>7299.8</v>
      </c>
      <c r="I57" s="33">
        <f>F57</f>
        <v>7299.8</v>
      </c>
    </row>
    <row r="58" customHeight="1" spans="1:9">
      <c r="A58" s="17" t="s">
        <v>64</v>
      </c>
      <c r="B58" s="18">
        <f>_xlfn.XLOOKUP(A58,'1月份科目余额（2.25导出）'!D:D,'1月份科目余额（2.25导出）'!O:O,0)</f>
        <v>13932.9</v>
      </c>
      <c r="C58" s="19">
        <v>0</v>
      </c>
      <c r="D58" s="19">
        <v>0</v>
      </c>
      <c r="E58" s="19">
        <f>SUMIFS('1月份挂账'!$P:$P,'1月份挂账'!$R:$R,$A58)-SUMIFS('1月份挂账'!$O:$O,'1月份挂账'!$R:$R,$A58)</f>
        <v>0</v>
      </c>
      <c r="F58" s="20">
        <f t="shared" si="3"/>
        <v>13932.9</v>
      </c>
      <c r="I58" s="33"/>
    </row>
    <row r="59" customHeight="1" spans="1:9">
      <c r="A59" s="17" t="s">
        <v>65</v>
      </c>
      <c r="B59" s="18">
        <f>_xlfn.XLOOKUP(A59,'1月份科目余额（2.25导出）'!D:D,'1月份科目余额（2.25导出）'!O:O,0)</f>
        <v>168822</v>
      </c>
      <c r="C59" s="19">
        <v>76107.76</v>
      </c>
      <c r="D59" s="19">
        <v>56497.74</v>
      </c>
      <c r="E59" s="19">
        <f>SUMIFS('1月份挂账'!$P:$P,'1月份挂账'!$R:$R,$A59)-SUMIFS('1月份挂账'!$O:$O,'1月份挂账'!$R:$R,$A59)</f>
        <v>36216.5</v>
      </c>
      <c r="F59" s="20">
        <f t="shared" si="3"/>
        <v>132605.5</v>
      </c>
      <c r="H59" s="19">
        <f t="shared" si="4"/>
        <v>13.26055</v>
      </c>
      <c r="I59" s="33">
        <f>F59</f>
        <v>132605.5</v>
      </c>
    </row>
    <row r="60" customHeight="1" spans="1:9">
      <c r="A60" s="17" t="s">
        <v>66</v>
      </c>
      <c r="B60" s="18">
        <f>_xlfn.XLOOKUP(A60,'1月份科目余额（2.25导出）'!D:D,'1月份科目余额（2.25导出）'!O:O,0)</f>
        <v>29590.85</v>
      </c>
      <c r="C60" s="19">
        <v>4920.59</v>
      </c>
      <c r="D60" s="19">
        <v>11343.67</v>
      </c>
      <c r="E60" s="19">
        <f>SUMIFS('1月份挂账'!$P:$P,'1月份挂账'!$R:$R,$A60)-SUMIFS('1月份挂账'!$O:$O,'1月份挂账'!$R:$R,$A60)</f>
        <v>13326.59</v>
      </c>
      <c r="F60" s="20">
        <f t="shared" si="3"/>
        <v>16264.26</v>
      </c>
      <c r="H60" s="19">
        <f t="shared" si="4"/>
        <v>1.626426</v>
      </c>
      <c r="I60" s="33">
        <f>F60</f>
        <v>16264.26</v>
      </c>
    </row>
    <row r="61" customHeight="1" spans="1:9">
      <c r="A61" s="17" t="s">
        <v>67</v>
      </c>
      <c r="B61" s="18">
        <f>_xlfn.XLOOKUP(A61,'1月份科目余额（2.25导出）'!D:D,'1月份科目余额（2.25导出）'!O:O,0)</f>
        <v>22943.52</v>
      </c>
      <c r="C61" s="19">
        <v>0</v>
      </c>
      <c r="D61" s="19">
        <v>22943.52</v>
      </c>
      <c r="E61" s="19">
        <f>SUMIFS('1月份挂账'!$P:$P,'1月份挂账'!$R:$R,$A61)-SUMIFS('1月份挂账'!$O:$O,'1月份挂账'!$R:$R,$A61)</f>
        <v>0</v>
      </c>
      <c r="F61" s="20">
        <f t="shared" si="3"/>
        <v>22943.52</v>
      </c>
      <c r="H61" s="19">
        <f t="shared" si="4"/>
        <v>2.294352</v>
      </c>
      <c r="I61" s="33">
        <f>F61</f>
        <v>22943.52</v>
      </c>
    </row>
    <row r="62" customHeight="1" spans="1:9">
      <c r="A62" s="17" t="s">
        <v>68</v>
      </c>
      <c r="B62" s="18">
        <f>_xlfn.XLOOKUP(A62,'1月份科目余额（2.25导出）'!D:D,'1月份科目余额（2.25导出）'!O:O,0)</f>
        <v>3245.36</v>
      </c>
      <c r="C62" s="19">
        <v>3245.36</v>
      </c>
      <c r="D62" s="19">
        <v>0</v>
      </c>
      <c r="E62" s="19">
        <f>SUMIFS('1月份挂账'!$P:$P,'1月份挂账'!$R:$R,$A62)-SUMIFS('1月份挂账'!$O:$O,'1月份挂账'!$R:$R,$A62)</f>
        <v>0</v>
      </c>
      <c r="F62" s="20">
        <f t="shared" si="3"/>
        <v>3245.36</v>
      </c>
      <c r="H62" s="19">
        <f t="shared" si="4"/>
        <v>0.324536</v>
      </c>
      <c r="I62" s="33">
        <f>F62</f>
        <v>3245.36</v>
      </c>
    </row>
    <row r="63" customHeight="1" spans="1:9">
      <c r="A63" s="17" t="s">
        <v>69</v>
      </c>
      <c r="B63" s="18">
        <f>_xlfn.XLOOKUP(A63,'1月份科目余额（2.25导出）'!D:D,'1月份科目余额（2.25导出）'!O:O,0)</f>
        <v>28728</v>
      </c>
      <c r="C63" s="19">
        <v>9576</v>
      </c>
      <c r="D63" s="19">
        <v>9576</v>
      </c>
      <c r="E63" s="19">
        <f>SUMIFS('1月份挂账'!$P:$P,'1月份挂账'!$R:$R,$A63)-SUMIFS('1月份挂账'!$O:$O,'1月份挂账'!$R:$R,$A63)</f>
        <v>9576</v>
      </c>
      <c r="F63" s="20">
        <f t="shared" si="3"/>
        <v>19152</v>
      </c>
      <c r="H63" s="19">
        <f t="shared" si="4"/>
        <v>1.9152</v>
      </c>
      <c r="I63" s="33">
        <f>B63</f>
        <v>28728</v>
      </c>
    </row>
    <row r="64" customHeight="1" spans="1:9">
      <c r="A64" s="17" t="s">
        <v>70</v>
      </c>
      <c r="B64" s="18">
        <f>_xlfn.XLOOKUP(A64,'1月份科目余额（2.25导出）'!D:D,'1月份科目余额（2.25导出）'!O:O,0)</f>
        <v>85600</v>
      </c>
      <c r="C64" s="19">
        <v>84750</v>
      </c>
      <c r="D64" s="19">
        <v>0</v>
      </c>
      <c r="E64" s="19">
        <f>SUMIFS('1月份挂账'!$P:$P,'1月份挂账'!$R:$R,$A64)-SUMIFS('1月份挂账'!$O:$O,'1月份挂账'!$R:$R,$A64)</f>
        <v>0</v>
      </c>
      <c r="F64" s="20">
        <f t="shared" si="3"/>
        <v>85600</v>
      </c>
      <c r="H64" s="19">
        <f t="shared" si="4"/>
        <v>8.56</v>
      </c>
      <c r="I64" s="33">
        <f>F64</f>
        <v>85600</v>
      </c>
    </row>
    <row r="65" customHeight="1" spans="1:9">
      <c r="A65" s="17" t="s">
        <v>71</v>
      </c>
      <c r="B65" s="18">
        <f>_xlfn.XLOOKUP(A65,'1月份科目余额（2.25导出）'!D:D,'1月份科目余额（2.25导出）'!O:O,0)</f>
        <v>0</v>
      </c>
      <c r="C65" s="19">
        <v>0</v>
      </c>
      <c r="D65" s="19">
        <v>0</v>
      </c>
      <c r="E65" s="19">
        <f>SUMIFS('1月份挂账'!$P:$P,'1月份挂账'!$R:$R,$A65)-SUMIFS('1月份挂账'!$O:$O,'1月份挂账'!$R:$R,$A65)</f>
        <v>0</v>
      </c>
      <c r="F65" s="20">
        <f t="shared" si="3"/>
        <v>0</v>
      </c>
      <c r="H65" s="19">
        <f t="shared" si="4"/>
        <v>0</v>
      </c>
      <c r="I65" s="33"/>
    </row>
    <row r="66" customHeight="1" spans="1:9">
      <c r="A66" s="17" t="s">
        <v>72</v>
      </c>
      <c r="B66" s="18">
        <f>_xlfn.XLOOKUP(A66,'1月份科目余额（2.25导出）'!D:D,'1月份科目余额（2.25导出）'!O:O,0)</f>
        <v>88818.1</v>
      </c>
      <c r="C66" s="19">
        <v>0</v>
      </c>
      <c r="D66" s="19">
        <v>0</v>
      </c>
      <c r="E66" s="19">
        <f>SUMIFS('1月份挂账'!$P:$P,'1月份挂账'!$R:$R,$A66)-SUMIFS('1月份挂账'!$O:$O,'1月份挂账'!$R:$R,$A66)</f>
        <v>88818</v>
      </c>
      <c r="F66" s="20">
        <f t="shared" si="3"/>
        <v>0.100000000005821</v>
      </c>
      <c r="H66" s="19">
        <f t="shared" si="4"/>
        <v>1.00000000005821e-5</v>
      </c>
      <c r="I66" s="33"/>
    </row>
    <row r="67" customHeight="1" spans="1:9">
      <c r="A67" s="17" t="s">
        <v>73</v>
      </c>
      <c r="B67" s="18">
        <f>_xlfn.XLOOKUP(A67,'1月份科目余额（2.25导出）'!D:D,'1月份科目余额（2.25导出）'!O:O,0)</f>
        <v>17289</v>
      </c>
      <c r="C67" s="19">
        <v>0</v>
      </c>
      <c r="D67" s="19">
        <v>8644.5</v>
      </c>
      <c r="E67" s="19">
        <f>SUMIFS('1月份挂账'!$P:$P,'1月份挂账'!$R:$R,$A67)-SUMIFS('1月份挂账'!$O:$O,'1月份挂账'!$R:$R,$A67)</f>
        <v>8644.5</v>
      </c>
      <c r="F67" s="20">
        <f t="shared" si="3"/>
        <v>8644.5</v>
      </c>
      <c r="H67" s="19">
        <f t="shared" si="4"/>
        <v>0.86445</v>
      </c>
      <c r="I67" s="33">
        <f>F67</f>
        <v>8644.5</v>
      </c>
    </row>
    <row r="68" customHeight="1" spans="1:9">
      <c r="A68" s="17" t="s">
        <v>74</v>
      </c>
      <c r="B68" s="18">
        <f>_xlfn.XLOOKUP(A68,'1月份科目余额（2.25导出）'!D:D,'1月份科目余额（2.25导出）'!O:O,0)</f>
        <v>0</v>
      </c>
      <c r="D68" s="19">
        <v>2892.8</v>
      </c>
      <c r="E68" s="19">
        <f>SUMIFS('1月份挂账'!$P:$P,'1月份挂账'!$R:$R,$A68)-SUMIFS('1月份挂账'!$O:$O,'1月份挂账'!$R:$R,$A68)</f>
        <v>0</v>
      </c>
      <c r="F68" s="20">
        <f t="shared" si="3"/>
        <v>0</v>
      </c>
      <c r="H68" s="19">
        <f t="shared" si="4"/>
        <v>0</v>
      </c>
      <c r="I68" s="33"/>
    </row>
    <row r="69" customHeight="1" spans="1:9">
      <c r="A69" s="17" t="s">
        <v>75</v>
      </c>
      <c r="B69" s="18">
        <f>_xlfn.XLOOKUP(A69,'1月份科目余额（2.25导出）'!D:D,'1月份科目余额（2.25导出）'!O:O,0)</f>
        <v>0</v>
      </c>
      <c r="D69" s="19">
        <v>1762.8</v>
      </c>
      <c r="E69" s="19">
        <f>SUMIFS('1月份挂账'!$P:$P,'1月份挂账'!$R:$R,$A69)-SUMIFS('1月份挂账'!$O:$O,'1月份挂账'!$R:$R,$A69)</f>
        <v>0</v>
      </c>
      <c r="F69" s="20">
        <f t="shared" si="3"/>
        <v>0</v>
      </c>
      <c r="H69" s="19">
        <f t="shared" si="4"/>
        <v>0</v>
      </c>
      <c r="I69" s="33"/>
    </row>
    <row r="70" customHeight="1" spans="1:9">
      <c r="A70" s="17" t="s">
        <v>76</v>
      </c>
      <c r="B70" s="18">
        <f>_xlfn.XLOOKUP(A70,'1月份科目余额（2.25导出）'!D:D,'1月份科目余额（2.25导出）'!O:O,0)</f>
        <v>-46646.4</v>
      </c>
      <c r="D70" s="19">
        <v>29154</v>
      </c>
      <c r="E70" s="19">
        <f>SUMIFS('1月份挂账'!$P:$P,'1月份挂账'!$R:$R,$A70)-SUMIFS('1月份挂账'!$O:$O,'1月份挂账'!$R:$R,$A70)</f>
        <v>0</v>
      </c>
      <c r="F70" s="20">
        <f t="shared" si="3"/>
        <v>0</v>
      </c>
      <c r="H70" s="19">
        <f t="shared" si="4"/>
        <v>0</v>
      </c>
      <c r="I70" s="33"/>
    </row>
    <row r="71" customHeight="1" spans="1:9">
      <c r="A71" s="17" t="s">
        <v>77</v>
      </c>
      <c r="B71" s="18">
        <f>_xlfn.XLOOKUP(A71,'1月份科目余额（2.25导出）'!D:D,'1月份科目余额（2.25导出）'!O:O,0)</f>
        <v>0</v>
      </c>
      <c r="D71" s="19">
        <v>18532</v>
      </c>
      <c r="E71" s="19">
        <f>SUMIFS('1月份挂账'!$P:$P,'1月份挂账'!$R:$R,$A71)-SUMIFS('1月份挂账'!$O:$O,'1月份挂账'!$R:$R,$A71)</f>
        <v>18532</v>
      </c>
      <c r="F71" s="20">
        <f t="shared" si="3"/>
        <v>0</v>
      </c>
      <c r="H71" s="19">
        <f t="shared" si="4"/>
        <v>0</v>
      </c>
      <c r="I71" s="33"/>
    </row>
    <row r="72" customHeight="1" spans="1:9">
      <c r="A72" s="17" t="s">
        <v>78</v>
      </c>
      <c r="B72" s="18">
        <f>_xlfn.XLOOKUP(A72,'1月份科目余额（2.25导出）'!D:D,'1月份科目余额（2.25导出）'!O:O,0)</f>
        <v>-6040.98</v>
      </c>
      <c r="D72" s="19">
        <v>4010.54</v>
      </c>
      <c r="E72" s="19">
        <f>SUMIFS('1月份挂账'!$P:$P,'1月份挂账'!$R:$R,$A72)-SUMIFS('1月份挂账'!$O:$O,'1月份挂账'!$R:$R,$A72)</f>
        <v>0</v>
      </c>
      <c r="F72" s="20">
        <f t="shared" si="3"/>
        <v>0</v>
      </c>
      <c r="H72" s="19">
        <f t="shared" si="4"/>
        <v>0</v>
      </c>
      <c r="I72" s="33"/>
    </row>
    <row r="73" customHeight="1" spans="1:9">
      <c r="A73" s="17" t="s">
        <v>79</v>
      </c>
      <c r="B73" s="18">
        <f>_xlfn.XLOOKUP(A73,'1月份科目余额（2.25导出）'!D:D,'1月份科目余额（2.25导出）'!O:O,0)</f>
        <v>44413.72</v>
      </c>
      <c r="D73" s="19">
        <v>3986.64</v>
      </c>
      <c r="E73" s="19">
        <f>SUMIFS('1月份挂账'!$P:$P,'1月份挂账'!$R:$R,$A73)-SUMIFS('1月份挂账'!$O:$O,'1月份挂账'!$R:$R,$A73)</f>
        <v>40426.88</v>
      </c>
      <c r="F73" s="20">
        <f t="shared" si="3"/>
        <v>3986.84</v>
      </c>
      <c r="H73" s="19">
        <f t="shared" si="4"/>
        <v>0.398684</v>
      </c>
      <c r="I73" s="33">
        <f>F73</f>
        <v>3986.84</v>
      </c>
    </row>
    <row r="74" customHeight="1" spans="1:9">
      <c r="A74" s="17" t="s">
        <v>80</v>
      </c>
      <c r="B74" s="18">
        <f>_xlfn.XLOOKUP(A74,'1月份科目余额（2.25导出）'!D:D,'1月份科目余额（2.25导出）'!O:O,0)</f>
        <v>1850.69</v>
      </c>
      <c r="D74" s="19">
        <v>1850.69</v>
      </c>
      <c r="E74" s="19">
        <f>SUMIFS('1月份挂账'!$P:$P,'1月份挂账'!$R:$R,$A74)-SUMIFS('1月份挂账'!$O:$O,'1月份挂账'!$R:$R,$A74)</f>
        <v>0</v>
      </c>
      <c r="F74" s="20">
        <f t="shared" si="3"/>
        <v>1850.69</v>
      </c>
      <c r="H74" s="19">
        <f t="shared" si="4"/>
        <v>0.185069</v>
      </c>
      <c r="I74" s="33">
        <f>F74</f>
        <v>1850.69</v>
      </c>
    </row>
    <row r="75" customHeight="1" spans="1:9">
      <c r="A75" s="17" t="s">
        <v>81</v>
      </c>
      <c r="B75" s="18">
        <f>_xlfn.XLOOKUP(A75,'1月份科目余额（2.25导出）'!D:D,'1月份科目余额（2.25导出）'!O:O,0)</f>
        <v>55661.54</v>
      </c>
      <c r="D75" s="19">
        <v>55661.54</v>
      </c>
      <c r="E75" s="19">
        <f>SUMIFS('1月份挂账'!$P:$P,'1月份挂账'!$R:$R,$A75)-SUMIFS('1月份挂账'!$O:$O,'1月份挂账'!$R:$R,$A75)</f>
        <v>0</v>
      </c>
      <c r="F75" s="20">
        <f t="shared" si="3"/>
        <v>55661.54</v>
      </c>
      <c r="H75" s="19">
        <f t="shared" si="4"/>
        <v>5.566154</v>
      </c>
      <c r="I75" s="33">
        <f>F75</f>
        <v>55661.54</v>
      </c>
    </row>
    <row r="76" customHeight="1" spans="1:9">
      <c r="A76" s="17" t="s">
        <v>82</v>
      </c>
      <c r="B76" s="18">
        <f>_xlfn.XLOOKUP(A76,'1月份科目余额（2.25导出）'!D:D,'1月份科目余额（2.25导出）'!O:O,0)</f>
        <v>121021.99</v>
      </c>
      <c r="D76" s="19">
        <v>67333.03</v>
      </c>
      <c r="E76" s="19">
        <f>SUMIFS('1月份挂账'!$P:$P,'1月份挂账'!$R:$R,$A76)-SUMIFS('1月份挂账'!$O:$O,'1月份挂账'!$R:$R,$A76)</f>
        <v>53688.96</v>
      </c>
      <c r="F76" s="20">
        <f t="shared" si="3"/>
        <v>67333.03</v>
      </c>
      <c r="H76" s="19">
        <f t="shared" si="4"/>
        <v>6.733303</v>
      </c>
      <c r="I76" s="33">
        <f>F76</f>
        <v>67333.03</v>
      </c>
    </row>
    <row r="77" customHeight="1" spans="1:9">
      <c r="A77" s="17" t="s">
        <v>83</v>
      </c>
      <c r="B77" s="18">
        <f>_xlfn.XLOOKUP(A77,'1月份科目余额（2.25导出）'!D:D,'1月份科目余额（2.25导出）'!O:O,0)</f>
        <v>7000</v>
      </c>
      <c r="D77" s="19">
        <v>82000</v>
      </c>
      <c r="E77" s="19">
        <f>SUMIFS('1月份挂账'!$P:$P,'1月份挂账'!$R:$R,$A77)-SUMIFS('1月份挂账'!$O:$O,'1月份挂账'!$R:$R,$A77)</f>
        <v>0</v>
      </c>
      <c r="F77" s="20">
        <f t="shared" si="3"/>
        <v>7000</v>
      </c>
      <c r="H77" s="19">
        <f t="shared" si="4"/>
        <v>0.7</v>
      </c>
      <c r="I77" s="35"/>
    </row>
    <row r="78" customHeight="1" spans="1:9">
      <c r="A78" s="17" t="s">
        <v>84</v>
      </c>
      <c r="B78" s="18">
        <f>_xlfn.XLOOKUP(A78,'1月份科目余额（2.25导出）'!D:D,'1月份科目余额（2.25导出）'!O:O,0)</f>
        <v>69562.26</v>
      </c>
      <c r="E78" s="19">
        <f>SUMIFS('1月份挂账'!$P:$P,'1月份挂账'!$R:$R,$A78)-SUMIFS('1月份挂账'!$O:$O,'1月份挂账'!$R:$R,$A78)</f>
        <v>68352.16</v>
      </c>
      <c r="F78" s="20">
        <f t="shared" si="3"/>
        <v>1210.09999999999</v>
      </c>
      <c r="H78" s="19">
        <f t="shared" si="4"/>
        <v>0.121009999999999</v>
      </c>
      <c r="I78" s="33">
        <f>F78</f>
        <v>1210.09999999999</v>
      </c>
    </row>
    <row r="79" customHeight="1" spans="1:9">
      <c r="A79" s="17" t="s">
        <v>85</v>
      </c>
      <c r="B79" s="18">
        <f>_xlfn.XLOOKUP(A79,'1月份科目余额（2.25导出）'!D:D,'1月份科目余额（2.25导出）'!O:O,0)</f>
        <v>79817.67</v>
      </c>
      <c r="E79" s="19">
        <f>SUMIFS('1月份挂账'!$P:$P,'1月份挂账'!$R:$R,$A79)-SUMIFS('1月份挂账'!$O:$O,'1月份挂账'!$R:$R,$A79)</f>
        <v>79817.67</v>
      </c>
      <c r="F79" s="20">
        <f t="shared" si="3"/>
        <v>0</v>
      </c>
      <c r="H79" s="19">
        <f t="shared" si="4"/>
        <v>0</v>
      </c>
      <c r="I79" s="33"/>
    </row>
    <row r="80" customHeight="1" spans="1:9">
      <c r="A80" s="17" t="s">
        <v>86</v>
      </c>
      <c r="B80" s="18">
        <f>_xlfn.XLOOKUP(A80,'1月份科目余额（2.25导出）'!D:D,'1月份科目余额（2.25导出）'!O:O,0)</f>
        <v>3305.25</v>
      </c>
      <c r="E80" s="19">
        <f>SUMIFS('1月份挂账'!$P:$P,'1月份挂账'!$R:$R,$A80)-SUMIFS('1月份挂账'!$O:$O,'1月份挂账'!$R:$R,$A80)</f>
        <v>3305.25</v>
      </c>
      <c r="F80" s="20">
        <f t="shared" si="3"/>
        <v>0</v>
      </c>
      <c r="H80" s="19">
        <f t="shared" si="4"/>
        <v>0</v>
      </c>
      <c r="I80" s="33"/>
    </row>
    <row r="81" customHeight="1" spans="1:9">
      <c r="A81" s="17" t="s">
        <v>149</v>
      </c>
      <c r="B81" s="18">
        <f>_xlfn.XLOOKUP(A81,'1月份科目余额（2.25导出）'!D:D,'1月份科目余额（2.25导出）'!O:O,0)</f>
        <v>2927</v>
      </c>
      <c r="E81" s="19">
        <f>SUMIFS('1月份挂账'!$P:$P,'1月份挂账'!$R:$R,$A81)-SUMIFS('1月份挂账'!$O:$O,'1月份挂账'!$R:$R,$A81)</f>
        <v>0</v>
      </c>
      <c r="F81" s="20">
        <f t="shared" si="3"/>
        <v>2927</v>
      </c>
      <c r="H81" s="19">
        <f t="shared" si="4"/>
        <v>0.2927</v>
      </c>
      <c r="I81" s="33"/>
    </row>
    <row r="82" customHeight="1" spans="9:9">
      <c r="I82" s="39"/>
    </row>
    <row r="83" customHeight="1" spans="9:9">
      <c r="I83" s="39"/>
    </row>
    <row r="84" customHeight="1" spans="1:9">
      <c r="A84" s="17" t="s">
        <v>87</v>
      </c>
      <c r="B84" s="36">
        <f>SUM(B3:B83)</f>
        <v>17542557.86</v>
      </c>
      <c r="C84" s="36">
        <f t="shared" ref="C84:I84" si="5">SUM(C3:C83)</f>
        <v>10023719.74</v>
      </c>
      <c r="D84" s="36">
        <f t="shared" si="5"/>
        <v>8714003.56</v>
      </c>
      <c r="E84" s="36">
        <f t="shared" si="5"/>
        <v>9033923.95</v>
      </c>
      <c r="F84" s="36">
        <f t="shared" si="5"/>
        <v>9589454.7</v>
      </c>
      <c r="G84" s="36">
        <f t="shared" si="5"/>
        <v>0</v>
      </c>
      <c r="H84" s="36">
        <f t="shared" si="5"/>
        <v>703.562417</v>
      </c>
      <c r="I84" s="39">
        <f t="shared" si="5"/>
        <v>7599881.67</v>
      </c>
    </row>
    <row r="85" customHeight="1" spans="1:6">
      <c r="A85" s="17" t="s">
        <v>88</v>
      </c>
      <c r="B85" s="36">
        <f>SUMIFS(B3:B83,B3:B83,"&gt;0")</f>
        <v>17992757.86</v>
      </c>
      <c r="C85" s="37"/>
      <c r="D85" s="38"/>
      <c r="E85" s="38"/>
      <c r="F85" s="37"/>
    </row>
  </sheetData>
  <autoFilter xmlns:etc="http://www.wps.cn/officeDocument/2017/etCustomData" ref="A1:H85" etc:filterBottomFollowUsedRange="0">
    <extLst/>
  </autoFilter>
  <mergeCells count="1">
    <mergeCell ref="A1:H1"/>
  </mergeCells>
  <conditionalFormatting sqref="A$1:A$10485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228"/>
  <sheetViews>
    <sheetView topLeftCell="A116" workbookViewId="0">
      <selection activeCell="P34" sqref="P34"/>
    </sheetView>
  </sheetViews>
  <sheetFormatPr defaultColWidth="8" defaultRowHeight="14.25"/>
  <cols>
    <col min="1" max="1" width="7.75" style="1" customWidth="1"/>
    <col min="2" max="2" width="15.75" style="1" customWidth="1"/>
    <col min="3" max="3" width="9.375" style="1" customWidth="1"/>
    <col min="4" max="4" width="23.125" style="1" customWidth="1"/>
    <col min="5" max="6" width="7.75" style="1" customWidth="1"/>
    <col min="7" max="7" width="8.125" style="1" customWidth="1"/>
    <col min="8" max="8" width="10.75" style="1" customWidth="1"/>
    <col min="9" max="10" width="12.375" style="1" customWidth="1"/>
    <col min="11" max="12" width="10.875" style="1" customWidth="1"/>
    <col min="13" max="13" width="8.125" style="1" customWidth="1"/>
    <col min="14" max="14" width="10.75" style="1" customWidth="1"/>
    <col min="15" max="15" width="12.125" style="1" customWidth="1"/>
    <col min="16" max="16" width="23.75" style="14" customWidth="1"/>
    <col min="17" max="16384" width="8" style="1"/>
  </cols>
  <sheetData>
    <row r="1" s="1" customFormat="1" spans="1:16">
      <c r="A1" s="2" t="s">
        <v>89</v>
      </c>
      <c r="B1" s="2" t="s">
        <v>90</v>
      </c>
      <c r="C1" s="2" t="s">
        <v>91</v>
      </c>
      <c r="D1" s="2" t="s">
        <v>92</v>
      </c>
      <c r="E1" s="2" t="s">
        <v>93</v>
      </c>
      <c r="F1" s="2" t="s">
        <v>94</v>
      </c>
      <c r="G1" s="2" t="s">
        <v>95</v>
      </c>
      <c r="H1" s="3" t="s">
        <v>96</v>
      </c>
      <c r="I1" s="3" t="s">
        <v>97</v>
      </c>
      <c r="J1" s="3" t="s">
        <v>98</v>
      </c>
      <c r="K1" s="3" t="s">
        <v>99</v>
      </c>
      <c r="L1" s="3" t="s">
        <v>100</v>
      </c>
      <c r="M1" s="2" t="s">
        <v>95</v>
      </c>
      <c r="N1" s="3" t="s">
        <v>101</v>
      </c>
      <c r="P1" s="14"/>
    </row>
    <row r="2" s="1" customFormat="1" ht="15" customHeight="1" spans="1:16">
      <c r="A2" s="4" t="s">
        <v>103</v>
      </c>
      <c r="B2" s="5" t="s">
        <v>103</v>
      </c>
      <c r="C2" s="4" t="s">
        <v>103</v>
      </c>
      <c r="D2" s="5" t="s">
        <v>103</v>
      </c>
      <c r="E2" s="4" t="s">
        <v>103</v>
      </c>
      <c r="F2" s="4" t="s">
        <v>104</v>
      </c>
      <c r="G2" s="4" t="s">
        <v>103</v>
      </c>
      <c r="H2" s="15">
        <v>-25061512.18</v>
      </c>
      <c r="I2" s="15">
        <v>3679860.6</v>
      </c>
      <c r="J2" s="15">
        <v>0</v>
      </c>
      <c r="K2" s="15">
        <v>21422109.72</v>
      </c>
      <c r="L2" s="15">
        <v>12969464.58</v>
      </c>
      <c r="M2" s="4" t="s">
        <v>103</v>
      </c>
      <c r="N2" s="15">
        <v>-21381651.58</v>
      </c>
      <c r="P2" s="14"/>
    </row>
    <row r="3" s="1" customFormat="1" ht="15" customHeight="1" spans="1:16">
      <c r="A3" s="8" t="s">
        <v>105</v>
      </c>
      <c r="B3" s="9" t="s">
        <v>106</v>
      </c>
      <c r="C3" s="8" t="s">
        <v>103</v>
      </c>
      <c r="D3" s="9" t="s">
        <v>103</v>
      </c>
      <c r="E3" s="8" t="s">
        <v>153</v>
      </c>
      <c r="F3" s="8" t="s">
        <v>104</v>
      </c>
      <c r="G3" s="8" t="s">
        <v>108</v>
      </c>
      <c r="H3" s="16">
        <v>0</v>
      </c>
      <c r="I3" s="16">
        <v>46646.4</v>
      </c>
      <c r="J3" s="16">
        <v>46646.4</v>
      </c>
      <c r="K3" s="16">
        <v>2499383.63</v>
      </c>
      <c r="L3" s="16">
        <v>2499383.63</v>
      </c>
      <c r="M3" s="8" t="s">
        <v>108</v>
      </c>
      <c r="N3" s="16">
        <v>0</v>
      </c>
      <c r="O3" s="1">
        <f>IF(M3="贷",N3,-N3)</f>
        <v>0</v>
      </c>
      <c r="P3" s="14" t="str">
        <f>IF(O3=0,"",_xlfn.XLOOKUP(D4,'1月份计划'!A:A,'1月份计划'!A:A,"计划表需添加"))</f>
        <v/>
      </c>
    </row>
    <row r="4" s="1" customFormat="1" ht="15" customHeight="1" spans="1:16">
      <c r="A4" s="8" t="s">
        <v>105</v>
      </c>
      <c r="B4" s="9" t="s">
        <v>106</v>
      </c>
      <c r="C4" s="8" t="s">
        <v>103</v>
      </c>
      <c r="D4" s="9" t="s">
        <v>185</v>
      </c>
      <c r="E4" s="8" t="s">
        <v>103</v>
      </c>
      <c r="F4" s="8" t="s">
        <v>104</v>
      </c>
      <c r="G4" s="8" t="s">
        <v>150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8" t="s">
        <v>150</v>
      </c>
      <c r="N4" s="16">
        <v>0</v>
      </c>
      <c r="O4" s="1">
        <f t="shared" ref="O4:O67" si="0">IF(M4="贷",N4,-N4)</f>
        <v>0</v>
      </c>
      <c r="P4" s="14" t="str">
        <f>IF(O4=0,"",_xlfn.XLOOKUP(D4,'1月份计划'!A:A,'1月份计划'!A:A,"计划表需添加"))</f>
        <v/>
      </c>
    </row>
    <row r="5" s="1" customFormat="1" ht="15" hidden="1" customHeight="1" spans="1:16">
      <c r="A5" s="4" t="s">
        <v>105</v>
      </c>
      <c r="B5" s="5" t="s">
        <v>106</v>
      </c>
      <c r="C5" s="4" t="s">
        <v>103</v>
      </c>
      <c r="D5" s="5" t="s">
        <v>107</v>
      </c>
      <c r="E5" s="4" t="s">
        <v>103</v>
      </c>
      <c r="F5" s="4" t="s">
        <v>104</v>
      </c>
      <c r="G5" s="4" t="s">
        <v>108</v>
      </c>
      <c r="H5" s="15">
        <v>10007223.51</v>
      </c>
      <c r="I5" s="15">
        <v>0</v>
      </c>
      <c r="J5" s="15">
        <v>0</v>
      </c>
      <c r="K5" s="15">
        <v>0</v>
      </c>
      <c r="L5" s="15">
        <v>1602286.94</v>
      </c>
      <c r="M5" s="4" t="s">
        <v>108</v>
      </c>
      <c r="N5" s="15">
        <v>10007223.51</v>
      </c>
      <c r="O5" s="1">
        <f t="shared" si="0"/>
        <v>10007223.51</v>
      </c>
      <c r="P5" s="14" t="str">
        <f>IF(O5=0,"",_xlfn.XLOOKUP(D5,'1月份计划'!A:A,'1月份计划'!A:A,"计划表需添加"))</f>
        <v>计划表需添加</v>
      </c>
    </row>
    <row r="6" s="1" customFormat="1" ht="15" customHeight="1" spans="1:16">
      <c r="A6" s="8" t="s">
        <v>105</v>
      </c>
      <c r="B6" s="9" t="s">
        <v>106</v>
      </c>
      <c r="C6" s="8" t="s">
        <v>103</v>
      </c>
      <c r="D6" s="9" t="s">
        <v>75</v>
      </c>
      <c r="E6" s="8" t="s">
        <v>103</v>
      </c>
      <c r="F6" s="8" t="s">
        <v>104</v>
      </c>
      <c r="G6" s="8" t="s">
        <v>150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8" t="s">
        <v>150</v>
      </c>
      <c r="N6" s="16">
        <v>0</v>
      </c>
      <c r="O6" s="1">
        <f t="shared" si="0"/>
        <v>0</v>
      </c>
      <c r="P6" s="14" t="str">
        <f>IF(O6=0,"",_xlfn.XLOOKUP(D6,'1月份计划'!A:A,'1月份计划'!A:A,"计划表需添加"))</f>
        <v/>
      </c>
    </row>
    <row r="7" s="1" customFormat="1" ht="15" hidden="1" customHeight="1" spans="1:16">
      <c r="A7" s="4" t="s">
        <v>105</v>
      </c>
      <c r="B7" s="5" t="s">
        <v>106</v>
      </c>
      <c r="C7" s="4" t="s">
        <v>103</v>
      </c>
      <c r="D7" s="5" t="s">
        <v>109</v>
      </c>
      <c r="E7" s="4" t="s">
        <v>103</v>
      </c>
      <c r="F7" s="4" t="s">
        <v>104</v>
      </c>
      <c r="G7" s="4" t="s">
        <v>108</v>
      </c>
      <c r="H7" s="15">
        <v>80.3</v>
      </c>
      <c r="I7" s="15">
        <v>0</v>
      </c>
      <c r="J7" s="15">
        <v>0</v>
      </c>
      <c r="K7" s="15">
        <v>0</v>
      </c>
      <c r="L7" s="15">
        <v>0</v>
      </c>
      <c r="M7" s="4" t="s">
        <v>108</v>
      </c>
      <c r="N7" s="15">
        <v>80.3</v>
      </c>
      <c r="O7" s="1">
        <f t="shared" si="0"/>
        <v>80.3</v>
      </c>
      <c r="P7" s="14" t="str">
        <f>IF(O7=0,"",_xlfn.XLOOKUP(D7,'1月份计划'!A:A,'1月份计划'!A:A,"计划表需添加"))</f>
        <v>计划表需添加</v>
      </c>
    </row>
    <row r="8" s="1" customFormat="1" ht="15" customHeight="1" spans="1:16">
      <c r="A8" s="8" t="s">
        <v>105</v>
      </c>
      <c r="B8" s="9" t="s">
        <v>106</v>
      </c>
      <c r="C8" s="8" t="s">
        <v>103</v>
      </c>
      <c r="D8" s="9" t="s">
        <v>186</v>
      </c>
      <c r="E8" s="8" t="s">
        <v>103</v>
      </c>
      <c r="F8" s="8" t="s">
        <v>104</v>
      </c>
      <c r="G8" s="8" t="s">
        <v>150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8" t="s">
        <v>150</v>
      </c>
      <c r="N8" s="16">
        <v>0</v>
      </c>
      <c r="O8" s="1">
        <f t="shared" si="0"/>
        <v>0</v>
      </c>
      <c r="P8" s="14" t="str">
        <f>IF(O8=0,"",_xlfn.XLOOKUP(D8,'1月份计划'!A:A,'1月份计划'!A:A,"计划表需添加"))</f>
        <v/>
      </c>
    </row>
    <row r="9" s="1" customFormat="1" ht="15" customHeight="1" spans="1:16">
      <c r="A9" s="8" t="s">
        <v>105</v>
      </c>
      <c r="B9" s="9" t="s">
        <v>106</v>
      </c>
      <c r="C9" s="8" t="s">
        <v>103</v>
      </c>
      <c r="D9" s="9" t="s">
        <v>187</v>
      </c>
      <c r="E9" s="8" t="s">
        <v>103</v>
      </c>
      <c r="F9" s="8" t="s">
        <v>104</v>
      </c>
      <c r="G9" s="8" t="s">
        <v>150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8" t="s">
        <v>150</v>
      </c>
      <c r="N9" s="16">
        <v>0</v>
      </c>
      <c r="O9" s="1">
        <f t="shared" si="0"/>
        <v>0</v>
      </c>
      <c r="P9" s="14" t="str">
        <f>IF(O9=0,"",_xlfn.XLOOKUP(D9,'1月份计划'!A:A,'1月份计划'!A:A,"计划表需添加"))</f>
        <v/>
      </c>
    </row>
    <row r="10" s="1" customFormat="1" ht="15" hidden="1" customHeight="1" spans="1:16">
      <c r="A10" s="4" t="s">
        <v>105</v>
      </c>
      <c r="B10" s="5" t="s">
        <v>106</v>
      </c>
      <c r="C10" s="4" t="s">
        <v>103</v>
      </c>
      <c r="D10" s="5" t="s">
        <v>110</v>
      </c>
      <c r="E10" s="4" t="s">
        <v>103</v>
      </c>
      <c r="F10" s="4" t="s">
        <v>104</v>
      </c>
      <c r="G10" s="4" t="s">
        <v>108</v>
      </c>
      <c r="H10" s="15">
        <v>23367.17</v>
      </c>
      <c r="I10" s="15">
        <v>0</v>
      </c>
      <c r="J10" s="15">
        <v>0</v>
      </c>
      <c r="K10" s="15">
        <v>0</v>
      </c>
      <c r="L10" s="15">
        <v>0</v>
      </c>
      <c r="M10" s="4" t="s">
        <v>108</v>
      </c>
      <c r="N10" s="15">
        <v>23367.17</v>
      </c>
      <c r="O10" s="1">
        <f t="shared" si="0"/>
        <v>23367.17</v>
      </c>
      <c r="P10" s="14" t="str">
        <f>IF(O10=0,"",_xlfn.XLOOKUP(D10,'1月份计划'!A:A,'1月份计划'!A:A,"计划表需添加"))</f>
        <v>计划表需添加</v>
      </c>
    </row>
    <row r="11" s="1" customFormat="1" ht="15" hidden="1" customHeight="1" spans="1:16">
      <c r="A11" s="8" t="s">
        <v>105</v>
      </c>
      <c r="B11" s="9" t="s">
        <v>106</v>
      </c>
      <c r="C11" s="8" t="s">
        <v>103</v>
      </c>
      <c r="D11" s="9" t="s">
        <v>111</v>
      </c>
      <c r="E11" s="8" t="s">
        <v>103</v>
      </c>
      <c r="F11" s="8" t="s">
        <v>104</v>
      </c>
      <c r="G11" s="8" t="s">
        <v>108</v>
      </c>
      <c r="H11" s="16">
        <v>9685.4</v>
      </c>
      <c r="I11" s="16">
        <v>0</v>
      </c>
      <c r="J11" s="16">
        <v>0</v>
      </c>
      <c r="K11" s="16">
        <v>0</v>
      </c>
      <c r="L11" s="16">
        <v>0</v>
      </c>
      <c r="M11" s="8" t="s">
        <v>108</v>
      </c>
      <c r="N11" s="16">
        <v>9685.4</v>
      </c>
      <c r="O11" s="1">
        <f t="shared" si="0"/>
        <v>9685.4</v>
      </c>
      <c r="P11" s="14" t="str">
        <f>IF(O11=0,"",_xlfn.XLOOKUP(D11,'1月份计划'!A:A,'1月份计划'!A:A,"计划表需添加"))</f>
        <v>计划表需添加</v>
      </c>
    </row>
    <row r="12" s="1" customFormat="1" ht="15" customHeight="1" spans="1:16">
      <c r="A12" s="4" t="s">
        <v>105</v>
      </c>
      <c r="B12" s="5" t="s">
        <v>106</v>
      </c>
      <c r="C12" s="4" t="s">
        <v>103</v>
      </c>
      <c r="D12" s="5" t="s">
        <v>10</v>
      </c>
      <c r="E12" s="4" t="s">
        <v>103</v>
      </c>
      <c r="F12" s="4" t="s">
        <v>104</v>
      </c>
      <c r="G12" s="4" t="s">
        <v>108</v>
      </c>
      <c r="H12" s="15">
        <v>391511.54</v>
      </c>
      <c r="I12" s="15">
        <v>0</v>
      </c>
      <c r="J12" s="15">
        <v>0</v>
      </c>
      <c r="K12" s="15">
        <v>150000</v>
      </c>
      <c r="L12" s="15">
        <v>119091.84</v>
      </c>
      <c r="M12" s="4" t="s">
        <v>108</v>
      </c>
      <c r="N12" s="15">
        <v>391511.54</v>
      </c>
      <c r="O12" s="1">
        <f t="shared" si="0"/>
        <v>391511.54</v>
      </c>
      <c r="P12" s="14" t="str">
        <f>IF(O12=0,"",_xlfn.XLOOKUP(D12,'1月份计划'!A:A,'1月份计划'!A:A,"计划表需添加"))</f>
        <v>天津琪安科技有限公司</v>
      </c>
    </row>
    <row r="13" s="1" customFormat="1" ht="15" customHeight="1" spans="1:16">
      <c r="A13" s="8" t="s">
        <v>105</v>
      </c>
      <c r="B13" s="9" t="s">
        <v>106</v>
      </c>
      <c r="C13" s="8" t="s">
        <v>103</v>
      </c>
      <c r="D13" s="9" t="s">
        <v>11</v>
      </c>
      <c r="E13" s="8" t="s">
        <v>103</v>
      </c>
      <c r="F13" s="8" t="s">
        <v>104</v>
      </c>
      <c r="G13" s="8" t="s">
        <v>108</v>
      </c>
      <c r="H13" s="16">
        <v>147583.76</v>
      </c>
      <c r="I13" s="16">
        <v>0</v>
      </c>
      <c r="J13" s="16">
        <v>0</v>
      </c>
      <c r="K13" s="16">
        <v>120000</v>
      </c>
      <c r="L13" s="16">
        <v>77995.01</v>
      </c>
      <c r="M13" s="8" t="s">
        <v>108</v>
      </c>
      <c r="N13" s="16">
        <v>147583.76</v>
      </c>
      <c r="O13" s="1">
        <f t="shared" si="0"/>
        <v>147583.76</v>
      </c>
      <c r="P13" s="14" t="str">
        <f>IF(O13=0,"",_xlfn.XLOOKUP(D13,'1月份计划'!A:A,'1月份计划'!A:A,"计划表需添加"))</f>
        <v>黄骅市广亿汽车部件有限公司</v>
      </c>
    </row>
    <row r="14" s="1" customFormat="1" ht="15" customHeight="1" spans="1:16">
      <c r="A14" s="4" t="s">
        <v>105</v>
      </c>
      <c r="B14" s="5" t="s">
        <v>106</v>
      </c>
      <c r="C14" s="4" t="s">
        <v>103</v>
      </c>
      <c r="D14" s="5" t="s">
        <v>188</v>
      </c>
      <c r="E14" s="4" t="s">
        <v>103</v>
      </c>
      <c r="F14" s="4" t="s">
        <v>104</v>
      </c>
      <c r="G14" s="4" t="s">
        <v>150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4" t="s">
        <v>150</v>
      </c>
      <c r="N14" s="15">
        <v>0</v>
      </c>
      <c r="O14" s="1">
        <f t="shared" si="0"/>
        <v>0</v>
      </c>
      <c r="P14" s="14" t="str">
        <f>IF(O14=0,"",_xlfn.XLOOKUP(D14,'1月份计划'!A:A,'1月份计划'!A:A,"计划表需添加"))</f>
        <v/>
      </c>
    </row>
    <row r="15" s="1" customFormat="1" ht="15" customHeight="1" spans="1:16">
      <c r="A15" s="8" t="s">
        <v>105</v>
      </c>
      <c r="B15" s="9" t="s">
        <v>106</v>
      </c>
      <c r="C15" s="8" t="s">
        <v>103</v>
      </c>
      <c r="D15" s="9" t="s">
        <v>12</v>
      </c>
      <c r="E15" s="8" t="s">
        <v>103</v>
      </c>
      <c r="F15" s="8" t="s">
        <v>104</v>
      </c>
      <c r="G15" s="8" t="s">
        <v>108</v>
      </c>
      <c r="H15" s="16">
        <v>57350.41</v>
      </c>
      <c r="I15" s="16">
        <v>0</v>
      </c>
      <c r="J15" s="16">
        <v>0</v>
      </c>
      <c r="K15" s="16">
        <v>70000</v>
      </c>
      <c r="L15" s="16">
        <v>16908.28</v>
      </c>
      <c r="M15" s="8" t="s">
        <v>108</v>
      </c>
      <c r="N15" s="16">
        <v>57350.41</v>
      </c>
      <c r="O15" s="1">
        <f t="shared" si="0"/>
        <v>57350.41</v>
      </c>
      <c r="P15" s="14" t="str">
        <f>IF(O15=0,"",_xlfn.XLOOKUP(D15,'1月份计划'!A:A,'1月份计划'!A:A,"计划表需添加"))</f>
        <v>霸州市自强汽车零部件厂</v>
      </c>
    </row>
    <row r="16" s="1" customFormat="1" ht="15" customHeight="1" spans="1:16">
      <c r="A16" s="4" t="s">
        <v>105</v>
      </c>
      <c r="B16" s="5" t="s">
        <v>106</v>
      </c>
      <c r="C16" s="4" t="s">
        <v>103</v>
      </c>
      <c r="D16" s="5" t="s">
        <v>13</v>
      </c>
      <c r="E16" s="4" t="s">
        <v>103</v>
      </c>
      <c r="F16" s="4" t="s">
        <v>104</v>
      </c>
      <c r="G16" s="4" t="s">
        <v>108</v>
      </c>
      <c r="H16" s="15">
        <v>16490.64</v>
      </c>
      <c r="I16" s="15">
        <v>0</v>
      </c>
      <c r="J16" s="15">
        <v>0</v>
      </c>
      <c r="K16" s="15">
        <v>30000</v>
      </c>
      <c r="L16" s="15">
        <v>0</v>
      </c>
      <c r="M16" s="4" t="s">
        <v>108</v>
      </c>
      <c r="N16" s="15">
        <v>16490.64</v>
      </c>
      <c r="O16" s="1">
        <f t="shared" si="0"/>
        <v>16490.64</v>
      </c>
      <c r="P16" s="14" t="str">
        <f>IF(O16=0,"",_xlfn.XLOOKUP(D16,'1月份计划'!A:A,'1月份计划'!A:A,"计划表需添加"))</f>
        <v>海兴中盛弹簧有限公司</v>
      </c>
    </row>
    <row r="17" s="1" customFormat="1" ht="15" customHeight="1" spans="1:16">
      <c r="A17" s="4" t="s">
        <v>105</v>
      </c>
      <c r="B17" s="5" t="s">
        <v>106</v>
      </c>
      <c r="C17" s="4" t="s">
        <v>103</v>
      </c>
      <c r="D17" s="5" t="s">
        <v>189</v>
      </c>
      <c r="E17" s="4" t="s">
        <v>103</v>
      </c>
      <c r="F17" s="4" t="s">
        <v>104</v>
      </c>
      <c r="G17" s="4" t="s">
        <v>150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4" t="s">
        <v>150</v>
      </c>
      <c r="N17" s="15">
        <v>0</v>
      </c>
      <c r="O17" s="1">
        <f t="shared" si="0"/>
        <v>0</v>
      </c>
      <c r="P17" s="14" t="str">
        <f>IF(O17=0,"",_xlfn.XLOOKUP(D17,'1月份计划'!A:A,'1月份计划'!A:A,"计划表需添加"))</f>
        <v/>
      </c>
    </row>
    <row r="18" s="1" customFormat="1" ht="15" customHeight="1" spans="1:16">
      <c r="A18" s="4" t="s">
        <v>105</v>
      </c>
      <c r="B18" s="5" t="s">
        <v>106</v>
      </c>
      <c r="C18" s="4" t="s">
        <v>103</v>
      </c>
      <c r="D18" s="5" t="s">
        <v>190</v>
      </c>
      <c r="E18" s="4" t="s">
        <v>103</v>
      </c>
      <c r="F18" s="4" t="s">
        <v>104</v>
      </c>
      <c r="G18" s="4" t="s">
        <v>150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4" t="s">
        <v>150</v>
      </c>
      <c r="N18" s="15">
        <v>0</v>
      </c>
      <c r="O18" s="1">
        <f t="shared" si="0"/>
        <v>0</v>
      </c>
      <c r="P18" s="14" t="str">
        <f>IF(O18=0,"",_xlfn.XLOOKUP(D18,'1月份计划'!A:A,'1月份计划'!A:A,"计划表需添加"))</f>
        <v/>
      </c>
    </row>
    <row r="19" s="1" customFormat="1" ht="15" hidden="1" customHeight="1" spans="1:16">
      <c r="A19" s="8" t="s">
        <v>105</v>
      </c>
      <c r="B19" s="9" t="s">
        <v>106</v>
      </c>
      <c r="C19" s="8" t="s">
        <v>103</v>
      </c>
      <c r="D19" s="9" t="s">
        <v>112</v>
      </c>
      <c r="E19" s="8" t="s">
        <v>103</v>
      </c>
      <c r="F19" s="8" t="s">
        <v>104</v>
      </c>
      <c r="G19" s="8" t="s">
        <v>108</v>
      </c>
      <c r="H19" s="16">
        <v>29161319.46</v>
      </c>
      <c r="I19" s="16">
        <v>100000</v>
      </c>
      <c r="J19" s="16">
        <v>0</v>
      </c>
      <c r="K19" s="16">
        <v>100000</v>
      </c>
      <c r="L19" s="16">
        <v>-134494</v>
      </c>
      <c r="M19" s="8" t="s">
        <v>108</v>
      </c>
      <c r="N19" s="16">
        <v>29061319.46</v>
      </c>
      <c r="O19" s="1">
        <f t="shared" si="0"/>
        <v>29061319.46</v>
      </c>
      <c r="P19" s="14" t="str">
        <f>IF(O19=0,"",_xlfn.XLOOKUP(D19,'1月份计划'!A:A,'1月份计划'!A:A,"计划表需添加"))</f>
        <v>计划表需添加</v>
      </c>
    </row>
    <row r="20" s="1" customFormat="1" ht="15" customHeight="1" spans="1:16">
      <c r="A20" s="4" t="s">
        <v>105</v>
      </c>
      <c r="B20" s="5" t="s">
        <v>106</v>
      </c>
      <c r="C20" s="4" t="s">
        <v>103</v>
      </c>
      <c r="D20" s="5" t="s">
        <v>191</v>
      </c>
      <c r="E20" s="4" t="s">
        <v>103</v>
      </c>
      <c r="F20" s="4" t="s">
        <v>104</v>
      </c>
      <c r="G20" s="4" t="s">
        <v>150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4" t="s">
        <v>150</v>
      </c>
      <c r="N20" s="15">
        <v>0</v>
      </c>
      <c r="O20" s="1">
        <f t="shared" si="0"/>
        <v>0</v>
      </c>
      <c r="P20" s="14" t="str">
        <f>IF(O20=0,"",_xlfn.XLOOKUP(D20,'1月份计划'!A:A,'1月份计划'!A:A,"计划表需添加"))</f>
        <v/>
      </c>
    </row>
    <row r="21" s="1" customFormat="1" ht="15" customHeight="1" spans="1:16">
      <c r="A21" s="4" t="s">
        <v>105</v>
      </c>
      <c r="B21" s="5" t="s">
        <v>106</v>
      </c>
      <c r="C21" s="4" t="s">
        <v>103</v>
      </c>
      <c r="D21" s="5" t="s">
        <v>192</v>
      </c>
      <c r="E21" s="4" t="s">
        <v>103</v>
      </c>
      <c r="F21" s="4" t="s">
        <v>104</v>
      </c>
      <c r="G21" s="4" t="s">
        <v>150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4" t="s">
        <v>150</v>
      </c>
      <c r="N21" s="15">
        <v>0</v>
      </c>
      <c r="O21" s="1">
        <f t="shared" si="0"/>
        <v>0</v>
      </c>
      <c r="P21" s="14" t="str">
        <f>IF(O21=0,"",_xlfn.XLOOKUP(D21,'1月份计划'!A:A,'1月份计划'!A:A,"计划表需添加"))</f>
        <v/>
      </c>
    </row>
    <row r="22" s="1" customFormat="1" ht="15" customHeight="1" spans="1:16">
      <c r="A22" s="4" t="s">
        <v>105</v>
      </c>
      <c r="B22" s="5" t="s">
        <v>106</v>
      </c>
      <c r="C22" s="4" t="s">
        <v>103</v>
      </c>
      <c r="D22" s="5" t="s">
        <v>14</v>
      </c>
      <c r="E22" s="4" t="s">
        <v>103</v>
      </c>
      <c r="F22" s="4" t="s">
        <v>104</v>
      </c>
      <c r="G22" s="4" t="s">
        <v>108</v>
      </c>
      <c r="H22" s="15">
        <v>262055.59</v>
      </c>
      <c r="I22" s="15">
        <v>0</v>
      </c>
      <c r="J22" s="15">
        <v>0</v>
      </c>
      <c r="K22" s="15">
        <v>110000</v>
      </c>
      <c r="L22" s="15">
        <v>78601.67</v>
      </c>
      <c r="M22" s="4" t="s">
        <v>108</v>
      </c>
      <c r="N22" s="15">
        <v>262055.59</v>
      </c>
      <c r="O22" s="1">
        <f t="shared" si="0"/>
        <v>262055.59</v>
      </c>
      <c r="P22" s="14" t="str">
        <f>IF(O22=0,"",_xlfn.XLOOKUP(D22,'1月份计划'!A:A,'1月份计划'!A:A,"计划表需添加"))</f>
        <v>沧州临港明康汽车配件有限公司</v>
      </c>
    </row>
    <row r="23" s="1" customFormat="1" ht="15" customHeight="1" spans="1:16">
      <c r="A23" s="8" t="s">
        <v>105</v>
      </c>
      <c r="B23" s="9" t="s">
        <v>106</v>
      </c>
      <c r="C23" s="8" t="s">
        <v>103</v>
      </c>
      <c r="D23" s="9" t="s">
        <v>15</v>
      </c>
      <c r="E23" s="8" t="s">
        <v>103</v>
      </c>
      <c r="F23" s="8" t="s">
        <v>104</v>
      </c>
      <c r="G23" s="8" t="s">
        <v>108</v>
      </c>
      <c r="H23" s="16">
        <v>139395</v>
      </c>
      <c r="I23" s="16">
        <v>0</v>
      </c>
      <c r="J23" s="16">
        <v>0</v>
      </c>
      <c r="K23" s="16">
        <v>160000</v>
      </c>
      <c r="L23" s="16">
        <v>71377.35</v>
      </c>
      <c r="M23" s="8" t="s">
        <v>108</v>
      </c>
      <c r="N23" s="16">
        <v>139395</v>
      </c>
      <c r="O23" s="1">
        <f t="shared" si="0"/>
        <v>139395</v>
      </c>
      <c r="P23" s="14" t="str">
        <f>IF(O23=0,"",_xlfn.XLOOKUP(D23,'1月份计划'!A:A,'1月份计划'!A:A,"计划表需添加"))</f>
        <v>黄骅市建昌塑料制品有限公司</v>
      </c>
    </row>
    <row r="24" s="1" customFormat="1" ht="15" customHeight="1" spans="1:16">
      <c r="A24" s="4" t="s">
        <v>105</v>
      </c>
      <c r="B24" s="5" t="s">
        <v>106</v>
      </c>
      <c r="C24" s="4" t="s">
        <v>103</v>
      </c>
      <c r="D24" s="5" t="s">
        <v>73</v>
      </c>
      <c r="E24" s="4" t="s">
        <v>103</v>
      </c>
      <c r="F24" s="4" t="s">
        <v>104</v>
      </c>
      <c r="G24" s="4" t="s">
        <v>108</v>
      </c>
      <c r="H24" s="15">
        <v>17289</v>
      </c>
      <c r="I24" s="15">
        <v>0</v>
      </c>
      <c r="J24" s="15">
        <v>0</v>
      </c>
      <c r="K24" s="15">
        <v>14407.26</v>
      </c>
      <c r="L24" s="15">
        <v>8644.5</v>
      </c>
      <c r="M24" s="4" t="s">
        <v>108</v>
      </c>
      <c r="N24" s="15">
        <v>17289</v>
      </c>
      <c r="O24" s="1">
        <f t="shared" si="0"/>
        <v>17289</v>
      </c>
      <c r="P24" s="14" t="str">
        <f>IF(O24=0,"",_xlfn.XLOOKUP(D24,'1月份计划'!A:A,'1月份计划'!A:A,"计划表需添加"))</f>
        <v>黄骅市成卓汽车部件厂</v>
      </c>
    </row>
    <row r="25" s="1" customFormat="1" ht="15" customHeight="1" spans="1:16">
      <c r="A25" s="8" t="s">
        <v>105</v>
      </c>
      <c r="B25" s="9" t="s">
        <v>106</v>
      </c>
      <c r="C25" s="8" t="s">
        <v>103</v>
      </c>
      <c r="D25" s="9" t="s">
        <v>193</v>
      </c>
      <c r="E25" s="8" t="s">
        <v>103</v>
      </c>
      <c r="F25" s="8" t="s">
        <v>104</v>
      </c>
      <c r="G25" s="8" t="s">
        <v>150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8" t="s">
        <v>150</v>
      </c>
      <c r="N25" s="16">
        <v>0</v>
      </c>
      <c r="O25" s="1">
        <f t="shared" si="0"/>
        <v>0</v>
      </c>
      <c r="P25" s="14" t="str">
        <f>IF(O25=0,"",_xlfn.XLOOKUP(D25,'1月份计划'!A:A,'1月份计划'!A:A,"计划表需添加"))</f>
        <v/>
      </c>
    </row>
    <row r="26" s="1" customFormat="1" ht="15" customHeight="1" spans="1:16">
      <c r="A26" s="8" t="s">
        <v>105</v>
      </c>
      <c r="B26" s="9" t="s">
        <v>106</v>
      </c>
      <c r="C26" s="8" t="s">
        <v>103</v>
      </c>
      <c r="D26" s="9" t="s">
        <v>194</v>
      </c>
      <c r="E26" s="8" t="s">
        <v>103</v>
      </c>
      <c r="F26" s="8" t="s">
        <v>104</v>
      </c>
      <c r="G26" s="8" t="s">
        <v>150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8" t="s">
        <v>150</v>
      </c>
      <c r="N26" s="16">
        <v>0</v>
      </c>
      <c r="O26" s="1">
        <f t="shared" si="0"/>
        <v>0</v>
      </c>
      <c r="P26" s="14" t="str">
        <f>IF(O26=0,"",_xlfn.XLOOKUP(D26,'1月份计划'!A:A,'1月份计划'!A:A,"计划表需添加"))</f>
        <v/>
      </c>
    </row>
    <row r="27" s="1" customFormat="1" ht="15" hidden="1" customHeight="1" spans="1:16">
      <c r="A27" s="4" t="s">
        <v>105</v>
      </c>
      <c r="B27" s="5" t="s">
        <v>106</v>
      </c>
      <c r="C27" s="4" t="s">
        <v>103</v>
      </c>
      <c r="D27" s="5" t="s">
        <v>113</v>
      </c>
      <c r="E27" s="4" t="s">
        <v>103</v>
      </c>
      <c r="F27" s="4" t="s">
        <v>104</v>
      </c>
      <c r="G27" s="4" t="s">
        <v>108</v>
      </c>
      <c r="H27" s="15">
        <v>5200.09</v>
      </c>
      <c r="I27" s="15">
        <v>0</v>
      </c>
      <c r="J27" s="15">
        <v>0</v>
      </c>
      <c r="K27" s="15">
        <v>0</v>
      </c>
      <c r="L27" s="15">
        <v>0</v>
      </c>
      <c r="M27" s="4" t="s">
        <v>108</v>
      </c>
      <c r="N27" s="15">
        <v>5200.09</v>
      </c>
      <c r="O27" s="1">
        <f t="shared" si="0"/>
        <v>5200.09</v>
      </c>
      <c r="P27" s="14" t="str">
        <f>IF(O27=0,"",_xlfn.XLOOKUP(D27,'1月份计划'!A:A,'1月份计划'!A:A,"计划表需添加"))</f>
        <v>计划表需添加</v>
      </c>
    </row>
    <row r="28" s="1" customFormat="1" ht="15" customHeight="1" spans="1:16">
      <c r="A28" s="4" t="s">
        <v>105</v>
      </c>
      <c r="B28" s="5" t="s">
        <v>106</v>
      </c>
      <c r="C28" s="4" t="s">
        <v>103</v>
      </c>
      <c r="D28" s="5" t="s">
        <v>78</v>
      </c>
      <c r="E28" s="4" t="s">
        <v>103</v>
      </c>
      <c r="F28" s="4" t="s">
        <v>104</v>
      </c>
      <c r="G28" s="4" t="s">
        <v>114</v>
      </c>
      <c r="H28" s="15">
        <v>6040.98</v>
      </c>
      <c r="I28" s="15">
        <v>0</v>
      </c>
      <c r="J28" s="15">
        <v>0</v>
      </c>
      <c r="K28" s="15">
        <v>4010.54</v>
      </c>
      <c r="L28" s="15">
        <v>-6040.98</v>
      </c>
      <c r="M28" s="4" t="s">
        <v>114</v>
      </c>
      <c r="N28" s="15">
        <v>6040.98</v>
      </c>
      <c r="O28" s="1">
        <f t="shared" si="0"/>
        <v>-6040.98</v>
      </c>
      <c r="P28" s="14" t="str">
        <f>IF(O28=0,"",_xlfn.XLOOKUP(D28,'1月份计划'!A:A,'1月份计划'!A:A,"计划表需添加"))</f>
        <v>沧州旭兴五金制品有限公司</v>
      </c>
    </row>
    <row r="29" s="1" customFormat="1" ht="15" customHeight="1" spans="1:16">
      <c r="A29" s="8" t="s">
        <v>105</v>
      </c>
      <c r="B29" s="9" t="s">
        <v>106</v>
      </c>
      <c r="C29" s="8" t="s">
        <v>103</v>
      </c>
      <c r="D29" s="9" t="s">
        <v>195</v>
      </c>
      <c r="E29" s="8" t="s">
        <v>103</v>
      </c>
      <c r="F29" s="8" t="s">
        <v>104</v>
      </c>
      <c r="G29" s="8" t="s">
        <v>150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8" t="s">
        <v>150</v>
      </c>
      <c r="N29" s="16">
        <v>0</v>
      </c>
      <c r="O29" s="1">
        <f t="shared" si="0"/>
        <v>0</v>
      </c>
      <c r="P29" s="14" t="str">
        <f>IF(O29=0,"",_xlfn.XLOOKUP(D29,'1月份计划'!A:A,'1月份计划'!A:A,"计划表需添加"))</f>
        <v/>
      </c>
    </row>
    <row r="30" s="1" customFormat="1" ht="15" customHeight="1" spans="1:16">
      <c r="A30" s="4" t="s">
        <v>105</v>
      </c>
      <c r="B30" s="5" t="s">
        <v>106</v>
      </c>
      <c r="C30" s="4" t="s">
        <v>103</v>
      </c>
      <c r="D30" s="5" t="s">
        <v>65</v>
      </c>
      <c r="E30" s="4" t="s">
        <v>103</v>
      </c>
      <c r="F30" s="4" t="s">
        <v>104</v>
      </c>
      <c r="G30" s="4" t="s">
        <v>108</v>
      </c>
      <c r="H30" s="15">
        <v>168822</v>
      </c>
      <c r="I30" s="15">
        <v>0</v>
      </c>
      <c r="J30" s="15">
        <v>0</v>
      </c>
      <c r="K30" s="15">
        <v>0</v>
      </c>
      <c r="L30" s="15">
        <v>36216.5</v>
      </c>
      <c r="M30" s="4" t="s">
        <v>108</v>
      </c>
      <c r="N30" s="15">
        <v>168822</v>
      </c>
      <c r="O30" s="1">
        <f t="shared" si="0"/>
        <v>168822</v>
      </c>
      <c r="P30" s="14" t="str">
        <f>IF(O30=0,"",_xlfn.XLOOKUP(D30,'1月份计划'!A:A,'1月份计划'!A:A,"计划表需添加"))</f>
        <v>文安县德实汽车配件有限公司</v>
      </c>
    </row>
    <row r="31" s="1" customFormat="1" ht="15" customHeight="1" spans="1:16">
      <c r="A31" s="8" t="s">
        <v>105</v>
      </c>
      <c r="B31" s="9" t="s">
        <v>106</v>
      </c>
      <c r="C31" s="8" t="s">
        <v>103</v>
      </c>
      <c r="D31" s="9" t="s">
        <v>196</v>
      </c>
      <c r="E31" s="8" t="s">
        <v>103</v>
      </c>
      <c r="F31" s="8" t="s">
        <v>104</v>
      </c>
      <c r="G31" s="8" t="s">
        <v>150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8" t="s">
        <v>150</v>
      </c>
      <c r="N31" s="16">
        <v>0</v>
      </c>
      <c r="O31" s="1">
        <f t="shared" si="0"/>
        <v>0</v>
      </c>
      <c r="P31" s="14" t="str">
        <f>IF(O31=0,"",_xlfn.XLOOKUP(D31,'1月份计划'!A:A,'1月份计划'!A:A,"计划表需添加"))</f>
        <v/>
      </c>
    </row>
    <row r="32" s="1" customFormat="1" ht="15" customHeight="1" spans="1:16">
      <c r="A32" s="4" t="s">
        <v>105</v>
      </c>
      <c r="B32" s="5" t="s">
        <v>106</v>
      </c>
      <c r="C32" s="4" t="s">
        <v>103</v>
      </c>
      <c r="D32" s="5" t="s">
        <v>16</v>
      </c>
      <c r="E32" s="4" t="s">
        <v>103</v>
      </c>
      <c r="F32" s="4" t="s">
        <v>104</v>
      </c>
      <c r="G32" s="4" t="s">
        <v>108</v>
      </c>
      <c r="H32" s="15">
        <v>129030.41</v>
      </c>
      <c r="I32" s="15">
        <v>0</v>
      </c>
      <c r="J32" s="15">
        <v>0</v>
      </c>
      <c r="K32" s="15">
        <v>150000</v>
      </c>
      <c r="L32" s="15">
        <v>75095.26</v>
      </c>
      <c r="M32" s="4" t="s">
        <v>108</v>
      </c>
      <c r="N32" s="15">
        <v>129030.41</v>
      </c>
      <c r="O32" s="1">
        <f t="shared" si="0"/>
        <v>129030.41</v>
      </c>
      <c r="P32" s="14" t="str">
        <f>IF(O32=0,"",_xlfn.XLOOKUP(D32,'1月份计划'!A:A,'1月份计划'!A:A,"计划表需添加"))</f>
        <v>廊坊市烁鑫汽车配件有限公司</v>
      </c>
    </row>
    <row r="33" s="1" customFormat="1" ht="15" customHeight="1" spans="1:16">
      <c r="A33" s="8" t="s">
        <v>105</v>
      </c>
      <c r="B33" s="9" t="s">
        <v>106</v>
      </c>
      <c r="C33" s="8" t="s">
        <v>103</v>
      </c>
      <c r="D33" s="9" t="s">
        <v>197</v>
      </c>
      <c r="E33" s="8" t="s">
        <v>103</v>
      </c>
      <c r="F33" s="8" t="s">
        <v>104</v>
      </c>
      <c r="G33" s="8" t="s">
        <v>150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8" t="s">
        <v>150</v>
      </c>
      <c r="N33" s="16">
        <v>0</v>
      </c>
      <c r="O33" s="1">
        <f t="shared" si="0"/>
        <v>0</v>
      </c>
      <c r="P33" s="14" t="str">
        <f>IF(O33=0,"",_xlfn.XLOOKUP(D33,'1月份计划'!A:A,'1月份计划'!A:A,"计划表需添加"))</f>
        <v/>
      </c>
    </row>
    <row r="34" s="1" customFormat="1" ht="15" customHeight="1" spans="1:16">
      <c r="A34" s="8" t="s">
        <v>105</v>
      </c>
      <c r="B34" s="9" t="s">
        <v>106</v>
      </c>
      <c r="C34" s="8" t="s">
        <v>103</v>
      </c>
      <c r="D34" s="9" t="s">
        <v>198</v>
      </c>
      <c r="E34" s="8" t="s">
        <v>103</v>
      </c>
      <c r="F34" s="8" t="s">
        <v>104</v>
      </c>
      <c r="G34" s="8" t="s">
        <v>150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8" t="s">
        <v>150</v>
      </c>
      <c r="N34" s="16">
        <v>0</v>
      </c>
      <c r="O34" s="1">
        <f t="shared" si="0"/>
        <v>0</v>
      </c>
      <c r="P34" s="14" t="str">
        <f>IF(O34=0,"",_xlfn.XLOOKUP(D34,'1月份计划'!A:A,'1月份计划'!A:A,"计划表需添加"))</f>
        <v/>
      </c>
    </row>
    <row r="35" s="1" customFormat="1" ht="15" customHeight="1" spans="1:16">
      <c r="A35" s="4" t="s">
        <v>105</v>
      </c>
      <c r="B35" s="5" t="s">
        <v>106</v>
      </c>
      <c r="C35" s="4" t="s">
        <v>103</v>
      </c>
      <c r="D35" s="5" t="s">
        <v>199</v>
      </c>
      <c r="E35" s="4" t="s">
        <v>103</v>
      </c>
      <c r="F35" s="4" t="s">
        <v>104</v>
      </c>
      <c r="G35" s="4" t="s">
        <v>150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4" t="s">
        <v>150</v>
      </c>
      <c r="N35" s="15">
        <v>0</v>
      </c>
      <c r="O35" s="1">
        <f t="shared" si="0"/>
        <v>0</v>
      </c>
      <c r="P35" s="14" t="str">
        <f>IF(O35=0,"",_xlfn.XLOOKUP(D35,'1月份计划'!A:A,'1月份计划'!A:A,"计划表需添加"))</f>
        <v/>
      </c>
    </row>
    <row r="36" s="1" customFormat="1" ht="15" customHeight="1" spans="1:16">
      <c r="A36" s="8" t="s">
        <v>105</v>
      </c>
      <c r="B36" s="9" t="s">
        <v>106</v>
      </c>
      <c r="C36" s="8" t="s">
        <v>103</v>
      </c>
      <c r="D36" s="9" t="s">
        <v>200</v>
      </c>
      <c r="E36" s="8" t="s">
        <v>103</v>
      </c>
      <c r="F36" s="8" t="s">
        <v>104</v>
      </c>
      <c r="G36" s="8" t="s">
        <v>150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8" t="s">
        <v>150</v>
      </c>
      <c r="N36" s="16">
        <v>0</v>
      </c>
      <c r="O36" s="1">
        <f t="shared" si="0"/>
        <v>0</v>
      </c>
      <c r="P36" s="14" t="str">
        <f>IF(O36=0,"",_xlfn.XLOOKUP(D36,'1月份计划'!A:A,'1月份计划'!A:A,"计划表需添加"))</f>
        <v/>
      </c>
    </row>
    <row r="37" s="1" customFormat="1" ht="15" customHeight="1" spans="1:16">
      <c r="A37" s="4" t="s">
        <v>105</v>
      </c>
      <c r="B37" s="5" t="s">
        <v>106</v>
      </c>
      <c r="C37" s="4" t="s">
        <v>103</v>
      </c>
      <c r="D37" s="5" t="s">
        <v>17</v>
      </c>
      <c r="E37" s="4" t="s">
        <v>103</v>
      </c>
      <c r="F37" s="4" t="s">
        <v>104</v>
      </c>
      <c r="G37" s="4" t="s">
        <v>108</v>
      </c>
      <c r="H37" s="15">
        <v>15068.27</v>
      </c>
      <c r="I37" s="15">
        <v>0</v>
      </c>
      <c r="J37" s="15">
        <v>0</v>
      </c>
      <c r="K37" s="15">
        <v>24909.61</v>
      </c>
      <c r="L37" s="15">
        <v>0</v>
      </c>
      <c r="M37" s="4" t="s">
        <v>108</v>
      </c>
      <c r="N37" s="15">
        <v>15068.27</v>
      </c>
      <c r="O37" s="1">
        <f t="shared" si="0"/>
        <v>15068.27</v>
      </c>
      <c r="P37" s="14" t="str">
        <f>IF(O37=0,"",_xlfn.XLOOKUP(D37,'1月份计划'!A:A,'1月份计划'!A:A,"计划表需添加"))</f>
        <v>黄骅市汇铭汽车部件有限公司</v>
      </c>
    </row>
    <row r="38" s="1" customFormat="1" ht="15" customHeight="1" spans="1:16">
      <c r="A38" s="8" t="s">
        <v>105</v>
      </c>
      <c r="B38" s="9" t="s">
        <v>106</v>
      </c>
      <c r="C38" s="8" t="s">
        <v>103</v>
      </c>
      <c r="D38" s="9" t="s">
        <v>201</v>
      </c>
      <c r="E38" s="8" t="s">
        <v>103</v>
      </c>
      <c r="F38" s="8" t="s">
        <v>104</v>
      </c>
      <c r="G38" s="8" t="s">
        <v>150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8" t="s">
        <v>150</v>
      </c>
      <c r="N38" s="16">
        <v>0</v>
      </c>
      <c r="O38" s="1">
        <f t="shared" si="0"/>
        <v>0</v>
      </c>
      <c r="P38" s="14" t="str">
        <f>IF(O38=0,"",_xlfn.XLOOKUP(D38,'1月份计划'!A:A,'1月份计划'!A:A,"计划表需添加"))</f>
        <v/>
      </c>
    </row>
    <row r="39" s="1" customFormat="1" ht="15" customHeight="1" spans="1:16">
      <c r="A39" s="8" t="s">
        <v>105</v>
      </c>
      <c r="B39" s="9" t="s">
        <v>106</v>
      </c>
      <c r="C39" s="8" t="s">
        <v>103</v>
      </c>
      <c r="D39" s="9" t="s">
        <v>202</v>
      </c>
      <c r="E39" s="8" t="s">
        <v>103</v>
      </c>
      <c r="F39" s="8" t="s">
        <v>104</v>
      </c>
      <c r="G39" s="8" t="s">
        <v>150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8" t="s">
        <v>150</v>
      </c>
      <c r="N39" s="16">
        <v>0</v>
      </c>
      <c r="O39" s="1">
        <f t="shared" si="0"/>
        <v>0</v>
      </c>
      <c r="P39" s="14" t="str">
        <f>IF(O39=0,"",_xlfn.XLOOKUP(D39,'1月份计划'!A:A,'1月份计划'!A:A,"计划表需添加"))</f>
        <v/>
      </c>
    </row>
    <row r="40" s="1" customFormat="1" ht="15" customHeight="1" spans="1:16">
      <c r="A40" s="8" t="s">
        <v>105</v>
      </c>
      <c r="B40" s="9" t="s">
        <v>106</v>
      </c>
      <c r="C40" s="8" t="s">
        <v>103</v>
      </c>
      <c r="D40" s="9" t="s">
        <v>18</v>
      </c>
      <c r="E40" s="8" t="s">
        <v>103</v>
      </c>
      <c r="F40" s="8" t="s">
        <v>104</v>
      </c>
      <c r="G40" s="8" t="s">
        <v>108</v>
      </c>
      <c r="H40" s="16">
        <v>754195</v>
      </c>
      <c r="I40" s="16">
        <v>0</v>
      </c>
      <c r="J40" s="16">
        <v>0</v>
      </c>
      <c r="K40" s="16">
        <v>624161.36</v>
      </c>
      <c r="L40" s="16">
        <v>520134.48</v>
      </c>
      <c r="M40" s="8" t="s">
        <v>108</v>
      </c>
      <c r="N40" s="16">
        <v>754195</v>
      </c>
      <c r="O40" s="1">
        <f t="shared" si="0"/>
        <v>754195</v>
      </c>
      <c r="P40" s="14" t="str">
        <f>IF(O40=0,"",_xlfn.XLOOKUP(D40,'1月份计划'!A:A,'1月份计划'!A:A,"计划表需添加"))</f>
        <v>上海明芳汽车零件有限公司</v>
      </c>
    </row>
    <row r="41" s="1" customFormat="1" ht="15" customHeight="1" spans="1:16">
      <c r="A41" s="8" t="s">
        <v>105</v>
      </c>
      <c r="B41" s="9" t="s">
        <v>106</v>
      </c>
      <c r="C41" s="8" t="s">
        <v>103</v>
      </c>
      <c r="D41" s="9" t="s">
        <v>203</v>
      </c>
      <c r="E41" s="8" t="s">
        <v>103</v>
      </c>
      <c r="F41" s="8" t="s">
        <v>104</v>
      </c>
      <c r="G41" s="8" t="s">
        <v>150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8" t="s">
        <v>150</v>
      </c>
      <c r="N41" s="16">
        <v>0</v>
      </c>
      <c r="O41" s="1">
        <f t="shared" si="0"/>
        <v>0</v>
      </c>
      <c r="P41" s="14" t="str">
        <f>IF(O41=0,"",_xlfn.XLOOKUP(D41,'1月份计划'!A:A,'1月份计划'!A:A,"计划表需添加"))</f>
        <v/>
      </c>
    </row>
    <row r="42" s="1" customFormat="1" ht="15" customHeight="1" spans="1:16">
      <c r="A42" s="4" t="s">
        <v>105</v>
      </c>
      <c r="B42" s="5" t="s">
        <v>106</v>
      </c>
      <c r="C42" s="4" t="s">
        <v>103</v>
      </c>
      <c r="D42" s="5" t="s">
        <v>64</v>
      </c>
      <c r="E42" s="4" t="s">
        <v>103</v>
      </c>
      <c r="F42" s="4" t="s">
        <v>104</v>
      </c>
      <c r="G42" s="4" t="s">
        <v>108</v>
      </c>
      <c r="H42" s="15">
        <v>13932.9</v>
      </c>
      <c r="I42" s="15">
        <v>0</v>
      </c>
      <c r="J42" s="15">
        <v>0</v>
      </c>
      <c r="K42" s="15">
        <v>0</v>
      </c>
      <c r="L42" s="15">
        <v>0</v>
      </c>
      <c r="M42" s="4" t="s">
        <v>108</v>
      </c>
      <c r="N42" s="15">
        <v>13932.9</v>
      </c>
      <c r="O42" s="1">
        <f t="shared" si="0"/>
        <v>13932.9</v>
      </c>
      <c r="P42" s="14" t="str">
        <f>IF(O42=0,"",_xlfn.XLOOKUP(D42,'1月份计划'!A:A,'1月份计划'!A:A,"计划表需添加"))</f>
        <v>上海秉直精密机械有限公司</v>
      </c>
    </row>
    <row r="43" s="1" customFormat="1" ht="15" customHeight="1" spans="1:16">
      <c r="A43" s="8" t="s">
        <v>105</v>
      </c>
      <c r="B43" s="9" t="s">
        <v>106</v>
      </c>
      <c r="C43" s="8" t="s">
        <v>103</v>
      </c>
      <c r="D43" s="9" t="s">
        <v>204</v>
      </c>
      <c r="E43" s="8" t="s">
        <v>103</v>
      </c>
      <c r="F43" s="8" t="s">
        <v>104</v>
      </c>
      <c r="G43" s="8" t="s">
        <v>150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8" t="s">
        <v>150</v>
      </c>
      <c r="N43" s="16">
        <v>0</v>
      </c>
      <c r="O43" s="1">
        <f t="shared" si="0"/>
        <v>0</v>
      </c>
      <c r="P43" s="14" t="str">
        <f>IF(O43=0,"",_xlfn.XLOOKUP(D43,'1月份计划'!A:A,'1月份计划'!A:A,"计划表需添加"))</f>
        <v/>
      </c>
    </row>
    <row r="44" s="1" customFormat="1" ht="15" customHeight="1" spans="1:16">
      <c r="A44" s="4" t="s">
        <v>105</v>
      </c>
      <c r="B44" s="5" t="s">
        <v>106</v>
      </c>
      <c r="C44" s="4" t="s">
        <v>103</v>
      </c>
      <c r="D44" s="5" t="s">
        <v>19</v>
      </c>
      <c r="E44" s="4" t="s">
        <v>103</v>
      </c>
      <c r="F44" s="4" t="s">
        <v>104</v>
      </c>
      <c r="G44" s="4" t="s">
        <v>108</v>
      </c>
      <c r="H44" s="15">
        <v>798845.31</v>
      </c>
      <c r="I44" s="15">
        <v>0</v>
      </c>
      <c r="J44" s="15">
        <v>0</v>
      </c>
      <c r="K44" s="15">
        <v>500000</v>
      </c>
      <c r="L44" s="15">
        <v>442481.63</v>
      </c>
      <c r="M44" s="4" t="s">
        <v>108</v>
      </c>
      <c r="N44" s="15">
        <v>798845.31</v>
      </c>
      <c r="O44" s="1">
        <f t="shared" si="0"/>
        <v>798845.31</v>
      </c>
      <c r="P44" s="14" t="str">
        <f>IF(O44=0,"",_xlfn.XLOOKUP(D44,'1月份计划'!A:A,'1月份计划'!A:A,"计划表需添加"))</f>
        <v>江苏力乐汽车部件股份有限公司</v>
      </c>
    </row>
    <row r="45" s="1" customFormat="1" ht="15" customHeight="1" spans="1:16">
      <c r="A45" s="8" t="s">
        <v>105</v>
      </c>
      <c r="B45" s="9" t="s">
        <v>106</v>
      </c>
      <c r="C45" s="8" t="s">
        <v>103</v>
      </c>
      <c r="D45" s="9" t="s">
        <v>84</v>
      </c>
      <c r="E45" s="8" t="s">
        <v>103</v>
      </c>
      <c r="F45" s="8" t="s">
        <v>104</v>
      </c>
      <c r="G45" s="8" t="s">
        <v>108</v>
      </c>
      <c r="H45" s="16">
        <v>69562.26</v>
      </c>
      <c r="I45" s="16">
        <v>0</v>
      </c>
      <c r="J45" s="16">
        <v>0</v>
      </c>
      <c r="K45" s="16">
        <v>0</v>
      </c>
      <c r="L45" s="16">
        <v>68352.16</v>
      </c>
      <c r="M45" s="8" t="s">
        <v>108</v>
      </c>
      <c r="N45" s="16">
        <v>69562.26</v>
      </c>
      <c r="O45" s="1">
        <f t="shared" si="0"/>
        <v>69562.26</v>
      </c>
      <c r="P45" s="14" t="str">
        <f>IF(O45=0,"",_xlfn.XLOOKUP(D45,'1月份计划'!A:A,'1月份计划'!A:A,"计划表需添加"))</f>
        <v>太航常青汽车安全系统(苏州)股</v>
      </c>
    </row>
    <row r="46" s="1" customFormat="1" ht="15" customHeight="1" spans="1:16">
      <c r="A46" s="4" t="s">
        <v>105</v>
      </c>
      <c r="B46" s="5" t="s">
        <v>106</v>
      </c>
      <c r="C46" s="4" t="s">
        <v>103</v>
      </c>
      <c r="D46" s="5" t="s">
        <v>20</v>
      </c>
      <c r="E46" s="4" t="s">
        <v>103</v>
      </c>
      <c r="F46" s="4" t="s">
        <v>104</v>
      </c>
      <c r="G46" s="4" t="s">
        <v>108</v>
      </c>
      <c r="H46" s="15">
        <v>736769.84</v>
      </c>
      <c r="I46" s="15">
        <v>0</v>
      </c>
      <c r="J46" s="15">
        <v>0</v>
      </c>
      <c r="K46" s="15">
        <v>500000</v>
      </c>
      <c r="L46" s="15">
        <v>332887.93</v>
      </c>
      <c r="M46" s="4" t="s">
        <v>108</v>
      </c>
      <c r="N46" s="15">
        <v>736769.84</v>
      </c>
      <c r="O46" s="1">
        <f t="shared" si="0"/>
        <v>736769.84</v>
      </c>
      <c r="P46" s="14" t="str">
        <f>IF(O46=0,"",_xlfn.XLOOKUP(D46,'1月份计划'!A:A,'1月份计划'!A:A,"计划表需添加"))</f>
        <v>溧阳鑫岩汽车零部件有限公司</v>
      </c>
    </row>
    <row r="47" s="1" customFormat="1" ht="15" customHeight="1" spans="1:16">
      <c r="A47" s="8" t="s">
        <v>105</v>
      </c>
      <c r="B47" s="9" t="s">
        <v>106</v>
      </c>
      <c r="C47" s="8" t="s">
        <v>103</v>
      </c>
      <c r="D47" s="9" t="s">
        <v>72</v>
      </c>
      <c r="E47" s="8" t="s">
        <v>103</v>
      </c>
      <c r="F47" s="8" t="s">
        <v>104</v>
      </c>
      <c r="G47" s="8" t="s">
        <v>108</v>
      </c>
      <c r="H47" s="16">
        <v>88818.1</v>
      </c>
      <c r="I47" s="16">
        <v>0</v>
      </c>
      <c r="J47" s="16">
        <v>0</v>
      </c>
      <c r="K47" s="16">
        <v>0</v>
      </c>
      <c r="L47" s="16">
        <v>88818</v>
      </c>
      <c r="M47" s="8" t="s">
        <v>108</v>
      </c>
      <c r="N47" s="16">
        <v>88818.1</v>
      </c>
      <c r="O47" s="1">
        <f t="shared" si="0"/>
        <v>88818.1</v>
      </c>
      <c r="P47" s="14" t="str">
        <f>IF(O47=0,"",_xlfn.XLOOKUP(D47,'1月份计划'!A:A,'1月份计划'!A:A,"计划表需添加"))</f>
        <v>江苏全盛座舱技术股份有限公司</v>
      </c>
    </row>
    <row r="48" s="1" customFormat="1" ht="15" customHeight="1" spans="1:16">
      <c r="A48" s="4" t="s">
        <v>105</v>
      </c>
      <c r="B48" s="5" t="s">
        <v>106</v>
      </c>
      <c r="C48" s="4" t="s">
        <v>103</v>
      </c>
      <c r="D48" s="5" t="s">
        <v>205</v>
      </c>
      <c r="E48" s="4" t="s">
        <v>103</v>
      </c>
      <c r="F48" s="4" t="s">
        <v>104</v>
      </c>
      <c r="G48" s="4" t="s">
        <v>150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4" t="s">
        <v>150</v>
      </c>
      <c r="N48" s="15">
        <v>0</v>
      </c>
      <c r="O48" s="1">
        <f t="shared" si="0"/>
        <v>0</v>
      </c>
      <c r="P48" s="14" t="str">
        <f>IF(O48=0,"",_xlfn.XLOOKUP(D48,'1月份计划'!A:A,'1月份计划'!A:A,"计划表需添加"))</f>
        <v/>
      </c>
    </row>
    <row r="49" s="1" customFormat="1" ht="15" customHeight="1" spans="1:16">
      <c r="A49" s="8" t="s">
        <v>105</v>
      </c>
      <c r="B49" s="9" t="s">
        <v>106</v>
      </c>
      <c r="C49" s="8" t="s">
        <v>103</v>
      </c>
      <c r="D49" s="9" t="s">
        <v>206</v>
      </c>
      <c r="E49" s="8" t="s">
        <v>103</v>
      </c>
      <c r="F49" s="8" t="s">
        <v>104</v>
      </c>
      <c r="G49" s="8" t="s">
        <v>150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8" t="s">
        <v>150</v>
      </c>
      <c r="N49" s="16">
        <v>0</v>
      </c>
      <c r="O49" s="1">
        <f t="shared" si="0"/>
        <v>0</v>
      </c>
      <c r="P49" s="14" t="str">
        <f>IF(O49=0,"",_xlfn.XLOOKUP(D49,'1月份计划'!A:A,'1月份计划'!A:A,"计划表需添加"))</f>
        <v/>
      </c>
    </row>
    <row r="50" s="1" customFormat="1" ht="15" customHeight="1" spans="1:16">
      <c r="A50" s="4" t="s">
        <v>105</v>
      </c>
      <c r="B50" s="5" t="s">
        <v>106</v>
      </c>
      <c r="C50" s="4" t="s">
        <v>103</v>
      </c>
      <c r="D50" s="5" t="s">
        <v>71</v>
      </c>
      <c r="E50" s="4" t="s">
        <v>103</v>
      </c>
      <c r="F50" s="4" t="s">
        <v>104</v>
      </c>
      <c r="G50" s="4" t="s">
        <v>150</v>
      </c>
      <c r="H50" s="15">
        <v>0</v>
      </c>
      <c r="I50" s="15">
        <v>0</v>
      </c>
      <c r="J50" s="15">
        <v>0</v>
      </c>
      <c r="K50" s="15">
        <v>18956.52</v>
      </c>
      <c r="L50" s="15">
        <v>0</v>
      </c>
      <c r="M50" s="4" t="s">
        <v>150</v>
      </c>
      <c r="N50" s="15">
        <v>0</v>
      </c>
      <c r="O50" s="1">
        <f t="shared" si="0"/>
        <v>0</v>
      </c>
      <c r="P50" s="14" t="str">
        <f>IF(O50=0,"",_xlfn.XLOOKUP(D50,'1月份计划'!A:A,'1月份计划'!A:A,"计划表需添加"))</f>
        <v/>
      </c>
    </row>
    <row r="51" s="1" customFormat="1" ht="15" customHeight="1" spans="1:16">
      <c r="A51" s="8" t="s">
        <v>105</v>
      </c>
      <c r="B51" s="9" t="s">
        <v>106</v>
      </c>
      <c r="C51" s="8" t="s">
        <v>103</v>
      </c>
      <c r="D51" s="9" t="s">
        <v>21</v>
      </c>
      <c r="E51" s="8" t="s">
        <v>103</v>
      </c>
      <c r="F51" s="8" t="s">
        <v>104</v>
      </c>
      <c r="G51" s="8" t="s">
        <v>108</v>
      </c>
      <c r="H51" s="16">
        <v>266678.72</v>
      </c>
      <c r="I51" s="16">
        <v>0</v>
      </c>
      <c r="J51" s="16">
        <v>0</v>
      </c>
      <c r="K51" s="16">
        <v>110000</v>
      </c>
      <c r="L51" s="16">
        <v>181993.28</v>
      </c>
      <c r="M51" s="8" t="s">
        <v>108</v>
      </c>
      <c r="N51" s="16">
        <v>266678.72</v>
      </c>
      <c r="O51" s="1">
        <f t="shared" si="0"/>
        <v>266678.72</v>
      </c>
      <c r="P51" s="14" t="str">
        <f>IF(O51=0,"",_xlfn.XLOOKUP(D51,'1月份计划'!A:A,'1月份计划'!A:A,"计划表需添加"))</f>
        <v>浙江华悦汽车零部件股份有限公</v>
      </c>
    </row>
    <row r="52" s="1" customFormat="1" ht="15" customHeight="1" spans="1:16">
      <c r="A52" s="8" t="s">
        <v>105</v>
      </c>
      <c r="B52" s="9" t="s">
        <v>106</v>
      </c>
      <c r="C52" s="8" t="s">
        <v>103</v>
      </c>
      <c r="D52" s="9" t="s">
        <v>207</v>
      </c>
      <c r="E52" s="8" t="s">
        <v>103</v>
      </c>
      <c r="F52" s="8" t="s">
        <v>104</v>
      </c>
      <c r="G52" s="8" t="s">
        <v>150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8" t="s">
        <v>150</v>
      </c>
      <c r="N52" s="16">
        <v>0</v>
      </c>
      <c r="O52" s="1">
        <f t="shared" si="0"/>
        <v>0</v>
      </c>
      <c r="P52" s="14" t="str">
        <f>IF(O52=0,"",_xlfn.XLOOKUP(D52,'1月份计划'!A:A,'1月份计划'!A:A,"计划表需添加"))</f>
        <v/>
      </c>
    </row>
    <row r="53" s="1" customFormat="1" ht="15" customHeight="1" spans="1:16">
      <c r="A53" s="4" t="s">
        <v>105</v>
      </c>
      <c r="B53" s="5" t="s">
        <v>106</v>
      </c>
      <c r="C53" s="4" t="s">
        <v>103</v>
      </c>
      <c r="D53" s="5" t="s">
        <v>208</v>
      </c>
      <c r="E53" s="4" t="s">
        <v>103</v>
      </c>
      <c r="F53" s="4" t="s">
        <v>104</v>
      </c>
      <c r="G53" s="4" t="s">
        <v>150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4" t="s">
        <v>150</v>
      </c>
      <c r="N53" s="15">
        <v>0</v>
      </c>
      <c r="O53" s="1">
        <f t="shared" si="0"/>
        <v>0</v>
      </c>
      <c r="P53" s="14" t="str">
        <f>IF(O53=0,"",_xlfn.XLOOKUP(D53,'1月份计划'!A:A,'1月份计划'!A:A,"计划表需添加"))</f>
        <v/>
      </c>
    </row>
    <row r="54" s="1" customFormat="1" ht="15" customHeight="1" spans="1:16">
      <c r="A54" s="8" t="s">
        <v>105</v>
      </c>
      <c r="B54" s="9" t="s">
        <v>106</v>
      </c>
      <c r="C54" s="8" t="s">
        <v>103</v>
      </c>
      <c r="D54" s="9" t="s">
        <v>209</v>
      </c>
      <c r="E54" s="8" t="s">
        <v>103</v>
      </c>
      <c r="F54" s="8" t="s">
        <v>104</v>
      </c>
      <c r="G54" s="8" t="s">
        <v>150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8" t="s">
        <v>150</v>
      </c>
      <c r="N54" s="16">
        <v>0</v>
      </c>
      <c r="O54" s="1">
        <f t="shared" si="0"/>
        <v>0</v>
      </c>
      <c r="P54" s="14" t="str">
        <f>IF(O54=0,"",_xlfn.XLOOKUP(D54,'1月份计划'!A:A,'1月份计划'!A:A,"计划表需添加"))</f>
        <v/>
      </c>
    </row>
    <row r="55" s="1" customFormat="1" ht="15" customHeight="1" spans="1:16">
      <c r="A55" s="4" t="s">
        <v>105</v>
      </c>
      <c r="B55" s="5" t="s">
        <v>106</v>
      </c>
      <c r="C55" s="4" t="s">
        <v>103</v>
      </c>
      <c r="D55" s="5" t="s">
        <v>210</v>
      </c>
      <c r="E55" s="4" t="s">
        <v>103</v>
      </c>
      <c r="F55" s="4" t="s">
        <v>104</v>
      </c>
      <c r="G55" s="4" t="s">
        <v>150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4" t="s">
        <v>150</v>
      </c>
      <c r="N55" s="15">
        <v>0</v>
      </c>
      <c r="O55" s="1">
        <f t="shared" si="0"/>
        <v>0</v>
      </c>
      <c r="P55" s="14" t="str">
        <f>IF(O55=0,"",_xlfn.XLOOKUP(D55,'1月份计划'!A:A,'1月份计划'!A:A,"计划表需添加"))</f>
        <v/>
      </c>
    </row>
    <row r="56" s="1" customFormat="1" ht="15" customHeight="1" spans="1:16">
      <c r="A56" s="8" t="s">
        <v>105</v>
      </c>
      <c r="B56" s="9" t="s">
        <v>106</v>
      </c>
      <c r="C56" s="8" t="s">
        <v>103</v>
      </c>
      <c r="D56" s="9" t="s">
        <v>22</v>
      </c>
      <c r="E56" s="8" t="s">
        <v>103</v>
      </c>
      <c r="F56" s="8" t="s">
        <v>104</v>
      </c>
      <c r="G56" s="8" t="s">
        <v>108</v>
      </c>
      <c r="H56" s="16">
        <v>579096.13</v>
      </c>
      <c r="I56" s="16">
        <v>0</v>
      </c>
      <c r="J56" s="16">
        <v>0</v>
      </c>
      <c r="K56" s="16">
        <v>0</v>
      </c>
      <c r="L56" s="16">
        <v>401306</v>
      </c>
      <c r="M56" s="8" t="s">
        <v>108</v>
      </c>
      <c r="N56" s="16">
        <v>579096.13</v>
      </c>
      <c r="O56" s="1">
        <f t="shared" si="0"/>
        <v>579096.13</v>
      </c>
      <c r="P56" s="14" t="str">
        <f>IF(O56=0,"",_xlfn.XLOOKUP(D56,'1月份计划'!A:A,'1月份计划'!A:A,"计划表需添加"))</f>
        <v>厦门凯平化工有限公司</v>
      </c>
    </row>
    <row r="57" s="1" customFormat="1" ht="15" customHeight="1" spans="1:16">
      <c r="A57" s="4" t="s">
        <v>105</v>
      </c>
      <c r="B57" s="5" t="s">
        <v>106</v>
      </c>
      <c r="C57" s="4" t="s">
        <v>103</v>
      </c>
      <c r="D57" s="5" t="s">
        <v>211</v>
      </c>
      <c r="E57" s="4" t="s">
        <v>103</v>
      </c>
      <c r="F57" s="4" t="s">
        <v>104</v>
      </c>
      <c r="G57" s="4" t="s">
        <v>150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4" t="s">
        <v>150</v>
      </c>
      <c r="N57" s="15">
        <v>0</v>
      </c>
      <c r="O57" s="1">
        <f t="shared" si="0"/>
        <v>0</v>
      </c>
      <c r="P57" s="14" t="str">
        <f>IF(O57=0,"",_xlfn.XLOOKUP(D57,'1月份计划'!A:A,'1月份计划'!A:A,"计划表需添加"))</f>
        <v/>
      </c>
    </row>
    <row r="58" s="1" customFormat="1" ht="15" customHeight="1" spans="1:16">
      <c r="A58" s="4" t="s">
        <v>105</v>
      </c>
      <c r="B58" s="5" t="s">
        <v>106</v>
      </c>
      <c r="C58" s="4" t="s">
        <v>103</v>
      </c>
      <c r="D58" s="5" t="s">
        <v>212</v>
      </c>
      <c r="E58" s="4" t="s">
        <v>103</v>
      </c>
      <c r="F58" s="4" t="s">
        <v>104</v>
      </c>
      <c r="G58" s="4" t="s">
        <v>150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4" t="s">
        <v>150</v>
      </c>
      <c r="N58" s="15">
        <v>0</v>
      </c>
      <c r="O58" s="1">
        <f t="shared" si="0"/>
        <v>0</v>
      </c>
      <c r="P58" s="14" t="str">
        <f>IF(O58=0,"",_xlfn.XLOOKUP(D58,'1月份计划'!A:A,'1月份计划'!A:A,"计划表需添加"))</f>
        <v/>
      </c>
    </row>
    <row r="59" s="1" customFormat="1" ht="15" customHeight="1" spans="1:16">
      <c r="A59" s="4" t="s">
        <v>105</v>
      </c>
      <c r="B59" s="5" t="s">
        <v>106</v>
      </c>
      <c r="C59" s="4" t="s">
        <v>103</v>
      </c>
      <c r="D59" s="5" t="s">
        <v>213</v>
      </c>
      <c r="E59" s="4" t="s">
        <v>103</v>
      </c>
      <c r="F59" s="4" t="s">
        <v>104</v>
      </c>
      <c r="G59" s="4" t="s">
        <v>150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4" t="s">
        <v>150</v>
      </c>
      <c r="N59" s="15">
        <v>0</v>
      </c>
      <c r="O59" s="1">
        <f t="shared" si="0"/>
        <v>0</v>
      </c>
      <c r="P59" s="14" t="str">
        <f>IF(O59=0,"",_xlfn.XLOOKUP(D59,'1月份计划'!A:A,'1月份计划'!A:A,"计划表需添加"))</f>
        <v/>
      </c>
    </row>
    <row r="60" s="1" customFormat="1" ht="15" customHeight="1" spans="1:16">
      <c r="A60" s="4" t="s">
        <v>105</v>
      </c>
      <c r="B60" s="5" t="s">
        <v>106</v>
      </c>
      <c r="C60" s="4" t="s">
        <v>103</v>
      </c>
      <c r="D60" s="5" t="s">
        <v>23</v>
      </c>
      <c r="E60" s="4" t="s">
        <v>103</v>
      </c>
      <c r="F60" s="4" t="s">
        <v>104</v>
      </c>
      <c r="G60" s="4" t="s">
        <v>108</v>
      </c>
      <c r="H60" s="15">
        <v>329534.44</v>
      </c>
      <c r="I60" s="15">
        <v>0</v>
      </c>
      <c r="J60" s="15">
        <v>0</v>
      </c>
      <c r="K60" s="15">
        <v>160000</v>
      </c>
      <c r="L60" s="15">
        <v>82996.78</v>
      </c>
      <c r="M60" s="4" t="s">
        <v>108</v>
      </c>
      <c r="N60" s="15">
        <v>329534.44</v>
      </c>
      <c r="O60" s="1">
        <f t="shared" si="0"/>
        <v>329534.44</v>
      </c>
      <c r="P60" s="14" t="str">
        <f>IF(O60=0,"",_xlfn.XLOOKUP(D60,'1月份计划'!A:A,'1月份计划'!A:A,"计划表需添加"))</f>
        <v>湖北伟士通汽车零件有限公司</v>
      </c>
    </row>
    <row r="61" s="1" customFormat="1" ht="15" customHeight="1" spans="1:16">
      <c r="A61" s="8" t="s">
        <v>105</v>
      </c>
      <c r="B61" s="9" t="s">
        <v>106</v>
      </c>
      <c r="C61" s="8" t="s">
        <v>103</v>
      </c>
      <c r="D61" s="9" t="s">
        <v>24</v>
      </c>
      <c r="E61" s="8" t="s">
        <v>103</v>
      </c>
      <c r="F61" s="8" t="s">
        <v>104</v>
      </c>
      <c r="G61" s="8" t="s">
        <v>108</v>
      </c>
      <c r="H61" s="16">
        <v>244220.47</v>
      </c>
      <c r="I61" s="16">
        <v>0</v>
      </c>
      <c r="J61" s="16">
        <v>0</v>
      </c>
      <c r="K61" s="16">
        <v>230000</v>
      </c>
      <c r="L61" s="16">
        <v>135456.27</v>
      </c>
      <c r="M61" s="8" t="s">
        <v>108</v>
      </c>
      <c r="N61" s="16">
        <v>244220.47</v>
      </c>
      <c r="O61" s="1">
        <f t="shared" si="0"/>
        <v>244220.47</v>
      </c>
      <c r="P61" s="14" t="str">
        <f>IF(O61=0,"",_xlfn.XLOOKUP(D61,'1月份计划'!A:A,'1月份计划'!A:A,"计划表需添加"))</f>
        <v>衡阳县标准件厂株洲销售处</v>
      </c>
    </row>
    <row r="62" s="1" customFormat="1" ht="15" customHeight="1" spans="1:16">
      <c r="A62" s="8" t="s">
        <v>105</v>
      </c>
      <c r="B62" s="9" t="s">
        <v>106</v>
      </c>
      <c r="C62" s="8" t="s">
        <v>103</v>
      </c>
      <c r="D62" s="9" t="s">
        <v>25</v>
      </c>
      <c r="E62" s="8" t="s">
        <v>103</v>
      </c>
      <c r="F62" s="8" t="s">
        <v>104</v>
      </c>
      <c r="G62" s="8" t="s">
        <v>108</v>
      </c>
      <c r="H62" s="16">
        <v>910504.9</v>
      </c>
      <c r="I62" s="16">
        <v>0</v>
      </c>
      <c r="J62" s="16">
        <v>0</v>
      </c>
      <c r="K62" s="16">
        <v>600000</v>
      </c>
      <c r="L62" s="16">
        <v>913202.96</v>
      </c>
      <c r="M62" s="8" t="s">
        <v>108</v>
      </c>
      <c r="N62" s="16">
        <v>910504.9</v>
      </c>
      <c r="O62" s="1">
        <f t="shared" si="0"/>
        <v>910504.9</v>
      </c>
      <c r="P62" s="14" t="str">
        <f>IF(O62=0,"",_xlfn.XLOOKUP(D62,'1月份计划'!A:A,'1月份计划'!A:A,"计划表需添加"))</f>
        <v>湖南凌天汽车零部件有限公司</v>
      </c>
    </row>
    <row r="63" s="1" customFormat="1" ht="15" customHeight="1" spans="1:16">
      <c r="A63" s="4" t="s">
        <v>105</v>
      </c>
      <c r="B63" s="5" t="s">
        <v>106</v>
      </c>
      <c r="C63" s="4" t="s">
        <v>103</v>
      </c>
      <c r="D63" s="5" t="s">
        <v>214</v>
      </c>
      <c r="E63" s="4" t="s">
        <v>103</v>
      </c>
      <c r="F63" s="4" t="s">
        <v>104</v>
      </c>
      <c r="G63" s="4" t="s">
        <v>150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4" t="s">
        <v>150</v>
      </c>
      <c r="N63" s="15">
        <v>0</v>
      </c>
      <c r="O63" s="1">
        <f t="shared" si="0"/>
        <v>0</v>
      </c>
      <c r="P63" s="14" t="str">
        <f>IF(O63=0,"",_xlfn.XLOOKUP(D63,'1月份计划'!A:A,'1月份计划'!A:A,"计划表需添加"))</f>
        <v/>
      </c>
    </row>
    <row r="64" s="1" customFormat="1" ht="15" customHeight="1" spans="1:16">
      <c r="A64" s="8" t="s">
        <v>105</v>
      </c>
      <c r="B64" s="9" t="s">
        <v>106</v>
      </c>
      <c r="C64" s="8" t="s">
        <v>103</v>
      </c>
      <c r="D64" s="9" t="s">
        <v>215</v>
      </c>
      <c r="E64" s="8" t="s">
        <v>103</v>
      </c>
      <c r="F64" s="8" t="s">
        <v>104</v>
      </c>
      <c r="G64" s="8" t="s">
        <v>150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8" t="s">
        <v>150</v>
      </c>
      <c r="N64" s="16">
        <v>0</v>
      </c>
      <c r="O64" s="1">
        <f t="shared" si="0"/>
        <v>0</v>
      </c>
      <c r="P64" s="14" t="str">
        <f>IF(O64=0,"",_xlfn.XLOOKUP(D64,'1月份计划'!A:A,'1月份计划'!A:A,"计划表需添加"))</f>
        <v/>
      </c>
    </row>
    <row r="65" s="1" customFormat="1" ht="15" hidden="1" customHeight="1" spans="1:16">
      <c r="A65" s="8" t="s">
        <v>105</v>
      </c>
      <c r="B65" s="9" t="s">
        <v>106</v>
      </c>
      <c r="C65" s="8" t="s">
        <v>103</v>
      </c>
      <c r="D65" s="9" t="s">
        <v>115</v>
      </c>
      <c r="E65" s="8" t="s">
        <v>103</v>
      </c>
      <c r="F65" s="8" t="s">
        <v>104</v>
      </c>
      <c r="G65" s="8" t="s">
        <v>108</v>
      </c>
      <c r="H65" s="16">
        <v>28910.42</v>
      </c>
      <c r="I65" s="16">
        <v>28909.92</v>
      </c>
      <c r="J65" s="16">
        <v>0</v>
      </c>
      <c r="K65" s="16">
        <v>101763.51</v>
      </c>
      <c r="L65" s="16">
        <v>0</v>
      </c>
      <c r="M65" s="8" t="s">
        <v>108</v>
      </c>
      <c r="N65" s="16">
        <v>0.5</v>
      </c>
      <c r="O65" s="1">
        <f t="shared" si="0"/>
        <v>0.5</v>
      </c>
      <c r="P65" s="14" t="str">
        <f>IF(O65=0,"",_xlfn.XLOOKUP(D65,'1月份计划'!A:A,'1月份计划'!A:A,"计划表需添加"))</f>
        <v>计划表需添加</v>
      </c>
    </row>
    <row r="66" s="1" customFormat="1" ht="15" customHeight="1" spans="1:16">
      <c r="A66" s="8" t="s">
        <v>105</v>
      </c>
      <c r="B66" s="9" t="s">
        <v>106</v>
      </c>
      <c r="C66" s="8" t="s">
        <v>103</v>
      </c>
      <c r="D66" s="9" t="s">
        <v>216</v>
      </c>
      <c r="E66" s="8" t="s">
        <v>103</v>
      </c>
      <c r="F66" s="8" t="s">
        <v>104</v>
      </c>
      <c r="G66" s="8" t="s">
        <v>150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8" t="s">
        <v>150</v>
      </c>
      <c r="N66" s="16">
        <v>0</v>
      </c>
      <c r="O66" s="1">
        <f t="shared" si="0"/>
        <v>0</v>
      </c>
      <c r="P66" s="14" t="str">
        <f>IF(O66=0,"",_xlfn.XLOOKUP(D66,'1月份计划'!A:A,'1月份计划'!A:A,"计划表需添加"))</f>
        <v/>
      </c>
    </row>
    <row r="67" s="1" customFormat="1" ht="15" customHeight="1" spans="1:16">
      <c r="A67" s="4" t="s">
        <v>105</v>
      </c>
      <c r="B67" s="5" t="s">
        <v>106</v>
      </c>
      <c r="C67" s="4" t="s">
        <v>103</v>
      </c>
      <c r="D67" s="5" t="s">
        <v>217</v>
      </c>
      <c r="E67" s="4" t="s">
        <v>103</v>
      </c>
      <c r="F67" s="4" t="s">
        <v>104</v>
      </c>
      <c r="G67" s="4" t="s">
        <v>150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4" t="s">
        <v>150</v>
      </c>
      <c r="N67" s="15">
        <v>0</v>
      </c>
      <c r="O67" s="1">
        <f t="shared" si="0"/>
        <v>0</v>
      </c>
      <c r="P67" s="14" t="str">
        <f>IF(O67=0,"",_xlfn.XLOOKUP(D67,'1月份计划'!A:A,'1月份计划'!A:A,"计划表需添加"))</f>
        <v/>
      </c>
    </row>
    <row r="68" s="1" customFormat="1" ht="15" customHeight="1" spans="1:16">
      <c r="A68" s="4" t="s">
        <v>105</v>
      </c>
      <c r="B68" s="5" t="s">
        <v>106</v>
      </c>
      <c r="C68" s="4" t="s">
        <v>103</v>
      </c>
      <c r="D68" s="5" t="s">
        <v>218</v>
      </c>
      <c r="E68" s="4" t="s">
        <v>103</v>
      </c>
      <c r="F68" s="4" t="s">
        <v>104</v>
      </c>
      <c r="G68" s="4" t="s">
        <v>150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4" t="s">
        <v>150</v>
      </c>
      <c r="N68" s="15">
        <v>0</v>
      </c>
      <c r="O68" s="1">
        <f t="shared" ref="O68:O131" si="1">IF(M68="贷",N68,-N68)</f>
        <v>0</v>
      </c>
      <c r="P68" s="14" t="str">
        <f>IF(O68=0,"",_xlfn.XLOOKUP(D68,'1月份计划'!A:A,'1月份计划'!A:A,"计划表需添加"))</f>
        <v/>
      </c>
    </row>
    <row r="69" s="1" customFormat="1" ht="15" customHeight="1" spans="1:16">
      <c r="A69" s="8" t="s">
        <v>105</v>
      </c>
      <c r="B69" s="9" t="s">
        <v>106</v>
      </c>
      <c r="C69" s="8" t="s">
        <v>103</v>
      </c>
      <c r="D69" s="9" t="s">
        <v>219</v>
      </c>
      <c r="E69" s="8" t="s">
        <v>103</v>
      </c>
      <c r="F69" s="8" t="s">
        <v>104</v>
      </c>
      <c r="G69" s="8" t="s">
        <v>150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8" t="s">
        <v>150</v>
      </c>
      <c r="N69" s="16">
        <v>0</v>
      </c>
      <c r="O69" s="1">
        <f t="shared" si="1"/>
        <v>0</v>
      </c>
      <c r="P69" s="14" t="str">
        <f>IF(O69=0,"",_xlfn.XLOOKUP(D69,'1月份计划'!A:A,'1月份计划'!A:A,"计划表需添加"))</f>
        <v/>
      </c>
    </row>
    <row r="70" s="1" customFormat="1" ht="15" customHeight="1" spans="1:16">
      <c r="A70" s="4" t="s">
        <v>105</v>
      </c>
      <c r="B70" s="5" t="s">
        <v>106</v>
      </c>
      <c r="C70" s="4" t="s">
        <v>103</v>
      </c>
      <c r="D70" s="5" t="s">
        <v>220</v>
      </c>
      <c r="E70" s="4" t="s">
        <v>103</v>
      </c>
      <c r="F70" s="4" t="s">
        <v>104</v>
      </c>
      <c r="G70" s="4" t="s">
        <v>150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4" t="s">
        <v>150</v>
      </c>
      <c r="N70" s="15">
        <v>0</v>
      </c>
      <c r="O70" s="1">
        <f t="shared" si="1"/>
        <v>0</v>
      </c>
      <c r="P70" s="14" t="str">
        <f>IF(O70=0,"",_xlfn.XLOOKUP(D70,'1月份计划'!A:A,'1月份计划'!A:A,"计划表需添加"))</f>
        <v/>
      </c>
    </row>
    <row r="71" s="1" customFormat="1" ht="15" customHeight="1" spans="1:16">
      <c r="A71" s="8" t="s">
        <v>105</v>
      </c>
      <c r="B71" s="9" t="s">
        <v>106</v>
      </c>
      <c r="C71" s="8" t="s">
        <v>103</v>
      </c>
      <c r="D71" s="9" t="s">
        <v>221</v>
      </c>
      <c r="E71" s="8" t="s">
        <v>103</v>
      </c>
      <c r="F71" s="8" t="s">
        <v>104</v>
      </c>
      <c r="G71" s="8" t="s">
        <v>150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8" t="s">
        <v>150</v>
      </c>
      <c r="N71" s="16">
        <v>0</v>
      </c>
      <c r="O71" s="1">
        <f t="shared" si="1"/>
        <v>0</v>
      </c>
      <c r="P71" s="14" t="str">
        <f>IF(O71=0,"",_xlfn.XLOOKUP(D71,'1月份计划'!A:A,'1月份计划'!A:A,"计划表需添加"))</f>
        <v/>
      </c>
    </row>
    <row r="72" s="1" customFormat="1" ht="15" customHeight="1" spans="1:16">
      <c r="A72" s="4" t="s">
        <v>105</v>
      </c>
      <c r="B72" s="5" t="s">
        <v>106</v>
      </c>
      <c r="C72" s="4" t="s">
        <v>103</v>
      </c>
      <c r="D72" s="5" t="s">
        <v>222</v>
      </c>
      <c r="E72" s="4" t="s">
        <v>103</v>
      </c>
      <c r="F72" s="4" t="s">
        <v>104</v>
      </c>
      <c r="G72" s="4" t="s">
        <v>150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4" t="s">
        <v>150</v>
      </c>
      <c r="N72" s="15">
        <v>0</v>
      </c>
      <c r="O72" s="1">
        <f t="shared" si="1"/>
        <v>0</v>
      </c>
      <c r="P72" s="14" t="str">
        <f>IF(O72=0,"",_xlfn.XLOOKUP(D72,'1月份计划'!A:A,'1月份计划'!A:A,"计划表需添加"))</f>
        <v/>
      </c>
    </row>
    <row r="73" s="1" customFormat="1" ht="15" customHeight="1" spans="1:16">
      <c r="A73" s="4" t="s">
        <v>105</v>
      </c>
      <c r="B73" s="5" t="s">
        <v>106</v>
      </c>
      <c r="C73" s="4" t="s">
        <v>103</v>
      </c>
      <c r="D73" s="5" t="s">
        <v>223</v>
      </c>
      <c r="E73" s="4" t="s">
        <v>103</v>
      </c>
      <c r="F73" s="4" t="s">
        <v>104</v>
      </c>
      <c r="G73" s="4" t="s">
        <v>150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4" t="s">
        <v>150</v>
      </c>
      <c r="N73" s="15">
        <v>0</v>
      </c>
      <c r="O73" s="1">
        <f t="shared" si="1"/>
        <v>0</v>
      </c>
      <c r="P73" s="14" t="str">
        <f>IF(O73=0,"",_xlfn.XLOOKUP(D73,'1月份计划'!A:A,'1月份计划'!A:A,"计划表需添加"))</f>
        <v/>
      </c>
    </row>
    <row r="74" s="1" customFormat="1" ht="15" customHeight="1" spans="1:16">
      <c r="A74" s="8" t="s">
        <v>105</v>
      </c>
      <c r="B74" s="9" t="s">
        <v>106</v>
      </c>
      <c r="C74" s="8" t="s">
        <v>103</v>
      </c>
      <c r="D74" s="9" t="s">
        <v>224</v>
      </c>
      <c r="E74" s="8" t="s">
        <v>103</v>
      </c>
      <c r="F74" s="8" t="s">
        <v>104</v>
      </c>
      <c r="G74" s="8" t="s">
        <v>150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8" t="s">
        <v>150</v>
      </c>
      <c r="N74" s="16">
        <v>0</v>
      </c>
      <c r="O74" s="1">
        <f t="shared" si="1"/>
        <v>0</v>
      </c>
      <c r="P74" s="14" t="str">
        <f>IF(O74=0,"",_xlfn.XLOOKUP(D74,'1月份计划'!A:A,'1月份计划'!A:A,"计划表需添加"))</f>
        <v/>
      </c>
    </row>
    <row r="75" s="1" customFormat="1" ht="15" customHeight="1" spans="1:16">
      <c r="A75" s="4" t="s">
        <v>105</v>
      </c>
      <c r="B75" s="5" t="s">
        <v>106</v>
      </c>
      <c r="C75" s="4" t="s">
        <v>103</v>
      </c>
      <c r="D75" s="5" t="s">
        <v>225</v>
      </c>
      <c r="E75" s="4" t="s">
        <v>103</v>
      </c>
      <c r="F75" s="4" t="s">
        <v>104</v>
      </c>
      <c r="G75" s="4" t="s">
        <v>150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4" t="s">
        <v>150</v>
      </c>
      <c r="N75" s="15">
        <v>0</v>
      </c>
      <c r="O75" s="1">
        <f t="shared" si="1"/>
        <v>0</v>
      </c>
      <c r="P75" s="14" t="str">
        <f>IF(O75=0,"",_xlfn.XLOOKUP(D75,'1月份计划'!A:A,'1月份计划'!A:A,"计划表需添加"))</f>
        <v/>
      </c>
    </row>
    <row r="76" s="1" customFormat="1" ht="15" customHeight="1" spans="1:16">
      <c r="A76" s="8" t="s">
        <v>105</v>
      </c>
      <c r="B76" s="9" t="s">
        <v>106</v>
      </c>
      <c r="C76" s="8" t="s">
        <v>103</v>
      </c>
      <c r="D76" s="9" t="s">
        <v>26</v>
      </c>
      <c r="E76" s="8" t="s">
        <v>103</v>
      </c>
      <c r="F76" s="8" t="s">
        <v>104</v>
      </c>
      <c r="G76" s="8" t="s">
        <v>108</v>
      </c>
      <c r="H76" s="16">
        <v>374826.52</v>
      </c>
      <c r="I76" s="16">
        <v>0</v>
      </c>
      <c r="J76" s="16">
        <v>0</v>
      </c>
      <c r="K76" s="16">
        <v>220000</v>
      </c>
      <c r="L76" s="16">
        <v>228481.26</v>
      </c>
      <c r="M76" s="8" t="s">
        <v>108</v>
      </c>
      <c r="N76" s="16">
        <v>374826.52</v>
      </c>
      <c r="O76" s="1">
        <f t="shared" si="1"/>
        <v>374826.52</v>
      </c>
      <c r="P76" s="14" t="str">
        <f>IF(O76=0,"",_xlfn.XLOOKUP(D76,'1月份计划'!A:A,'1月份计划'!A:A,"计划表需添加"))</f>
        <v>重庆光大产业有限公司</v>
      </c>
    </row>
    <row r="77" s="1" customFormat="1" ht="15" customHeight="1" spans="1:16">
      <c r="A77" s="4" t="s">
        <v>105</v>
      </c>
      <c r="B77" s="5" t="s">
        <v>106</v>
      </c>
      <c r="C77" s="4" t="s">
        <v>103</v>
      </c>
      <c r="D77" s="5" t="s">
        <v>27</v>
      </c>
      <c r="E77" s="4" t="s">
        <v>103</v>
      </c>
      <c r="F77" s="4" t="s">
        <v>104</v>
      </c>
      <c r="G77" s="4" t="s">
        <v>108</v>
      </c>
      <c r="H77" s="15">
        <v>2194633.37</v>
      </c>
      <c r="I77" s="15">
        <v>2000000</v>
      </c>
      <c r="J77" s="15">
        <v>0</v>
      </c>
      <c r="K77" s="15">
        <v>4700000</v>
      </c>
      <c r="L77" s="15">
        <v>0</v>
      </c>
      <c r="M77" s="4" t="s">
        <v>108</v>
      </c>
      <c r="N77" s="15">
        <v>194633.37</v>
      </c>
      <c r="O77" s="1">
        <f t="shared" si="1"/>
        <v>194633.37</v>
      </c>
      <c r="P77" s="14" t="str">
        <f>IF(O77=0,"",_xlfn.XLOOKUP(D77,'1月份计划'!A:A,'1月份计划'!A:A,"计划表需添加"))</f>
        <v>湘乡简美工贸有限公司</v>
      </c>
    </row>
    <row r="78" s="1" customFormat="1" ht="15" customHeight="1" spans="1:16">
      <c r="A78" s="4" t="s">
        <v>105</v>
      </c>
      <c r="B78" s="5" t="s">
        <v>106</v>
      </c>
      <c r="C78" s="4" t="s">
        <v>103</v>
      </c>
      <c r="D78" s="5" t="s">
        <v>226</v>
      </c>
      <c r="E78" s="4" t="s">
        <v>103</v>
      </c>
      <c r="F78" s="4" t="s">
        <v>104</v>
      </c>
      <c r="G78" s="4" t="s">
        <v>150</v>
      </c>
      <c r="H78" s="15">
        <v>0</v>
      </c>
      <c r="I78" s="15">
        <v>0</v>
      </c>
      <c r="J78" s="15">
        <v>0</v>
      </c>
      <c r="K78" s="15">
        <v>82524</v>
      </c>
      <c r="L78" s="15">
        <v>0</v>
      </c>
      <c r="M78" s="4" t="s">
        <v>150</v>
      </c>
      <c r="N78" s="15">
        <v>0</v>
      </c>
      <c r="O78" s="1">
        <f t="shared" si="1"/>
        <v>0</v>
      </c>
      <c r="P78" s="14" t="str">
        <f>IF(O78=0,"",_xlfn.XLOOKUP(D78,'1月份计划'!A:A,'1月份计划'!A:A,"计划表需添加"))</f>
        <v/>
      </c>
    </row>
    <row r="79" s="1" customFormat="1" ht="15" hidden="1" customHeight="1" spans="1:16">
      <c r="A79" s="8" t="s">
        <v>105</v>
      </c>
      <c r="B79" s="9" t="s">
        <v>106</v>
      </c>
      <c r="C79" s="8" t="s">
        <v>103</v>
      </c>
      <c r="D79" s="9" t="s">
        <v>116</v>
      </c>
      <c r="E79" s="8" t="s">
        <v>103</v>
      </c>
      <c r="F79" s="8" t="s">
        <v>104</v>
      </c>
      <c r="G79" s="8" t="s">
        <v>108</v>
      </c>
      <c r="H79" s="16">
        <v>241042</v>
      </c>
      <c r="I79" s="16">
        <v>0</v>
      </c>
      <c r="J79" s="16">
        <v>0</v>
      </c>
      <c r="K79" s="16">
        <v>0</v>
      </c>
      <c r="L79" s="16">
        <v>0</v>
      </c>
      <c r="M79" s="8" t="s">
        <v>108</v>
      </c>
      <c r="N79" s="16">
        <v>241042</v>
      </c>
      <c r="O79" s="1">
        <f t="shared" si="1"/>
        <v>241042</v>
      </c>
      <c r="P79" s="14" t="str">
        <f>IF(O79=0,"",_xlfn.XLOOKUP(D79,'1月份计划'!A:A,'1月份计划'!A:A,"计划表需添加"))</f>
        <v>计划表需添加</v>
      </c>
    </row>
    <row r="80" s="1" customFormat="1" ht="15" hidden="1" customHeight="1" spans="1:16">
      <c r="A80" s="4" t="s">
        <v>105</v>
      </c>
      <c r="B80" s="5" t="s">
        <v>106</v>
      </c>
      <c r="C80" s="4" t="s">
        <v>103</v>
      </c>
      <c r="D80" s="5" t="s">
        <v>117</v>
      </c>
      <c r="E80" s="4" t="s">
        <v>103</v>
      </c>
      <c r="F80" s="4" t="s">
        <v>104</v>
      </c>
      <c r="G80" s="4" t="s">
        <v>108</v>
      </c>
      <c r="H80" s="15">
        <v>115723.23</v>
      </c>
      <c r="I80" s="15">
        <v>0</v>
      </c>
      <c r="J80" s="15">
        <v>0</v>
      </c>
      <c r="K80" s="15">
        <v>200000</v>
      </c>
      <c r="L80" s="15">
        <v>0</v>
      </c>
      <c r="M80" s="4" t="s">
        <v>108</v>
      </c>
      <c r="N80" s="15">
        <v>115723.23</v>
      </c>
      <c r="O80" s="1">
        <f t="shared" si="1"/>
        <v>115723.23</v>
      </c>
      <c r="P80" s="14" t="str">
        <f>IF(O80=0,"",_xlfn.XLOOKUP(D80,'1月份计划'!A:A,'1月份计划'!A:A,"计划表需添加"))</f>
        <v>计划表需添加</v>
      </c>
    </row>
    <row r="81" s="1" customFormat="1" ht="15" hidden="1" customHeight="1" spans="1:16">
      <c r="A81" s="4" t="s">
        <v>105</v>
      </c>
      <c r="B81" s="5" t="s">
        <v>106</v>
      </c>
      <c r="C81" s="4" t="s">
        <v>103</v>
      </c>
      <c r="D81" s="5" t="s">
        <v>118</v>
      </c>
      <c r="E81" s="4" t="s">
        <v>103</v>
      </c>
      <c r="F81" s="4" t="s">
        <v>104</v>
      </c>
      <c r="G81" s="4" t="s">
        <v>108</v>
      </c>
      <c r="H81" s="15">
        <v>1400</v>
      </c>
      <c r="I81" s="15">
        <v>0</v>
      </c>
      <c r="J81" s="15">
        <v>0</v>
      </c>
      <c r="K81" s="15">
        <v>0</v>
      </c>
      <c r="L81" s="15">
        <v>0</v>
      </c>
      <c r="M81" s="4" t="s">
        <v>108</v>
      </c>
      <c r="N81" s="15">
        <v>1400</v>
      </c>
      <c r="O81" s="1">
        <f t="shared" si="1"/>
        <v>1400</v>
      </c>
      <c r="P81" s="14" t="str">
        <f>IF(O81=0,"",_xlfn.XLOOKUP(D81,'1月份计划'!A:A,'1月份计划'!A:A,"计划表需添加"))</f>
        <v>计划表需添加</v>
      </c>
    </row>
    <row r="82" s="1" customFormat="1" ht="15" hidden="1" customHeight="1" spans="1:16">
      <c r="A82" s="8" t="s">
        <v>105</v>
      </c>
      <c r="B82" s="9" t="s">
        <v>106</v>
      </c>
      <c r="C82" s="8" t="s">
        <v>103</v>
      </c>
      <c r="D82" s="9" t="s">
        <v>119</v>
      </c>
      <c r="E82" s="8" t="s">
        <v>103</v>
      </c>
      <c r="F82" s="8" t="s">
        <v>104</v>
      </c>
      <c r="G82" s="8" t="s">
        <v>108</v>
      </c>
      <c r="H82" s="16">
        <v>5600</v>
      </c>
      <c r="I82" s="16">
        <v>0</v>
      </c>
      <c r="J82" s="16">
        <v>0</v>
      </c>
      <c r="K82" s="16">
        <v>0</v>
      </c>
      <c r="L82" s="16">
        <v>0</v>
      </c>
      <c r="M82" s="8" t="s">
        <v>108</v>
      </c>
      <c r="N82" s="16">
        <v>5600</v>
      </c>
      <c r="O82" s="1">
        <f t="shared" si="1"/>
        <v>5600</v>
      </c>
      <c r="P82" s="14" t="str">
        <f>IF(O82=0,"",_xlfn.XLOOKUP(D82,'1月份计划'!A:A,'1月份计划'!A:A,"计划表需添加"))</f>
        <v>计划表需添加</v>
      </c>
    </row>
    <row r="83" s="1" customFormat="1" ht="15" hidden="1" customHeight="1" spans="1:16">
      <c r="A83" s="8" t="s">
        <v>105</v>
      </c>
      <c r="B83" s="9" t="s">
        <v>106</v>
      </c>
      <c r="C83" s="8" t="s">
        <v>103</v>
      </c>
      <c r="D83" s="9" t="s">
        <v>120</v>
      </c>
      <c r="E83" s="8" t="s">
        <v>103</v>
      </c>
      <c r="F83" s="8" t="s">
        <v>104</v>
      </c>
      <c r="G83" s="8" t="s">
        <v>108</v>
      </c>
      <c r="H83" s="16">
        <v>6250</v>
      </c>
      <c r="I83" s="16">
        <v>0</v>
      </c>
      <c r="J83" s="16">
        <v>0</v>
      </c>
      <c r="K83" s="16">
        <v>0</v>
      </c>
      <c r="L83" s="16">
        <v>0</v>
      </c>
      <c r="M83" s="8" t="s">
        <v>108</v>
      </c>
      <c r="N83" s="16">
        <v>6250</v>
      </c>
      <c r="O83" s="1">
        <f t="shared" si="1"/>
        <v>6250</v>
      </c>
      <c r="P83" s="14" t="str">
        <f>IF(O83=0,"",_xlfn.XLOOKUP(D83,'1月份计划'!A:A,'1月份计划'!A:A,"计划表需添加"))</f>
        <v>计划表需添加</v>
      </c>
    </row>
    <row r="84" s="1" customFormat="1" ht="15" customHeight="1" spans="1:16">
      <c r="A84" s="4" t="s">
        <v>105</v>
      </c>
      <c r="B84" s="5" t="s">
        <v>106</v>
      </c>
      <c r="C84" s="4" t="s">
        <v>103</v>
      </c>
      <c r="D84" s="5" t="s">
        <v>227</v>
      </c>
      <c r="E84" s="4" t="s">
        <v>103</v>
      </c>
      <c r="F84" s="4" t="s">
        <v>104</v>
      </c>
      <c r="G84" s="4" t="s">
        <v>150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4" t="s">
        <v>150</v>
      </c>
      <c r="N84" s="15">
        <v>0</v>
      </c>
      <c r="O84" s="1">
        <f t="shared" si="1"/>
        <v>0</v>
      </c>
      <c r="P84" s="14" t="str">
        <f>IF(O84=0,"",_xlfn.XLOOKUP(D84,'1月份计划'!A:A,'1月份计划'!A:A,"计划表需添加"))</f>
        <v/>
      </c>
    </row>
    <row r="85" s="1" customFormat="1" ht="15" hidden="1" customHeight="1" spans="1:16">
      <c r="A85" s="4" t="s">
        <v>105</v>
      </c>
      <c r="B85" s="5" t="s">
        <v>106</v>
      </c>
      <c r="C85" s="4" t="s">
        <v>103</v>
      </c>
      <c r="D85" s="5" t="s">
        <v>121</v>
      </c>
      <c r="E85" s="4" t="s">
        <v>103</v>
      </c>
      <c r="F85" s="4" t="s">
        <v>104</v>
      </c>
      <c r="G85" s="4" t="s">
        <v>108</v>
      </c>
      <c r="H85" s="15">
        <v>12000</v>
      </c>
      <c r="I85" s="15">
        <v>0</v>
      </c>
      <c r="J85" s="15">
        <v>0</v>
      </c>
      <c r="K85" s="15">
        <v>0</v>
      </c>
      <c r="L85" s="15">
        <v>0</v>
      </c>
      <c r="M85" s="4" t="s">
        <v>108</v>
      </c>
      <c r="N85" s="15">
        <v>12000</v>
      </c>
      <c r="O85" s="1">
        <f t="shared" si="1"/>
        <v>12000</v>
      </c>
      <c r="P85" s="14" t="str">
        <f>IF(O85=0,"",_xlfn.XLOOKUP(D85,'1月份计划'!A:A,'1月份计划'!A:A,"计划表需添加"))</f>
        <v>计划表需添加</v>
      </c>
    </row>
    <row r="86" s="1" customFormat="1" ht="15" customHeight="1" spans="1:16">
      <c r="A86" s="8" t="s">
        <v>105</v>
      </c>
      <c r="B86" s="9" t="s">
        <v>106</v>
      </c>
      <c r="C86" s="8" t="s">
        <v>103</v>
      </c>
      <c r="D86" s="9" t="s">
        <v>228</v>
      </c>
      <c r="E86" s="8" t="s">
        <v>103</v>
      </c>
      <c r="F86" s="8" t="s">
        <v>104</v>
      </c>
      <c r="G86" s="8" t="s">
        <v>150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8" t="s">
        <v>150</v>
      </c>
      <c r="N86" s="16">
        <v>0</v>
      </c>
      <c r="O86" s="1">
        <f t="shared" si="1"/>
        <v>0</v>
      </c>
      <c r="P86" s="14" t="str">
        <f>IF(O86=0,"",_xlfn.XLOOKUP(D86,'1月份计划'!A:A,'1月份计划'!A:A,"计划表需添加"))</f>
        <v/>
      </c>
    </row>
    <row r="87" s="1" customFormat="1" ht="15" customHeight="1" spans="1:16">
      <c r="A87" s="4" t="s">
        <v>105</v>
      </c>
      <c r="B87" s="5" t="s">
        <v>106</v>
      </c>
      <c r="C87" s="4" t="s">
        <v>103</v>
      </c>
      <c r="D87" s="5" t="s">
        <v>74</v>
      </c>
      <c r="E87" s="4" t="s">
        <v>103</v>
      </c>
      <c r="F87" s="4" t="s">
        <v>104</v>
      </c>
      <c r="G87" s="4" t="s">
        <v>150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4" t="s">
        <v>150</v>
      </c>
      <c r="N87" s="15">
        <v>0</v>
      </c>
      <c r="O87" s="1">
        <f t="shared" si="1"/>
        <v>0</v>
      </c>
      <c r="P87" s="14" t="str">
        <f>IF(O87=0,"",_xlfn.XLOOKUP(D87,'1月份计划'!A:A,'1月份计划'!A:A,"计划表需添加"))</f>
        <v/>
      </c>
    </row>
    <row r="88" s="1" customFormat="1" ht="15" customHeight="1" spans="1:16">
      <c r="A88" s="8" t="s">
        <v>105</v>
      </c>
      <c r="B88" s="9" t="s">
        <v>106</v>
      </c>
      <c r="C88" s="8" t="s">
        <v>103</v>
      </c>
      <c r="D88" s="9" t="s">
        <v>229</v>
      </c>
      <c r="E88" s="8" t="s">
        <v>103</v>
      </c>
      <c r="F88" s="8" t="s">
        <v>104</v>
      </c>
      <c r="G88" s="8" t="s">
        <v>150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8" t="s">
        <v>150</v>
      </c>
      <c r="N88" s="16">
        <v>0</v>
      </c>
      <c r="O88" s="1">
        <f t="shared" si="1"/>
        <v>0</v>
      </c>
      <c r="P88" s="14" t="str">
        <f>IF(O88=0,"",_xlfn.XLOOKUP(D88,'1月份计划'!A:A,'1月份计划'!A:A,"计划表需添加"))</f>
        <v/>
      </c>
    </row>
    <row r="89" s="1" customFormat="1" ht="15" customHeight="1" spans="1:16">
      <c r="A89" s="8" t="s">
        <v>105</v>
      </c>
      <c r="B89" s="9" t="s">
        <v>106</v>
      </c>
      <c r="C89" s="8" t="s">
        <v>103</v>
      </c>
      <c r="D89" s="9" t="s">
        <v>230</v>
      </c>
      <c r="E89" s="8" t="s">
        <v>103</v>
      </c>
      <c r="F89" s="8" t="s">
        <v>104</v>
      </c>
      <c r="G89" s="8" t="s">
        <v>150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8" t="s">
        <v>150</v>
      </c>
      <c r="N89" s="16">
        <v>0</v>
      </c>
      <c r="O89" s="1">
        <f t="shared" si="1"/>
        <v>0</v>
      </c>
      <c r="P89" s="14" t="str">
        <f>IF(O89=0,"",_xlfn.XLOOKUP(D89,'1月份计划'!A:A,'1月份计划'!A:A,"计划表需添加"))</f>
        <v/>
      </c>
    </row>
    <row r="90" s="1" customFormat="1" ht="15" customHeight="1" spans="1:16">
      <c r="A90" s="8" t="s">
        <v>105</v>
      </c>
      <c r="B90" s="9" t="s">
        <v>106</v>
      </c>
      <c r="C90" s="8" t="s">
        <v>103</v>
      </c>
      <c r="D90" s="9" t="s">
        <v>77</v>
      </c>
      <c r="E90" s="8" t="s">
        <v>103</v>
      </c>
      <c r="F90" s="8" t="s">
        <v>104</v>
      </c>
      <c r="G90" s="8" t="s">
        <v>150</v>
      </c>
      <c r="H90" s="16">
        <v>0</v>
      </c>
      <c r="I90" s="16">
        <v>0</v>
      </c>
      <c r="J90" s="16">
        <v>0</v>
      </c>
      <c r="K90" s="16">
        <v>0</v>
      </c>
      <c r="L90" s="16">
        <v>18532</v>
      </c>
      <c r="M90" s="8" t="s">
        <v>150</v>
      </c>
      <c r="N90" s="16">
        <v>0</v>
      </c>
      <c r="O90" s="1">
        <f t="shared" si="1"/>
        <v>0</v>
      </c>
      <c r="P90" s="14" t="str">
        <f>IF(O90=0,"",_xlfn.XLOOKUP(D90,'1月份计划'!A:A,'1月份计划'!A:A,"计划表需添加"))</f>
        <v/>
      </c>
    </row>
    <row r="91" s="1" customFormat="1" ht="15" hidden="1" customHeight="1" spans="1:16">
      <c r="A91" s="4" t="s">
        <v>105</v>
      </c>
      <c r="B91" s="5" t="s">
        <v>106</v>
      </c>
      <c r="C91" s="4" t="s">
        <v>103</v>
      </c>
      <c r="D91" s="5" t="s">
        <v>122</v>
      </c>
      <c r="E91" s="4" t="s">
        <v>103</v>
      </c>
      <c r="F91" s="4" t="s">
        <v>104</v>
      </c>
      <c r="G91" s="4" t="s">
        <v>108</v>
      </c>
      <c r="H91" s="15">
        <v>9600</v>
      </c>
      <c r="I91" s="15">
        <v>0</v>
      </c>
      <c r="J91" s="15">
        <v>0</v>
      </c>
      <c r="K91" s="15">
        <v>0</v>
      </c>
      <c r="L91" s="15">
        <v>0</v>
      </c>
      <c r="M91" s="4" t="s">
        <v>108</v>
      </c>
      <c r="N91" s="15">
        <v>9600</v>
      </c>
      <c r="O91" s="1">
        <f t="shared" si="1"/>
        <v>9600</v>
      </c>
      <c r="P91" s="14" t="str">
        <f>IF(O91=0,"",_xlfn.XLOOKUP(D91,'1月份计划'!A:A,'1月份计划'!A:A,"计划表需添加"))</f>
        <v>计划表需添加</v>
      </c>
    </row>
    <row r="92" s="1" customFormat="1" ht="15" customHeight="1" spans="1:16">
      <c r="A92" s="8" t="s">
        <v>105</v>
      </c>
      <c r="B92" s="9" t="s">
        <v>106</v>
      </c>
      <c r="C92" s="8" t="s">
        <v>103</v>
      </c>
      <c r="D92" s="9" t="s">
        <v>231</v>
      </c>
      <c r="E92" s="8" t="s">
        <v>103</v>
      </c>
      <c r="F92" s="8" t="s">
        <v>104</v>
      </c>
      <c r="G92" s="8" t="s">
        <v>150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8" t="s">
        <v>150</v>
      </c>
      <c r="N92" s="16">
        <v>0</v>
      </c>
      <c r="O92" s="1">
        <f t="shared" si="1"/>
        <v>0</v>
      </c>
      <c r="P92" s="14" t="str">
        <f>IF(O92=0,"",_xlfn.XLOOKUP(D92,'1月份计划'!A:A,'1月份计划'!A:A,"计划表需添加"))</f>
        <v/>
      </c>
    </row>
    <row r="93" s="1" customFormat="1" ht="15" hidden="1" customHeight="1" spans="1:16">
      <c r="A93" s="4" t="s">
        <v>105</v>
      </c>
      <c r="B93" s="5" t="s">
        <v>106</v>
      </c>
      <c r="C93" s="4" t="s">
        <v>103</v>
      </c>
      <c r="D93" s="5" t="s">
        <v>123</v>
      </c>
      <c r="E93" s="4" t="s">
        <v>103</v>
      </c>
      <c r="F93" s="4" t="s">
        <v>104</v>
      </c>
      <c r="G93" s="4" t="s">
        <v>114</v>
      </c>
      <c r="H93" s="15">
        <v>15365.76</v>
      </c>
      <c r="I93" s="15">
        <v>0</v>
      </c>
      <c r="J93" s="15">
        <v>0</v>
      </c>
      <c r="K93" s="15">
        <v>0</v>
      </c>
      <c r="L93" s="15">
        <v>0</v>
      </c>
      <c r="M93" s="4" t="s">
        <v>114</v>
      </c>
      <c r="N93" s="15">
        <v>15365.76</v>
      </c>
      <c r="O93" s="1">
        <f t="shared" si="1"/>
        <v>-15365.76</v>
      </c>
      <c r="P93" s="14" t="str">
        <f>IF(O93=0,"",_xlfn.XLOOKUP(D93,'1月份计划'!A:A,'1月份计划'!A:A,"计划表需添加"))</f>
        <v>计划表需添加</v>
      </c>
    </row>
    <row r="94" s="1" customFormat="1" ht="15" hidden="1" customHeight="1" spans="1:16">
      <c r="A94" s="8" t="s">
        <v>105</v>
      </c>
      <c r="B94" s="9" t="s">
        <v>106</v>
      </c>
      <c r="C94" s="8" t="s">
        <v>103</v>
      </c>
      <c r="D94" s="9" t="s">
        <v>124</v>
      </c>
      <c r="E94" s="8" t="s">
        <v>103</v>
      </c>
      <c r="F94" s="8" t="s">
        <v>104</v>
      </c>
      <c r="G94" s="8" t="s">
        <v>108</v>
      </c>
      <c r="H94" s="16">
        <v>2200</v>
      </c>
      <c r="I94" s="16">
        <v>0</v>
      </c>
      <c r="J94" s="16">
        <v>0</v>
      </c>
      <c r="K94" s="16">
        <v>0</v>
      </c>
      <c r="L94" s="16">
        <v>0</v>
      </c>
      <c r="M94" s="8" t="s">
        <v>108</v>
      </c>
      <c r="N94" s="16">
        <v>2200</v>
      </c>
      <c r="O94" s="1">
        <f t="shared" si="1"/>
        <v>2200</v>
      </c>
      <c r="P94" s="14" t="str">
        <f>IF(O94=0,"",_xlfn.XLOOKUP(D94,'1月份计划'!A:A,'1月份计划'!A:A,"计划表需添加"))</f>
        <v>计划表需添加</v>
      </c>
    </row>
    <row r="95" s="1" customFormat="1" ht="15" hidden="1" customHeight="1" spans="1:16">
      <c r="A95" s="4" t="s">
        <v>105</v>
      </c>
      <c r="B95" s="5" t="s">
        <v>106</v>
      </c>
      <c r="C95" s="4" t="s">
        <v>103</v>
      </c>
      <c r="D95" s="5" t="s">
        <v>125</v>
      </c>
      <c r="E95" s="4" t="s">
        <v>103</v>
      </c>
      <c r="F95" s="4" t="s">
        <v>104</v>
      </c>
      <c r="G95" s="4" t="s">
        <v>108</v>
      </c>
      <c r="H95" s="15">
        <v>6340</v>
      </c>
      <c r="I95" s="15">
        <v>0</v>
      </c>
      <c r="J95" s="15">
        <v>0</v>
      </c>
      <c r="K95" s="15">
        <v>0</v>
      </c>
      <c r="L95" s="15">
        <v>0</v>
      </c>
      <c r="M95" s="4" t="s">
        <v>108</v>
      </c>
      <c r="N95" s="15">
        <v>6340</v>
      </c>
      <c r="O95" s="1">
        <f t="shared" si="1"/>
        <v>6340</v>
      </c>
      <c r="P95" s="14" t="str">
        <f>IF(O95=0,"",_xlfn.XLOOKUP(D95,'1月份计划'!A:A,'1月份计划'!A:A,"计划表需添加"))</f>
        <v>计划表需添加</v>
      </c>
    </row>
    <row r="96" s="1" customFormat="1" ht="15" hidden="1" customHeight="1" spans="1:16">
      <c r="A96" s="8" t="s">
        <v>105</v>
      </c>
      <c r="B96" s="9" t="s">
        <v>106</v>
      </c>
      <c r="C96" s="8" t="s">
        <v>103</v>
      </c>
      <c r="D96" s="9" t="s">
        <v>126</v>
      </c>
      <c r="E96" s="8" t="s">
        <v>103</v>
      </c>
      <c r="F96" s="8" t="s">
        <v>104</v>
      </c>
      <c r="G96" s="8" t="s">
        <v>108</v>
      </c>
      <c r="H96" s="16">
        <v>30585</v>
      </c>
      <c r="I96" s="16">
        <v>0</v>
      </c>
      <c r="J96" s="16">
        <v>0</v>
      </c>
      <c r="K96" s="16">
        <v>0</v>
      </c>
      <c r="L96" s="16">
        <v>0</v>
      </c>
      <c r="M96" s="8" t="s">
        <v>108</v>
      </c>
      <c r="N96" s="16">
        <v>30585</v>
      </c>
      <c r="O96" s="1">
        <f t="shared" si="1"/>
        <v>30585</v>
      </c>
      <c r="P96" s="14" t="str">
        <f>IF(O96=0,"",_xlfn.XLOOKUP(D96,'1月份计划'!A:A,'1月份计划'!A:A,"计划表需添加"))</f>
        <v>计划表需添加</v>
      </c>
    </row>
    <row r="97" s="1" customFormat="1" ht="15" customHeight="1" spans="1:16">
      <c r="A97" s="8" t="s">
        <v>105</v>
      </c>
      <c r="B97" s="9" t="s">
        <v>106</v>
      </c>
      <c r="C97" s="8" t="s">
        <v>103</v>
      </c>
      <c r="D97" s="9" t="s">
        <v>28</v>
      </c>
      <c r="E97" s="8" t="s">
        <v>103</v>
      </c>
      <c r="F97" s="8" t="s">
        <v>104</v>
      </c>
      <c r="G97" s="8" t="s">
        <v>114</v>
      </c>
      <c r="H97" s="16">
        <v>224512.23</v>
      </c>
      <c r="I97" s="16">
        <v>162376.48</v>
      </c>
      <c r="J97" s="16">
        <v>0</v>
      </c>
      <c r="K97" s="16">
        <v>162376.48</v>
      </c>
      <c r="L97" s="16">
        <v>0</v>
      </c>
      <c r="M97" s="8" t="s">
        <v>114</v>
      </c>
      <c r="N97" s="16">
        <v>386888.71</v>
      </c>
      <c r="O97" s="1">
        <f t="shared" si="1"/>
        <v>-386888.71</v>
      </c>
      <c r="P97" s="14" t="str">
        <f>IF(O97=0,"",_xlfn.XLOOKUP(D97,'1月份计划'!A:A,'1月份计划'!A:A,"计划表需添加"))</f>
        <v>佛吉亚（无锡）座椅部件有限公</v>
      </c>
    </row>
    <row r="98" s="1" customFormat="1" ht="15" customHeight="1" spans="1:16">
      <c r="A98" s="4" t="s">
        <v>105</v>
      </c>
      <c r="B98" s="5" t="s">
        <v>106</v>
      </c>
      <c r="C98" s="4" t="s">
        <v>103</v>
      </c>
      <c r="D98" s="5" t="s">
        <v>232</v>
      </c>
      <c r="E98" s="4" t="s">
        <v>103</v>
      </c>
      <c r="F98" s="4" t="s">
        <v>104</v>
      </c>
      <c r="G98" s="4" t="s">
        <v>150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4" t="s">
        <v>150</v>
      </c>
      <c r="N98" s="15">
        <v>0</v>
      </c>
      <c r="O98" s="1">
        <f t="shared" si="1"/>
        <v>0</v>
      </c>
      <c r="P98" s="14" t="str">
        <f>IF(O98=0,"",_xlfn.XLOOKUP(D98,'1月份计划'!A:A,'1月份计划'!A:A,"计划表需添加"))</f>
        <v/>
      </c>
    </row>
    <row r="99" s="1" customFormat="1" ht="15" customHeight="1" spans="1:16">
      <c r="A99" s="8" t="s">
        <v>105</v>
      </c>
      <c r="B99" s="9" t="s">
        <v>106</v>
      </c>
      <c r="C99" s="8" t="s">
        <v>103</v>
      </c>
      <c r="D99" s="9" t="s">
        <v>233</v>
      </c>
      <c r="E99" s="8" t="s">
        <v>103</v>
      </c>
      <c r="F99" s="8" t="s">
        <v>104</v>
      </c>
      <c r="G99" s="8" t="s">
        <v>150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8" t="s">
        <v>150</v>
      </c>
      <c r="N99" s="16">
        <v>0</v>
      </c>
      <c r="O99" s="1">
        <f t="shared" si="1"/>
        <v>0</v>
      </c>
      <c r="P99" s="14" t="str">
        <f>IF(O99=0,"",_xlfn.XLOOKUP(D99,'1月份计划'!A:A,'1月份计划'!A:A,"计划表需添加"))</f>
        <v/>
      </c>
    </row>
    <row r="100" s="1" customFormat="1" ht="15" customHeight="1" spans="1:16">
      <c r="A100" s="4" t="s">
        <v>105</v>
      </c>
      <c r="B100" s="5" t="s">
        <v>106</v>
      </c>
      <c r="C100" s="4" t="s">
        <v>103</v>
      </c>
      <c r="D100" s="5" t="s">
        <v>234</v>
      </c>
      <c r="E100" s="4" t="s">
        <v>103</v>
      </c>
      <c r="F100" s="4" t="s">
        <v>104</v>
      </c>
      <c r="G100" s="4" t="s">
        <v>150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4" t="s">
        <v>150</v>
      </c>
      <c r="N100" s="15">
        <v>0</v>
      </c>
      <c r="O100" s="1">
        <f t="shared" si="1"/>
        <v>0</v>
      </c>
      <c r="P100" s="14" t="str">
        <f>IF(O100=0,"",_xlfn.XLOOKUP(D100,'1月份计划'!A:A,'1月份计划'!A:A,"计划表需添加"))</f>
        <v/>
      </c>
    </row>
    <row r="101" s="1" customFormat="1" ht="15" customHeight="1" spans="1:16">
      <c r="A101" s="8" t="s">
        <v>105</v>
      </c>
      <c r="B101" s="9" t="s">
        <v>106</v>
      </c>
      <c r="C101" s="8" t="s">
        <v>103</v>
      </c>
      <c r="D101" s="9" t="s">
        <v>235</v>
      </c>
      <c r="E101" s="8" t="s">
        <v>103</v>
      </c>
      <c r="F101" s="8" t="s">
        <v>104</v>
      </c>
      <c r="G101" s="8" t="s">
        <v>150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8" t="s">
        <v>150</v>
      </c>
      <c r="N101" s="16">
        <v>0</v>
      </c>
      <c r="O101" s="1">
        <f t="shared" si="1"/>
        <v>0</v>
      </c>
      <c r="P101" s="14" t="str">
        <f>IF(O101=0,"",_xlfn.XLOOKUP(D101,'1月份计划'!A:A,'1月份计划'!A:A,"计划表需添加"))</f>
        <v/>
      </c>
    </row>
    <row r="102" s="1" customFormat="1" ht="15" customHeight="1" spans="1:16">
      <c r="A102" s="4" t="s">
        <v>105</v>
      </c>
      <c r="B102" s="5" t="s">
        <v>106</v>
      </c>
      <c r="C102" s="4" t="s">
        <v>103</v>
      </c>
      <c r="D102" s="5" t="s">
        <v>61</v>
      </c>
      <c r="E102" s="4" t="s">
        <v>103</v>
      </c>
      <c r="F102" s="4" t="s">
        <v>104</v>
      </c>
      <c r="G102" s="4" t="s">
        <v>108</v>
      </c>
      <c r="H102" s="15">
        <v>10558.72</v>
      </c>
      <c r="I102" s="15">
        <v>0</v>
      </c>
      <c r="J102" s="15">
        <v>0</v>
      </c>
      <c r="K102" s="15">
        <v>25076.96</v>
      </c>
      <c r="L102" s="15">
        <v>10558.72</v>
      </c>
      <c r="M102" s="4" t="s">
        <v>108</v>
      </c>
      <c r="N102" s="15">
        <v>10558.72</v>
      </c>
      <c r="O102" s="1">
        <f t="shared" si="1"/>
        <v>10558.72</v>
      </c>
      <c r="P102" s="14" t="str">
        <f>IF(O102=0,"",_xlfn.XLOOKUP(D102,'1月份计划'!A:A,'1月份计划'!A:A,"计划表需添加"))</f>
        <v>重庆渝融兴汽车配件有限公司</v>
      </c>
    </row>
    <row r="103" s="1" customFormat="1" ht="15" customHeight="1" spans="1:16">
      <c r="A103" s="4" t="s">
        <v>105</v>
      </c>
      <c r="B103" s="5" t="s">
        <v>106</v>
      </c>
      <c r="C103" s="4" t="s">
        <v>103</v>
      </c>
      <c r="D103" s="5" t="s">
        <v>62</v>
      </c>
      <c r="E103" s="4" t="s">
        <v>103</v>
      </c>
      <c r="F103" s="4" t="s">
        <v>104</v>
      </c>
      <c r="G103" s="4" t="s">
        <v>108</v>
      </c>
      <c r="H103" s="15">
        <v>10750.82</v>
      </c>
      <c r="I103" s="15">
        <v>0</v>
      </c>
      <c r="J103" s="15">
        <v>0</v>
      </c>
      <c r="K103" s="15">
        <v>4332.42</v>
      </c>
      <c r="L103" s="15">
        <v>7541.62</v>
      </c>
      <c r="M103" s="4" t="s">
        <v>108</v>
      </c>
      <c r="N103" s="15">
        <v>10750.82</v>
      </c>
      <c r="O103" s="1">
        <f t="shared" si="1"/>
        <v>10750.82</v>
      </c>
      <c r="P103" s="14" t="str">
        <f>IF(O103=0,"",_xlfn.XLOOKUP(D103,'1月份计划'!A:A,'1月份计划'!A:A,"计划表需添加"))</f>
        <v>安徽汉升工业部件股份有限公司</v>
      </c>
    </row>
    <row r="104" s="1" customFormat="1" ht="15" customHeight="1" spans="1:16">
      <c r="A104" s="8" t="s">
        <v>105</v>
      </c>
      <c r="B104" s="9" t="s">
        <v>106</v>
      </c>
      <c r="C104" s="8" t="s">
        <v>103</v>
      </c>
      <c r="D104" s="9" t="s">
        <v>29</v>
      </c>
      <c r="E104" s="8" t="s">
        <v>103</v>
      </c>
      <c r="F104" s="8" t="s">
        <v>104</v>
      </c>
      <c r="G104" s="8" t="s">
        <v>108</v>
      </c>
      <c r="H104" s="16">
        <v>449769.99</v>
      </c>
      <c r="I104" s="16">
        <v>204055.98</v>
      </c>
      <c r="J104" s="16">
        <v>0</v>
      </c>
      <c r="K104" s="16">
        <v>554055.98</v>
      </c>
      <c r="L104" s="16">
        <v>61016.77</v>
      </c>
      <c r="M104" s="8" t="s">
        <v>108</v>
      </c>
      <c r="N104" s="16">
        <v>245714.01</v>
      </c>
      <c r="O104" s="1">
        <f t="shared" si="1"/>
        <v>245714.01</v>
      </c>
      <c r="P104" s="14" t="str">
        <f>IF(O104=0,"",_xlfn.XLOOKUP(D104,'1月份计划'!A:A,'1月份计划'!A:A,"计划表需添加"))</f>
        <v>吉林省德邦汽车电子有限公司</v>
      </c>
    </row>
    <row r="105" s="1" customFormat="1" ht="15" customHeight="1" spans="1:16">
      <c r="A105" s="4" t="s">
        <v>105</v>
      </c>
      <c r="B105" s="5" t="s">
        <v>106</v>
      </c>
      <c r="C105" s="4" t="s">
        <v>103</v>
      </c>
      <c r="D105" s="5" t="s">
        <v>30</v>
      </c>
      <c r="E105" s="4" t="s">
        <v>103</v>
      </c>
      <c r="F105" s="4" t="s">
        <v>104</v>
      </c>
      <c r="G105" s="4" t="s">
        <v>108</v>
      </c>
      <c r="H105" s="15">
        <v>549356.28</v>
      </c>
      <c r="I105" s="15">
        <v>0</v>
      </c>
      <c r="J105" s="15">
        <v>0</v>
      </c>
      <c r="K105" s="15">
        <v>478035.9</v>
      </c>
      <c r="L105" s="15">
        <v>241642.59</v>
      </c>
      <c r="M105" s="4" t="s">
        <v>108</v>
      </c>
      <c r="N105" s="15">
        <v>549356.28</v>
      </c>
      <c r="O105" s="1">
        <f t="shared" si="1"/>
        <v>549356.28</v>
      </c>
      <c r="P105" s="14" t="str">
        <f>IF(O105=0,"",_xlfn.XLOOKUP(D105,'1月份计划'!A:A,'1月份计划'!A:A,"计划表需添加"))</f>
        <v>吉林省方舟电子科技有限公司</v>
      </c>
    </row>
    <row r="106" s="1" customFormat="1" ht="15" customHeight="1" spans="1:16">
      <c r="A106" s="8" t="s">
        <v>105</v>
      </c>
      <c r="B106" s="9" t="s">
        <v>106</v>
      </c>
      <c r="C106" s="8" t="s">
        <v>103</v>
      </c>
      <c r="D106" s="9" t="s">
        <v>31</v>
      </c>
      <c r="E106" s="8" t="s">
        <v>103</v>
      </c>
      <c r="F106" s="8" t="s">
        <v>104</v>
      </c>
      <c r="G106" s="8" t="s">
        <v>108</v>
      </c>
      <c r="H106" s="16">
        <v>612230.1</v>
      </c>
      <c r="I106" s="16">
        <v>287434.81</v>
      </c>
      <c r="J106" s="16">
        <v>0</v>
      </c>
      <c r="K106" s="16">
        <v>287434.81</v>
      </c>
      <c r="L106" s="16">
        <v>324795.67</v>
      </c>
      <c r="M106" s="8" t="s">
        <v>108</v>
      </c>
      <c r="N106" s="16">
        <v>324795.29</v>
      </c>
      <c r="O106" s="1">
        <f t="shared" si="1"/>
        <v>324795.29</v>
      </c>
      <c r="P106" s="14" t="str">
        <f>IF(O106=0,"",_xlfn.XLOOKUP(D106,'1月份计划'!A:A,'1月份计划'!A:A,"计划表需添加"))</f>
        <v>长春富维安道拓汽车金属零部件</v>
      </c>
    </row>
    <row r="107" s="1" customFormat="1" ht="15" customHeight="1" spans="1:16">
      <c r="A107" s="4" t="s">
        <v>105</v>
      </c>
      <c r="B107" s="5" t="s">
        <v>106</v>
      </c>
      <c r="C107" s="4" t="s">
        <v>103</v>
      </c>
      <c r="D107" s="5" t="s">
        <v>236</v>
      </c>
      <c r="E107" s="4" t="s">
        <v>103</v>
      </c>
      <c r="F107" s="4" t="s">
        <v>104</v>
      </c>
      <c r="G107" s="4" t="s">
        <v>150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4" t="s">
        <v>150</v>
      </c>
      <c r="N107" s="15">
        <v>0</v>
      </c>
      <c r="O107" s="1">
        <f t="shared" si="1"/>
        <v>0</v>
      </c>
      <c r="P107" s="14" t="str">
        <f>IF(O107=0,"",_xlfn.XLOOKUP(D107,'1月份计划'!A:A,'1月份计划'!A:A,"计划表需添加"))</f>
        <v/>
      </c>
    </row>
    <row r="108" s="1" customFormat="1" ht="15" customHeight="1" spans="1:16">
      <c r="A108" s="4" t="s">
        <v>105</v>
      </c>
      <c r="B108" s="5" t="s">
        <v>106</v>
      </c>
      <c r="C108" s="4" t="s">
        <v>103</v>
      </c>
      <c r="D108" s="5" t="s">
        <v>76</v>
      </c>
      <c r="E108" s="4" t="s">
        <v>103</v>
      </c>
      <c r="F108" s="4" t="s">
        <v>104</v>
      </c>
      <c r="G108" s="4" t="s">
        <v>150</v>
      </c>
      <c r="H108" s="15">
        <v>0</v>
      </c>
      <c r="I108" s="15">
        <v>0</v>
      </c>
      <c r="J108" s="15">
        <v>-46646.4</v>
      </c>
      <c r="K108" s="15">
        <v>0</v>
      </c>
      <c r="L108" s="15">
        <v>-46646.4</v>
      </c>
      <c r="M108" s="4" t="s">
        <v>114</v>
      </c>
      <c r="N108" s="15">
        <v>46646.4</v>
      </c>
      <c r="O108" s="1">
        <f t="shared" si="1"/>
        <v>-46646.4</v>
      </c>
      <c r="P108" s="14" t="str">
        <f>IF(O108=0,"",_xlfn.XLOOKUP(D108,'1月份计划'!A:A,'1月份计划'!A:A,"计划表需添加"))</f>
        <v>惠州市唐群座椅科技股份有限公</v>
      </c>
    </row>
    <row r="109" s="1" customFormat="1" ht="15" customHeight="1" spans="1:16">
      <c r="A109" s="4" t="s">
        <v>105</v>
      </c>
      <c r="B109" s="5" t="s">
        <v>106</v>
      </c>
      <c r="C109" s="4" t="s">
        <v>103</v>
      </c>
      <c r="D109" s="5" t="s">
        <v>32</v>
      </c>
      <c r="E109" s="4" t="s">
        <v>103</v>
      </c>
      <c r="F109" s="4" t="s">
        <v>104</v>
      </c>
      <c r="G109" s="4" t="s">
        <v>108</v>
      </c>
      <c r="H109" s="15">
        <v>381600.18</v>
      </c>
      <c r="I109" s="15">
        <v>0</v>
      </c>
      <c r="J109" s="15">
        <v>0</v>
      </c>
      <c r="K109" s="15">
        <v>290466.83</v>
      </c>
      <c r="L109" s="15">
        <v>148360.26</v>
      </c>
      <c r="M109" s="4" t="s">
        <v>108</v>
      </c>
      <c r="N109" s="15">
        <v>381600.18</v>
      </c>
      <c r="O109" s="1">
        <f t="shared" si="1"/>
        <v>381600.18</v>
      </c>
      <c r="P109" s="14" t="str">
        <f>IF(O109=0,"",_xlfn.XLOOKUP(D109,'1月份计划'!A:A,'1月份计划'!A:A,"计划表需添加"))</f>
        <v>黄骅市雍丰塑料制品有限公司</v>
      </c>
    </row>
    <row r="110" s="1" customFormat="1" ht="15" customHeight="1" spans="1:16">
      <c r="A110" s="8" t="s">
        <v>105</v>
      </c>
      <c r="B110" s="9" t="s">
        <v>106</v>
      </c>
      <c r="C110" s="8" t="s">
        <v>103</v>
      </c>
      <c r="D110" s="9" t="s">
        <v>237</v>
      </c>
      <c r="E110" s="8" t="s">
        <v>103</v>
      </c>
      <c r="F110" s="8" t="s">
        <v>104</v>
      </c>
      <c r="G110" s="8" t="s">
        <v>150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8" t="s">
        <v>150</v>
      </c>
      <c r="N110" s="16">
        <v>0</v>
      </c>
      <c r="O110" s="1">
        <f t="shared" si="1"/>
        <v>0</v>
      </c>
      <c r="P110" s="14" t="str">
        <f>IF(O110=0,"",_xlfn.XLOOKUP(D110,'1月份计划'!A:A,'1月份计划'!A:A,"计划表需添加"))</f>
        <v/>
      </c>
    </row>
    <row r="111" s="1" customFormat="1" ht="15" hidden="1" customHeight="1" spans="1:16">
      <c r="A111" s="8" t="s">
        <v>105</v>
      </c>
      <c r="B111" s="9" t="s">
        <v>106</v>
      </c>
      <c r="C111" s="8" t="s">
        <v>103</v>
      </c>
      <c r="D111" s="9" t="s">
        <v>127</v>
      </c>
      <c r="E111" s="8" t="s">
        <v>103</v>
      </c>
      <c r="F111" s="8" t="s">
        <v>104</v>
      </c>
      <c r="G111" s="8" t="s">
        <v>108</v>
      </c>
      <c r="H111" s="16">
        <v>1508.81</v>
      </c>
      <c r="I111" s="16">
        <v>0</v>
      </c>
      <c r="J111" s="16">
        <v>0</v>
      </c>
      <c r="K111" s="16">
        <v>0</v>
      </c>
      <c r="L111" s="16">
        <v>0</v>
      </c>
      <c r="M111" s="8" t="s">
        <v>108</v>
      </c>
      <c r="N111" s="16">
        <v>1508.81</v>
      </c>
      <c r="O111" s="1">
        <f t="shared" si="1"/>
        <v>1508.81</v>
      </c>
      <c r="P111" s="14" t="str">
        <f>IF(O111=0,"",_xlfn.XLOOKUP(D111,'1月份计划'!A:A,'1月份计划'!A:A,"计划表需添加"))</f>
        <v>计划表需添加</v>
      </c>
    </row>
    <row r="112" s="1" customFormat="1" ht="15" hidden="1" customHeight="1" spans="1:16">
      <c r="A112" s="4" t="s">
        <v>105</v>
      </c>
      <c r="B112" s="5" t="s">
        <v>106</v>
      </c>
      <c r="C112" s="4" t="s">
        <v>103</v>
      </c>
      <c r="D112" s="5" t="s">
        <v>128</v>
      </c>
      <c r="E112" s="4" t="s">
        <v>103</v>
      </c>
      <c r="F112" s="4" t="s">
        <v>104</v>
      </c>
      <c r="G112" s="4" t="s">
        <v>108</v>
      </c>
      <c r="H112" s="15">
        <v>19684</v>
      </c>
      <c r="I112" s="15">
        <v>0</v>
      </c>
      <c r="J112" s="15">
        <v>0</v>
      </c>
      <c r="K112" s="15">
        <v>0</v>
      </c>
      <c r="L112" s="15">
        <v>0</v>
      </c>
      <c r="M112" s="4" t="s">
        <v>108</v>
      </c>
      <c r="N112" s="15">
        <v>19684</v>
      </c>
      <c r="O112" s="1">
        <f t="shared" si="1"/>
        <v>19684</v>
      </c>
      <c r="P112" s="14" t="str">
        <f>IF(O112=0,"",_xlfn.XLOOKUP(D112,'1月份计划'!A:A,'1月份计划'!A:A,"计划表需添加"))</f>
        <v>计划表需添加</v>
      </c>
    </row>
    <row r="113" s="1" customFormat="1" ht="15" customHeight="1" spans="1:16">
      <c r="A113" s="8" t="s">
        <v>105</v>
      </c>
      <c r="B113" s="9" t="s">
        <v>106</v>
      </c>
      <c r="C113" s="8" t="s">
        <v>103</v>
      </c>
      <c r="D113" s="9" t="s">
        <v>63</v>
      </c>
      <c r="E113" s="8" t="s">
        <v>103</v>
      </c>
      <c r="F113" s="8" t="s">
        <v>104</v>
      </c>
      <c r="G113" s="8" t="s">
        <v>108</v>
      </c>
      <c r="H113" s="16">
        <v>69770.72</v>
      </c>
      <c r="I113" s="16">
        <v>0</v>
      </c>
      <c r="J113" s="16">
        <v>0</v>
      </c>
      <c r="K113" s="16">
        <v>32793.73</v>
      </c>
      <c r="L113" s="16">
        <v>62470.92</v>
      </c>
      <c r="M113" s="8" t="s">
        <v>108</v>
      </c>
      <c r="N113" s="16">
        <v>69770.72</v>
      </c>
      <c r="O113" s="1">
        <f t="shared" si="1"/>
        <v>69770.72</v>
      </c>
      <c r="P113" s="14" t="str">
        <f>IF(O113=0,"",_xlfn.XLOOKUP(D113,'1月份计划'!A:A,'1月份计划'!A:A,"计划表需添加"))</f>
        <v>江苏忠明祥和精工股份有限公司</v>
      </c>
    </row>
    <row r="114" s="1" customFormat="1" ht="15" hidden="1" customHeight="1" spans="1:16">
      <c r="A114" s="4" t="s">
        <v>105</v>
      </c>
      <c r="B114" s="5" t="s">
        <v>106</v>
      </c>
      <c r="C114" s="4" t="s">
        <v>103</v>
      </c>
      <c r="D114" s="5" t="s">
        <v>129</v>
      </c>
      <c r="E114" s="4" t="s">
        <v>103</v>
      </c>
      <c r="F114" s="4" t="s">
        <v>104</v>
      </c>
      <c r="G114" s="4" t="s">
        <v>108</v>
      </c>
      <c r="H114" s="15">
        <v>23.19</v>
      </c>
      <c r="I114" s="15">
        <v>0</v>
      </c>
      <c r="J114" s="15">
        <v>0</v>
      </c>
      <c r="K114" s="15">
        <v>0</v>
      </c>
      <c r="L114" s="15">
        <v>0</v>
      </c>
      <c r="M114" s="4" t="s">
        <v>108</v>
      </c>
      <c r="N114" s="15">
        <v>23.19</v>
      </c>
      <c r="O114" s="1">
        <f t="shared" si="1"/>
        <v>23.19</v>
      </c>
      <c r="P114" s="14" t="str">
        <f>IF(O114=0,"",_xlfn.XLOOKUP(D114,'1月份计划'!A:A,'1月份计划'!A:A,"计划表需添加"))</f>
        <v>计划表需添加</v>
      </c>
    </row>
    <row r="115" s="1" customFormat="1" ht="15" hidden="1" customHeight="1" spans="1:16">
      <c r="A115" s="8" t="s">
        <v>105</v>
      </c>
      <c r="B115" s="9" t="s">
        <v>106</v>
      </c>
      <c r="C115" s="8" t="s">
        <v>103</v>
      </c>
      <c r="D115" s="9" t="s">
        <v>130</v>
      </c>
      <c r="E115" s="8" t="s">
        <v>103</v>
      </c>
      <c r="F115" s="8" t="s">
        <v>104</v>
      </c>
      <c r="G115" s="8" t="s">
        <v>108</v>
      </c>
      <c r="H115" s="16">
        <v>5878.26</v>
      </c>
      <c r="I115" s="16">
        <v>0</v>
      </c>
      <c r="J115" s="16">
        <v>0</v>
      </c>
      <c r="K115" s="16">
        <v>0</v>
      </c>
      <c r="L115" s="16">
        <v>0</v>
      </c>
      <c r="M115" s="8" t="s">
        <v>108</v>
      </c>
      <c r="N115" s="16">
        <v>5878.26</v>
      </c>
      <c r="O115" s="1">
        <f t="shared" si="1"/>
        <v>5878.26</v>
      </c>
      <c r="P115" s="14" t="str">
        <f>IF(O115=0,"",_xlfn.XLOOKUP(D115,'1月份计划'!A:A,'1月份计划'!A:A,"计划表需添加"))</f>
        <v>计划表需添加</v>
      </c>
    </row>
    <row r="116" spans="1:16">
      <c r="A116" s="1" t="s">
        <v>105</v>
      </c>
      <c r="B116" s="1" t="s">
        <v>106</v>
      </c>
      <c r="C116" s="1" t="s">
        <v>103</v>
      </c>
      <c r="D116" s="1" t="s">
        <v>238</v>
      </c>
      <c r="E116" s="1" t="s">
        <v>103</v>
      </c>
      <c r="F116" s="1" t="s">
        <v>104</v>
      </c>
      <c r="G116" s="1" t="s">
        <v>150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 t="s">
        <v>150</v>
      </c>
      <c r="N116" s="1">
        <v>0</v>
      </c>
      <c r="O116" s="1">
        <f t="shared" si="1"/>
        <v>0</v>
      </c>
      <c r="P116" s="14" t="str">
        <f>IF(O116=0,"",_xlfn.XLOOKUP(D116,'1月份计划'!A:A,'1月份计划'!A:A,"计划表需添加"))</f>
        <v/>
      </c>
    </row>
    <row r="117" spans="1:16">
      <c r="A117" s="1" t="s">
        <v>105</v>
      </c>
      <c r="B117" s="1" t="s">
        <v>106</v>
      </c>
      <c r="C117" s="1" t="s">
        <v>103</v>
      </c>
      <c r="D117" s="1" t="s">
        <v>239</v>
      </c>
      <c r="E117" s="1" t="s">
        <v>103</v>
      </c>
      <c r="F117" s="1" t="s">
        <v>104</v>
      </c>
      <c r="G117" s="1" t="s">
        <v>150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 t="s">
        <v>150</v>
      </c>
      <c r="N117" s="1">
        <v>0</v>
      </c>
      <c r="O117" s="1">
        <f t="shared" si="1"/>
        <v>0</v>
      </c>
      <c r="P117" s="14" t="str">
        <f>IF(O117=0,"",_xlfn.XLOOKUP(D117,'1月份计划'!A:A,'1月份计划'!A:A,"计划表需添加"))</f>
        <v/>
      </c>
    </row>
    <row r="118" hidden="1" spans="1:16">
      <c r="A118" s="1" t="s">
        <v>105</v>
      </c>
      <c r="B118" s="1" t="s">
        <v>106</v>
      </c>
      <c r="C118" s="1" t="s">
        <v>103</v>
      </c>
      <c r="D118" s="1" t="s">
        <v>131</v>
      </c>
      <c r="E118" s="1" t="s">
        <v>103</v>
      </c>
      <c r="F118" s="1" t="s">
        <v>104</v>
      </c>
      <c r="G118" s="1" t="s">
        <v>108</v>
      </c>
      <c r="H118" s="1">
        <v>65450</v>
      </c>
      <c r="I118" s="1">
        <v>0</v>
      </c>
      <c r="J118" s="1">
        <v>0</v>
      </c>
      <c r="K118" s="1">
        <v>0</v>
      </c>
      <c r="L118" s="1">
        <v>0</v>
      </c>
      <c r="M118" s="1" t="s">
        <v>108</v>
      </c>
      <c r="N118" s="1">
        <v>65450</v>
      </c>
      <c r="O118" s="1">
        <f t="shared" si="1"/>
        <v>65450</v>
      </c>
      <c r="P118" s="14" t="str">
        <f>IF(O118=0,"",_xlfn.XLOOKUP(D118,'1月份计划'!A:A,'1月份计划'!A:A,"计划表需添加"))</f>
        <v>计划表需添加</v>
      </c>
    </row>
    <row r="119" spans="1:16">
      <c r="A119" s="1" t="s">
        <v>105</v>
      </c>
      <c r="B119" s="1" t="s">
        <v>106</v>
      </c>
      <c r="C119" s="1" t="s">
        <v>103</v>
      </c>
      <c r="D119" s="1" t="s">
        <v>240</v>
      </c>
      <c r="E119" s="1" t="s">
        <v>103</v>
      </c>
      <c r="F119" s="1" t="s">
        <v>104</v>
      </c>
      <c r="G119" s="1" t="s">
        <v>150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 t="s">
        <v>150</v>
      </c>
      <c r="N119" s="1">
        <v>0</v>
      </c>
      <c r="O119" s="1">
        <f t="shared" si="1"/>
        <v>0</v>
      </c>
      <c r="P119" s="14" t="str">
        <f>IF(O119=0,"",_xlfn.XLOOKUP(D119,'1月份计划'!A:A,'1月份计划'!A:A,"计划表需添加"))</f>
        <v/>
      </c>
    </row>
    <row r="120" hidden="1" spans="1:16">
      <c r="A120" s="1" t="s">
        <v>105</v>
      </c>
      <c r="B120" s="1" t="s">
        <v>106</v>
      </c>
      <c r="C120" s="1" t="s">
        <v>103</v>
      </c>
      <c r="D120" s="1" t="s">
        <v>132</v>
      </c>
      <c r="E120" s="1" t="s">
        <v>103</v>
      </c>
      <c r="F120" s="1" t="s">
        <v>104</v>
      </c>
      <c r="G120" s="1" t="s">
        <v>108</v>
      </c>
      <c r="H120" s="1">
        <v>61614.37</v>
      </c>
      <c r="I120" s="1">
        <v>0</v>
      </c>
      <c r="J120" s="1">
        <v>0</v>
      </c>
      <c r="K120" s="1">
        <v>0</v>
      </c>
      <c r="L120" s="1">
        <v>0</v>
      </c>
      <c r="M120" s="1" t="s">
        <v>108</v>
      </c>
      <c r="N120" s="1">
        <v>61614.37</v>
      </c>
      <c r="O120" s="1">
        <f t="shared" si="1"/>
        <v>61614.37</v>
      </c>
      <c r="P120" s="14" t="str">
        <f>IF(O120=0,"",_xlfn.XLOOKUP(D120,'1月份计划'!A:A,'1月份计划'!A:A,"计划表需添加"))</f>
        <v>计划表需添加</v>
      </c>
    </row>
    <row r="121" spans="1:16">
      <c r="A121" s="1" t="s">
        <v>105</v>
      </c>
      <c r="B121" s="1" t="s">
        <v>106</v>
      </c>
      <c r="C121" s="1" t="s">
        <v>103</v>
      </c>
      <c r="D121" s="1" t="s">
        <v>241</v>
      </c>
      <c r="E121" s="1" t="s">
        <v>103</v>
      </c>
      <c r="F121" s="1" t="s">
        <v>104</v>
      </c>
      <c r="G121" s="1" t="s">
        <v>150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 t="s">
        <v>150</v>
      </c>
      <c r="N121" s="1">
        <v>0</v>
      </c>
      <c r="O121" s="1">
        <f t="shared" si="1"/>
        <v>0</v>
      </c>
      <c r="P121" s="14" t="str">
        <f>IF(O121=0,"",_xlfn.XLOOKUP(D121,'1月份计划'!A:A,'1月份计划'!A:A,"计划表需添加"))</f>
        <v/>
      </c>
    </row>
    <row r="122" spans="1:16">
      <c r="A122" s="1" t="s">
        <v>105</v>
      </c>
      <c r="B122" s="1" t="s">
        <v>106</v>
      </c>
      <c r="C122" s="1" t="s">
        <v>103</v>
      </c>
      <c r="D122" s="1" t="s">
        <v>33</v>
      </c>
      <c r="E122" s="1" t="s">
        <v>103</v>
      </c>
      <c r="F122" s="1" t="s">
        <v>104</v>
      </c>
      <c r="G122" s="1" t="s">
        <v>108</v>
      </c>
      <c r="H122" s="1">
        <v>803596.61</v>
      </c>
      <c r="I122" s="1">
        <v>0</v>
      </c>
      <c r="J122" s="1">
        <v>0</v>
      </c>
      <c r="K122" s="1">
        <v>300000</v>
      </c>
      <c r="L122" s="1">
        <v>0</v>
      </c>
      <c r="M122" s="1" t="s">
        <v>108</v>
      </c>
      <c r="N122" s="1">
        <v>803596.61</v>
      </c>
      <c r="O122" s="1">
        <f t="shared" si="1"/>
        <v>803596.61</v>
      </c>
      <c r="P122" s="14" t="str">
        <f>IF(O122=0,"",_xlfn.XLOOKUP(D122,'1月份计划'!A:A,'1月份计划'!A:A,"计划表需添加"))</f>
        <v>景德镇市乾立运输有限公司</v>
      </c>
    </row>
    <row r="123" spans="1:16">
      <c r="A123" s="1" t="s">
        <v>105</v>
      </c>
      <c r="B123" s="1" t="s">
        <v>106</v>
      </c>
      <c r="C123" s="1" t="s">
        <v>103</v>
      </c>
      <c r="D123" s="1" t="s">
        <v>242</v>
      </c>
      <c r="E123" s="1" t="s">
        <v>103</v>
      </c>
      <c r="F123" s="1" t="s">
        <v>104</v>
      </c>
      <c r="G123" s="1" t="s">
        <v>150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 t="s">
        <v>150</v>
      </c>
      <c r="N123" s="1">
        <v>0</v>
      </c>
      <c r="O123" s="1">
        <f t="shared" si="1"/>
        <v>0</v>
      </c>
      <c r="P123" s="14" t="str">
        <f>IF(O123=0,"",_xlfn.XLOOKUP(D123,'1月份计划'!A:A,'1月份计划'!A:A,"计划表需添加"))</f>
        <v/>
      </c>
    </row>
    <row r="124" hidden="1" spans="1:16">
      <c r="A124" s="1" t="s">
        <v>105</v>
      </c>
      <c r="B124" s="1" t="s">
        <v>106</v>
      </c>
      <c r="C124" s="1" t="s">
        <v>103</v>
      </c>
      <c r="D124" s="1" t="s">
        <v>133</v>
      </c>
      <c r="E124" s="1" t="s">
        <v>103</v>
      </c>
      <c r="F124" s="1" t="s">
        <v>104</v>
      </c>
      <c r="G124" s="1" t="s">
        <v>108</v>
      </c>
      <c r="H124" s="1">
        <v>474</v>
      </c>
      <c r="I124" s="1">
        <v>0</v>
      </c>
      <c r="J124" s="1">
        <v>0</v>
      </c>
      <c r="K124" s="1">
        <v>0</v>
      </c>
      <c r="L124" s="1">
        <v>0</v>
      </c>
      <c r="M124" s="1" t="s">
        <v>108</v>
      </c>
      <c r="N124" s="1">
        <v>474</v>
      </c>
      <c r="O124" s="1">
        <f t="shared" si="1"/>
        <v>474</v>
      </c>
      <c r="P124" s="14" t="str">
        <f>IF(O124=0,"",_xlfn.XLOOKUP(D124,'1月份计划'!A:A,'1月份计划'!A:A,"计划表需添加"))</f>
        <v>计划表需添加</v>
      </c>
    </row>
    <row r="125" spans="1:16">
      <c r="A125" s="1" t="s">
        <v>105</v>
      </c>
      <c r="B125" s="1" t="s">
        <v>106</v>
      </c>
      <c r="C125" s="1" t="s">
        <v>103</v>
      </c>
      <c r="D125" s="1" t="s">
        <v>34</v>
      </c>
      <c r="E125" s="1" t="s">
        <v>103</v>
      </c>
      <c r="F125" s="1" t="s">
        <v>104</v>
      </c>
      <c r="G125" s="1" t="s">
        <v>108</v>
      </c>
      <c r="H125" s="1">
        <v>360864.9</v>
      </c>
      <c r="I125" s="1">
        <v>0</v>
      </c>
      <c r="J125" s="1">
        <v>0</v>
      </c>
      <c r="K125" s="1">
        <v>800000</v>
      </c>
      <c r="L125" s="1">
        <v>0</v>
      </c>
      <c r="M125" s="1" t="s">
        <v>108</v>
      </c>
      <c r="N125" s="1">
        <v>360864.9</v>
      </c>
      <c r="O125" s="1">
        <f t="shared" si="1"/>
        <v>360864.9</v>
      </c>
      <c r="P125" s="14" t="str">
        <f>IF(O125=0,"",_xlfn.XLOOKUP(D125,'1月份计划'!A:A,'1月份计划'!A:A,"计划表需添加"))</f>
        <v>景德镇市凯达汽车配件有限公司</v>
      </c>
    </row>
    <row r="126" spans="1:16">
      <c r="A126" s="1" t="s">
        <v>105</v>
      </c>
      <c r="B126" s="1" t="s">
        <v>106</v>
      </c>
      <c r="C126" s="1" t="s">
        <v>103</v>
      </c>
      <c r="D126" s="1" t="s">
        <v>243</v>
      </c>
      <c r="E126" s="1" t="s">
        <v>103</v>
      </c>
      <c r="F126" s="1" t="s">
        <v>104</v>
      </c>
      <c r="G126" s="1" t="s">
        <v>150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 t="s">
        <v>150</v>
      </c>
      <c r="N126" s="1">
        <v>0</v>
      </c>
      <c r="O126" s="1">
        <f t="shared" si="1"/>
        <v>0</v>
      </c>
      <c r="P126" s="14" t="str">
        <f>IF(O126=0,"",_xlfn.XLOOKUP(D126,'1月份计划'!A:A,'1月份计划'!A:A,"计划表需添加"))</f>
        <v/>
      </c>
    </row>
    <row r="127" spans="1:16">
      <c r="A127" s="1" t="s">
        <v>105</v>
      </c>
      <c r="B127" s="1" t="s">
        <v>106</v>
      </c>
      <c r="C127" s="1" t="s">
        <v>103</v>
      </c>
      <c r="D127" s="1" t="s">
        <v>35</v>
      </c>
      <c r="E127" s="1" t="s">
        <v>103</v>
      </c>
      <c r="F127" s="1" t="s">
        <v>104</v>
      </c>
      <c r="G127" s="1" t="s">
        <v>108</v>
      </c>
      <c r="H127" s="1">
        <v>113065.81</v>
      </c>
      <c r="I127" s="1">
        <v>0</v>
      </c>
      <c r="J127" s="1">
        <v>0</v>
      </c>
      <c r="K127" s="1">
        <v>190000</v>
      </c>
      <c r="L127" s="1">
        <v>32879.45</v>
      </c>
      <c r="M127" s="1" t="s">
        <v>108</v>
      </c>
      <c r="N127" s="1">
        <v>113065.81</v>
      </c>
      <c r="O127" s="1">
        <f t="shared" si="1"/>
        <v>113065.81</v>
      </c>
      <c r="P127" s="14" t="str">
        <f>IF(O127=0,"",_xlfn.XLOOKUP(D127,'1月份计划'!A:A,'1月份计划'!A:A,"计划表需添加"))</f>
        <v>武汉德锐隆科技有限公司</v>
      </c>
    </row>
    <row r="128" hidden="1" spans="1:16">
      <c r="A128" s="1" t="s">
        <v>105</v>
      </c>
      <c r="B128" s="1" t="s">
        <v>106</v>
      </c>
      <c r="C128" s="1" t="s">
        <v>103</v>
      </c>
      <c r="D128" s="1" t="s">
        <v>134</v>
      </c>
      <c r="E128" s="1" t="s">
        <v>103</v>
      </c>
      <c r="F128" s="1" t="s">
        <v>104</v>
      </c>
      <c r="G128" s="1" t="s">
        <v>108</v>
      </c>
      <c r="H128" s="1">
        <v>13000</v>
      </c>
      <c r="I128" s="1">
        <v>0</v>
      </c>
      <c r="J128" s="1">
        <v>0</v>
      </c>
      <c r="K128" s="1">
        <v>0</v>
      </c>
      <c r="L128" s="1">
        <v>0</v>
      </c>
      <c r="M128" s="1" t="s">
        <v>108</v>
      </c>
      <c r="N128" s="1">
        <v>13000</v>
      </c>
      <c r="O128" s="1">
        <f t="shared" si="1"/>
        <v>13000</v>
      </c>
      <c r="P128" s="14" t="str">
        <f>IF(O128=0,"",_xlfn.XLOOKUP(D128,'1月份计划'!A:A,'1月份计划'!A:A,"计划表需添加"))</f>
        <v>计划表需添加</v>
      </c>
    </row>
    <row r="129" spans="1:16">
      <c r="A129" s="1" t="s">
        <v>105</v>
      </c>
      <c r="B129" s="1" t="s">
        <v>106</v>
      </c>
      <c r="C129" s="1" t="s">
        <v>103</v>
      </c>
      <c r="D129" s="1" t="s">
        <v>244</v>
      </c>
      <c r="E129" s="1" t="s">
        <v>103</v>
      </c>
      <c r="F129" s="1" t="s">
        <v>104</v>
      </c>
      <c r="G129" s="1" t="s">
        <v>150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 t="s">
        <v>150</v>
      </c>
      <c r="N129" s="1">
        <v>0</v>
      </c>
      <c r="O129" s="1">
        <f t="shared" si="1"/>
        <v>0</v>
      </c>
      <c r="P129" s="14" t="str">
        <f>IF(O129=0,"",_xlfn.XLOOKUP(D129,'1月份计划'!A:A,'1月份计划'!A:A,"计划表需添加"))</f>
        <v/>
      </c>
    </row>
    <row r="130" spans="1:16">
      <c r="A130" s="1" t="s">
        <v>105</v>
      </c>
      <c r="B130" s="1" t="s">
        <v>106</v>
      </c>
      <c r="C130" s="1" t="s">
        <v>103</v>
      </c>
      <c r="D130" s="1" t="s">
        <v>245</v>
      </c>
      <c r="E130" s="1" t="s">
        <v>103</v>
      </c>
      <c r="F130" s="1" t="s">
        <v>104</v>
      </c>
      <c r="G130" s="1" t="s">
        <v>150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 t="s">
        <v>150</v>
      </c>
      <c r="N130" s="1">
        <v>0</v>
      </c>
      <c r="O130" s="1">
        <f t="shared" si="1"/>
        <v>0</v>
      </c>
      <c r="P130" s="14" t="str">
        <f>IF(O130=0,"",_xlfn.XLOOKUP(D130,'1月份计划'!A:A,'1月份计划'!A:A,"计划表需添加"))</f>
        <v/>
      </c>
    </row>
    <row r="131" hidden="1" spans="1:16">
      <c r="A131" s="1" t="s">
        <v>105</v>
      </c>
      <c r="B131" s="1" t="s">
        <v>106</v>
      </c>
      <c r="C131" s="1" t="s">
        <v>103</v>
      </c>
      <c r="D131" s="1" t="s">
        <v>135</v>
      </c>
      <c r="E131" s="1" t="s">
        <v>103</v>
      </c>
      <c r="F131" s="1" t="s">
        <v>104</v>
      </c>
      <c r="G131" s="1" t="s">
        <v>108</v>
      </c>
      <c r="H131" s="1">
        <v>117.55</v>
      </c>
      <c r="I131" s="1">
        <v>0</v>
      </c>
      <c r="J131" s="1">
        <v>0</v>
      </c>
      <c r="K131" s="1">
        <v>0</v>
      </c>
      <c r="L131" s="1">
        <v>0</v>
      </c>
      <c r="M131" s="1" t="s">
        <v>108</v>
      </c>
      <c r="N131" s="1">
        <v>117.55</v>
      </c>
      <c r="O131" s="1">
        <f t="shared" si="1"/>
        <v>117.55</v>
      </c>
      <c r="P131" s="14" t="str">
        <f>IF(O131=0,"",_xlfn.XLOOKUP(D131,'1月份计划'!A:A,'1月份计划'!A:A,"计划表需添加"))</f>
        <v>计划表需添加</v>
      </c>
    </row>
    <row r="132" spans="1:16">
      <c r="A132" s="1" t="s">
        <v>105</v>
      </c>
      <c r="B132" s="1" t="s">
        <v>106</v>
      </c>
      <c r="C132" s="1" t="s">
        <v>103</v>
      </c>
      <c r="D132" s="1" t="s">
        <v>246</v>
      </c>
      <c r="E132" s="1" t="s">
        <v>103</v>
      </c>
      <c r="F132" s="1" t="s">
        <v>104</v>
      </c>
      <c r="G132" s="1" t="s">
        <v>150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 t="s">
        <v>150</v>
      </c>
      <c r="N132" s="1">
        <v>0</v>
      </c>
      <c r="O132" s="1">
        <f t="shared" ref="O132:O195" si="2">IF(M132="贷",N132,-N132)</f>
        <v>0</v>
      </c>
      <c r="P132" s="14" t="str">
        <f>IF(O132=0,"",_xlfn.XLOOKUP(D132,'1月份计划'!A:A,'1月份计划'!A:A,"计划表需添加"))</f>
        <v/>
      </c>
    </row>
    <row r="133" hidden="1" spans="1:16">
      <c r="A133" s="1" t="s">
        <v>105</v>
      </c>
      <c r="B133" s="1" t="s">
        <v>106</v>
      </c>
      <c r="C133" s="1" t="s">
        <v>103</v>
      </c>
      <c r="D133" s="1" t="s">
        <v>136</v>
      </c>
      <c r="E133" s="1" t="s">
        <v>103</v>
      </c>
      <c r="F133" s="1" t="s">
        <v>104</v>
      </c>
      <c r="G133" s="1" t="s">
        <v>108</v>
      </c>
      <c r="H133" s="1">
        <v>32648.8</v>
      </c>
      <c r="I133" s="1">
        <v>0</v>
      </c>
      <c r="J133" s="1">
        <v>0</v>
      </c>
      <c r="K133" s="1">
        <v>0</v>
      </c>
      <c r="L133" s="1">
        <v>0</v>
      </c>
      <c r="M133" s="1" t="s">
        <v>108</v>
      </c>
      <c r="N133" s="1">
        <v>32648.8</v>
      </c>
      <c r="O133" s="1">
        <f t="shared" si="2"/>
        <v>32648.8</v>
      </c>
      <c r="P133" s="14" t="str">
        <f>IF(O133=0,"",_xlfn.XLOOKUP(D133,'1月份计划'!A:A,'1月份计划'!A:A,"计划表需添加"))</f>
        <v>计划表需添加</v>
      </c>
    </row>
    <row r="134" spans="1:16">
      <c r="A134" s="1" t="s">
        <v>105</v>
      </c>
      <c r="B134" s="1" t="s">
        <v>106</v>
      </c>
      <c r="C134" s="1" t="s">
        <v>103</v>
      </c>
      <c r="D134" s="1" t="s">
        <v>247</v>
      </c>
      <c r="E134" s="1" t="s">
        <v>103</v>
      </c>
      <c r="F134" s="1" t="s">
        <v>104</v>
      </c>
      <c r="G134" s="1" t="s">
        <v>150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 t="s">
        <v>150</v>
      </c>
      <c r="N134" s="1">
        <v>0</v>
      </c>
      <c r="O134" s="1">
        <f t="shared" si="2"/>
        <v>0</v>
      </c>
      <c r="P134" s="14" t="str">
        <f>IF(O134=0,"",_xlfn.XLOOKUP(D134,'1月份计划'!A:A,'1月份计划'!A:A,"计划表需添加"))</f>
        <v/>
      </c>
    </row>
    <row r="135" hidden="1" spans="1:16">
      <c r="A135" s="1" t="s">
        <v>105</v>
      </c>
      <c r="B135" s="1" t="s">
        <v>106</v>
      </c>
      <c r="C135" s="1" t="s">
        <v>103</v>
      </c>
      <c r="D135" s="1" t="s">
        <v>137</v>
      </c>
      <c r="E135" s="1" t="s">
        <v>103</v>
      </c>
      <c r="F135" s="1" t="s">
        <v>104</v>
      </c>
      <c r="G135" s="1" t="s">
        <v>108</v>
      </c>
      <c r="H135" s="1">
        <v>10486.2</v>
      </c>
      <c r="I135" s="1">
        <v>0</v>
      </c>
      <c r="J135" s="1">
        <v>0</v>
      </c>
      <c r="K135" s="1">
        <v>0</v>
      </c>
      <c r="L135" s="1">
        <v>0</v>
      </c>
      <c r="M135" s="1" t="s">
        <v>108</v>
      </c>
      <c r="N135" s="1">
        <v>10486.2</v>
      </c>
      <c r="O135" s="1">
        <f t="shared" si="2"/>
        <v>10486.2</v>
      </c>
      <c r="P135" s="14" t="str">
        <f>IF(O135=0,"",_xlfn.XLOOKUP(D135,'1月份计划'!A:A,'1月份计划'!A:A,"计划表需添加"))</f>
        <v>计划表需添加</v>
      </c>
    </row>
    <row r="136" hidden="1" spans="1:16">
      <c r="A136" s="1" t="s">
        <v>105</v>
      </c>
      <c r="B136" s="1" t="s">
        <v>106</v>
      </c>
      <c r="C136" s="1" t="s">
        <v>103</v>
      </c>
      <c r="D136" s="1" t="s">
        <v>138</v>
      </c>
      <c r="E136" s="1" t="s">
        <v>103</v>
      </c>
      <c r="F136" s="1" t="s">
        <v>104</v>
      </c>
      <c r="G136" s="1" t="s">
        <v>108</v>
      </c>
      <c r="H136" s="1">
        <v>3730</v>
      </c>
      <c r="I136" s="1">
        <v>0</v>
      </c>
      <c r="J136" s="1">
        <v>0</v>
      </c>
      <c r="K136" s="1">
        <v>0</v>
      </c>
      <c r="L136" s="1">
        <v>0</v>
      </c>
      <c r="M136" s="1" t="s">
        <v>108</v>
      </c>
      <c r="N136" s="1">
        <v>3730</v>
      </c>
      <c r="O136" s="1">
        <f t="shared" si="2"/>
        <v>3730</v>
      </c>
      <c r="P136" s="14" t="str">
        <f>IF(O136=0,"",_xlfn.XLOOKUP(D136,'1月份计划'!A:A,'1月份计划'!A:A,"计划表需添加"))</f>
        <v>计划表需添加</v>
      </c>
    </row>
    <row r="137" spans="1:16">
      <c r="A137" s="1" t="s">
        <v>105</v>
      </c>
      <c r="B137" s="1" t="s">
        <v>106</v>
      </c>
      <c r="C137" s="1" t="s">
        <v>103</v>
      </c>
      <c r="D137" s="1" t="s">
        <v>248</v>
      </c>
      <c r="E137" s="1" t="s">
        <v>103</v>
      </c>
      <c r="F137" s="1" t="s">
        <v>104</v>
      </c>
      <c r="G137" s="1" t="s">
        <v>150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 t="s">
        <v>150</v>
      </c>
      <c r="N137" s="1">
        <v>0</v>
      </c>
      <c r="O137" s="1">
        <f t="shared" si="2"/>
        <v>0</v>
      </c>
      <c r="P137" s="14" t="str">
        <f>IF(O137=0,"",_xlfn.XLOOKUP(D137,'1月份计划'!A:A,'1月份计划'!A:A,"计划表需添加"))</f>
        <v/>
      </c>
    </row>
    <row r="138" spans="1:16">
      <c r="A138" s="1" t="s">
        <v>105</v>
      </c>
      <c r="B138" s="1" t="s">
        <v>106</v>
      </c>
      <c r="C138" s="1" t="s">
        <v>103</v>
      </c>
      <c r="D138" s="1" t="s">
        <v>36</v>
      </c>
      <c r="E138" s="1" t="s">
        <v>103</v>
      </c>
      <c r="F138" s="1" t="s">
        <v>104</v>
      </c>
      <c r="G138" s="1" t="s">
        <v>108</v>
      </c>
      <c r="H138" s="1">
        <v>2881042.38</v>
      </c>
      <c r="I138" s="1">
        <v>0</v>
      </c>
      <c r="J138" s="1">
        <v>0</v>
      </c>
      <c r="K138" s="1">
        <v>1200000</v>
      </c>
      <c r="L138" s="1">
        <v>1066979.88</v>
      </c>
      <c r="M138" s="1" t="s">
        <v>108</v>
      </c>
      <c r="N138" s="1">
        <v>2881042.38</v>
      </c>
      <c r="O138" s="1">
        <f t="shared" si="2"/>
        <v>2881042.38</v>
      </c>
      <c r="P138" s="14" t="str">
        <f>IF(O138=0,"",_xlfn.XLOOKUP(D138,'1月份计划'!A:A,'1月份计划'!A:A,"计划表需添加"))</f>
        <v>湘潭湘和汽车零部件制造有限公</v>
      </c>
    </row>
    <row r="139" spans="1:16">
      <c r="A139" s="1" t="s">
        <v>105</v>
      </c>
      <c r="B139" s="1" t="s">
        <v>106</v>
      </c>
      <c r="C139" s="1" t="s">
        <v>103</v>
      </c>
      <c r="D139" s="1" t="s">
        <v>37</v>
      </c>
      <c r="E139" s="1" t="s">
        <v>103</v>
      </c>
      <c r="F139" s="1" t="s">
        <v>104</v>
      </c>
      <c r="G139" s="1" t="s">
        <v>108</v>
      </c>
      <c r="H139" s="1">
        <v>3220208.22</v>
      </c>
      <c r="I139" s="1">
        <v>0</v>
      </c>
      <c r="J139" s="1">
        <v>0</v>
      </c>
      <c r="K139" s="1">
        <v>2080000</v>
      </c>
      <c r="L139" s="1">
        <v>1711278.93</v>
      </c>
      <c r="M139" s="1" t="s">
        <v>108</v>
      </c>
      <c r="N139" s="1">
        <v>3220208.22</v>
      </c>
      <c r="O139" s="1">
        <f t="shared" si="2"/>
        <v>3220208.22</v>
      </c>
      <c r="P139" s="14" t="str">
        <f>IF(O139=0,"",_xlfn.XLOOKUP(D139,'1月份计划'!A:A,'1月份计划'!A:A,"计划表需添加"))</f>
        <v>湖南中道机械设备有限公司</v>
      </c>
    </row>
    <row r="140" spans="1:16">
      <c r="A140" s="1" t="s">
        <v>105</v>
      </c>
      <c r="B140" s="1" t="s">
        <v>106</v>
      </c>
      <c r="C140" s="1" t="s">
        <v>103</v>
      </c>
      <c r="D140" s="1" t="s">
        <v>249</v>
      </c>
      <c r="E140" s="1" t="s">
        <v>103</v>
      </c>
      <c r="F140" s="1" t="s">
        <v>104</v>
      </c>
      <c r="G140" s="1" t="s">
        <v>150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 t="s">
        <v>150</v>
      </c>
      <c r="N140" s="1">
        <v>0</v>
      </c>
      <c r="O140" s="1">
        <f t="shared" si="2"/>
        <v>0</v>
      </c>
      <c r="P140" s="14" t="str">
        <f>IF(O140=0,"",_xlfn.XLOOKUP(D140,'1月份计划'!A:A,'1月份计划'!A:A,"计划表需添加"))</f>
        <v/>
      </c>
    </row>
    <row r="141" spans="1:16">
      <c r="A141" s="1" t="s">
        <v>105</v>
      </c>
      <c r="B141" s="1" t="s">
        <v>106</v>
      </c>
      <c r="C141" s="1" t="s">
        <v>103</v>
      </c>
      <c r="D141" s="1" t="s">
        <v>250</v>
      </c>
      <c r="E141" s="1" t="s">
        <v>103</v>
      </c>
      <c r="F141" s="1" t="s">
        <v>104</v>
      </c>
      <c r="G141" s="1" t="s">
        <v>150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 t="s">
        <v>150</v>
      </c>
      <c r="N141" s="1">
        <v>0</v>
      </c>
      <c r="O141" s="1">
        <f t="shared" si="2"/>
        <v>0</v>
      </c>
      <c r="P141" s="14" t="str">
        <f>IF(O141=0,"",_xlfn.XLOOKUP(D141,'1月份计划'!A:A,'1月份计划'!A:A,"计划表需添加"))</f>
        <v/>
      </c>
    </row>
    <row r="142" spans="1:16">
      <c r="A142" s="1" t="s">
        <v>105</v>
      </c>
      <c r="B142" s="1" t="s">
        <v>106</v>
      </c>
      <c r="C142" s="1" t="s">
        <v>103</v>
      </c>
      <c r="D142" s="1" t="s">
        <v>38</v>
      </c>
      <c r="E142" s="1" t="s">
        <v>103</v>
      </c>
      <c r="F142" s="1" t="s">
        <v>104</v>
      </c>
      <c r="G142" s="1" t="s">
        <v>108</v>
      </c>
      <c r="H142" s="1">
        <v>25471.28</v>
      </c>
      <c r="I142" s="1">
        <v>0</v>
      </c>
      <c r="J142" s="1">
        <v>0</v>
      </c>
      <c r="K142" s="1">
        <v>28692.45</v>
      </c>
      <c r="L142" s="1">
        <v>12540.63</v>
      </c>
      <c r="M142" s="1" t="s">
        <v>108</v>
      </c>
      <c r="N142" s="1">
        <v>25471.28</v>
      </c>
      <c r="O142" s="1">
        <f t="shared" si="2"/>
        <v>25471.28</v>
      </c>
      <c r="P142" s="14" t="str">
        <f>IF(O142=0,"",_xlfn.XLOOKUP(D142,'1月份计划'!A:A,'1月份计划'!A:A,"计划表需添加"))</f>
        <v>湘潭市忠强气体有限公司</v>
      </c>
    </row>
    <row r="143" spans="1:16">
      <c r="A143" s="1" t="s">
        <v>105</v>
      </c>
      <c r="B143" s="1" t="s">
        <v>106</v>
      </c>
      <c r="C143" s="1" t="s">
        <v>103</v>
      </c>
      <c r="D143" s="1" t="s">
        <v>39</v>
      </c>
      <c r="E143" s="1" t="s">
        <v>103</v>
      </c>
      <c r="F143" s="1" t="s">
        <v>104</v>
      </c>
      <c r="G143" s="1" t="s">
        <v>108</v>
      </c>
      <c r="H143" s="1">
        <v>25062.5</v>
      </c>
      <c r="I143" s="1">
        <v>0</v>
      </c>
      <c r="J143" s="1">
        <v>0</v>
      </c>
      <c r="K143" s="1">
        <v>7925.31</v>
      </c>
      <c r="L143" s="1">
        <v>0</v>
      </c>
      <c r="M143" s="1" t="s">
        <v>108</v>
      </c>
      <c r="N143" s="1">
        <v>25062.5</v>
      </c>
      <c r="O143" s="1">
        <f t="shared" si="2"/>
        <v>25062.5</v>
      </c>
      <c r="P143" s="14" t="str">
        <f>IF(O143=0,"",_xlfn.XLOOKUP(D143,'1月份计划'!A:A,'1月份计划'!A:A,"计划表需添加"))</f>
        <v>湖南驷马机械有限公司</v>
      </c>
    </row>
    <row r="144" hidden="1" spans="1:16">
      <c r="A144" s="1" t="s">
        <v>105</v>
      </c>
      <c r="B144" s="1" t="s">
        <v>106</v>
      </c>
      <c r="C144" s="1" t="s">
        <v>103</v>
      </c>
      <c r="D144" s="1" t="s">
        <v>139</v>
      </c>
      <c r="E144" s="1" t="s">
        <v>103</v>
      </c>
      <c r="F144" s="1" t="s">
        <v>104</v>
      </c>
      <c r="G144" s="1" t="s">
        <v>108</v>
      </c>
      <c r="H144" s="1">
        <v>3629.95</v>
      </c>
      <c r="I144" s="1">
        <v>0</v>
      </c>
      <c r="J144" s="1">
        <v>0</v>
      </c>
      <c r="K144" s="1">
        <v>0</v>
      </c>
      <c r="L144" s="1">
        <v>0</v>
      </c>
      <c r="M144" s="1" t="s">
        <v>108</v>
      </c>
      <c r="N144" s="1">
        <v>3629.95</v>
      </c>
      <c r="O144" s="1">
        <f t="shared" si="2"/>
        <v>3629.95</v>
      </c>
      <c r="P144" s="14" t="str">
        <f>IF(O144=0,"",_xlfn.XLOOKUP(D144,'1月份计划'!A:A,'1月份计划'!A:A,"计划表需添加"))</f>
        <v>计划表需添加</v>
      </c>
    </row>
    <row r="145" spans="1:16">
      <c r="A145" s="1" t="s">
        <v>105</v>
      </c>
      <c r="B145" s="1" t="s">
        <v>106</v>
      </c>
      <c r="C145" s="1" t="s">
        <v>103</v>
      </c>
      <c r="D145" s="1" t="s">
        <v>251</v>
      </c>
      <c r="E145" s="1" t="s">
        <v>103</v>
      </c>
      <c r="F145" s="1" t="s">
        <v>104</v>
      </c>
      <c r="G145" s="1" t="s">
        <v>150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 t="s">
        <v>150</v>
      </c>
      <c r="N145" s="1">
        <v>0</v>
      </c>
      <c r="O145" s="1">
        <f t="shared" si="2"/>
        <v>0</v>
      </c>
      <c r="P145" s="14" t="str">
        <f>IF(O145=0,"",_xlfn.XLOOKUP(D145,'1月份计划'!A:A,'1月份计划'!A:A,"计划表需添加"))</f>
        <v/>
      </c>
    </row>
    <row r="146" hidden="1" spans="1:16">
      <c r="A146" s="1" t="s">
        <v>105</v>
      </c>
      <c r="B146" s="1" t="s">
        <v>106</v>
      </c>
      <c r="C146" s="1" t="s">
        <v>103</v>
      </c>
      <c r="D146" s="1" t="s">
        <v>140</v>
      </c>
      <c r="E146" s="1" t="s">
        <v>103</v>
      </c>
      <c r="F146" s="1" t="s">
        <v>104</v>
      </c>
      <c r="G146" s="1" t="s">
        <v>108</v>
      </c>
      <c r="H146" s="1">
        <v>949</v>
      </c>
      <c r="I146" s="1">
        <v>0</v>
      </c>
      <c r="J146" s="1">
        <v>0</v>
      </c>
      <c r="K146" s="1">
        <v>0</v>
      </c>
      <c r="L146" s="1">
        <v>0</v>
      </c>
      <c r="M146" s="1" t="s">
        <v>108</v>
      </c>
      <c r="N146" s="1">
        <v>949</v>
      </c>
      <c r="O146" s="1">
        <f t="shared" si="2"/>
        <v>949</v>
      </c>
      <c r="P146" s="14" t="str">
        <f>IF(O146=0,"",_xlfn.XLOOKUP(D146,'1月份计划'!A:A,'1月份计划'!A:A,"计划表需添加"))</f>
        <v>计划表需添加</v>
      </c>
    </row>
    <row r="147" spans="1:16">
      <c r="A147" s="1" t="s">
        <v>105</v>
      </c>
      <c r="B147" s="1" t="s">
        <v>106</v>
      </c>
      <c r="C147" s="1" t="s">
        <v>103</v>
      </c>
      <c r="D147" s="1" t="s">
        <v>252</v>
      </c>
      <c r="E147" s="1" t="s">
        <v>103</v>
      </c>
      <c r="F147" s="1" t="s">
        <v>104</v>
      </c>
      <c r="G147" s="1" t="s">
        <v>150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 t="s">
        <v>150</v>
      </c>
      <c r="N147" s="1">
        <v>0</v>
      </c>
      <c r="O147" s="1">
        <f t="shared" si="2"/>
        <v>0</v>
      </c>
      <c r="P147" s="14" t="str">
        <f>IF(O147=0,"",_xlfn.XLOOKUP(D147,'1月份计划'!A:A,'1月份计划'!A:A,"计划表需添加"))</f>
        <v/>
      </c>
    </row>
    <row r="148" spans="1:16">
      <c r="A148" s="1" t="s">
        <v>105</v>
      </c>
      <c r="B148" s="1" t="s">
        <v>106</v>
      </c>
      <c r="C148" s="1" t="s">
        <v>103</v>
      </c>
      <c r="D148" s="1" t="s">
        <v>253</v>
      </c>
      <c r="E148" s="1" t="s">
        <v>103</v>
      </c>
      <c r="F148" s="1" t="s">
        <v>104</v>
      </c>
      <c r="G148" s="1" t="s">
        <v>150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 t="s">
        <v>150</v>
      </c>
      <c r="N148" s="1">
        <v>0</v>
      </c>
      <c r="O148" s="1">
        <f t="shared" si="2"/>
        <v>0</v>
      </c>
      <c r="P148" s="14" t="str">
        <f>IF(O148=0,"",_xlfn.XLOOKUP(D148,'1月份计划'!A:A,'1月份计划'!A:A,"计划表需添加"))</f>
        <v/>
      </c>
    </row>
    <row r="149" hidden="1" spans="1:16">
      <c r="A149" s="1" t="s">
        <v>105</v>
      </c>
      <c r="B149" s="1" t="s">
        <v>106</v>
      </c>
      <c r="C149" s="1" t="s">
        <v>103</v>
      </c>
      <c r="D149" s="1" t="s">
        <v>141</v>
      </c>
      <c r="E149" s="1" t="s">
        <v>103</v>
      </c>
      <c r="F149" s="1" t="s">
        <v>104</v>
      </c>
      <c r="G149" s="1" t="s">
        <v>108</v>
      </c>
      <c r="H149" s="1">
        <v>497.5</v>
      </c>
      <c r="I149" s="1">
        <v>0</v>
      </c>
      <c r="J149" s="1">
        <v>0</v>
      </c>
      <c r="K149" s="1">
        <v>0</v>
      </c>
      <c r="L149" s="1">
        <v>0</v>
      </c>
      <c r="M149" s="1" t="s">
        <v>108</v>
      </c>
      <c r="N149" s="1">
        <v>497.5</v>
      </c>
      <c r="O149" s="1">
        <f t="shared" si="2"/>
        <v>497.5</v>
      </c>
      <c r="P149" s="14" t="str">
        <f>IF(O149=0,"",_xlfn.XLOOKUP(D149,'1月份计划'!A:A,'1月份计划'!A:A,"计划表需添加"))</f>
        <v>计划表需添加</v>
      </c>
    </row>
    <row r="150" spans="1:16">
      <c r="A150" s="1" t="s">
        <v>105</v>
      </c>
      <c r="B150" s="1" t="s">
        <v>106</v>
      </c>
      <c r="C150" s="1" t="s">
        <v>103</v>
      </c>
      <c r="D150" s="1" t="s">
        <v>40</v>
      </c>
      <c r="E150" s="1" t="s">
        <v>103</v>
      </c>
      <c r="F150" s="1" t="s">
        <v>104</v>
      </c>
      <c r="G150" s="1" t="s">
        <v>108</v>
      </c>
      <c r="H150" s="1">
        <v>2621.52</v>
      </c>
      <c r="I150" s="1">
        <v>0</v>
      </c>
      <c r="J150" s="1">
        <v>0</v>
      </c>
      <c r="K150" s="1">
        <v>0</v>
      </c>
      <c r="L150" s="1">
        <v>0</v>
      </c>
      <c r="M150" s="1" t="s">
        <v>108</v>
      </c>
      <c r="N150" s="1">
        <v>2621.52</v>
      </c>
      <c r="O150" s="1">
        <f t="shared" si="2"/>
        <v>2621.52</v>
      </c>
      <c r="P150" s="14" t="str">
        <f>IF(O150=0,"",_xlfn.XLOOKUP(D150,'1月份计划'!A:A,'1月份计划'!A:A,"计划表需添加"))</f>
        <v>广州吉中汽车内饰系统有限公司</v>
      </c>
    </row>
    <row r="151" spans="1:16">
      <c r="A151" s="1" t="s">
        <v>105</v>
      </c>
      <c r="B151" s="1" t="s">
        <v>106</v>
      </c>
      <c r="C151" s="1" t="s">
        <v>103</v>
      </c>
      <c r="D151" s="1" t="s">
        <v>41</v>
      </c>
      <c r="E151" s="1" t="s">
        <v>103</v>
      </c>
      <c r="F151" s="1" t="s">
        <v>104</v>
      </c>
      <c r="G151" s="1" t="s">
        <v>108</v>
      </c>
      <c r="H151" s="1">
        <v>54943.1</v>
      </c>
      <c r="I151" s="1">
        <v>0</v>
      </c>
      <c r="J151" s="1">
        <v>0</v>
      </c>
      <c r="K151" s="1">
        <v>0</v>
      </c>
      <c r="L151" s="1">
        <v>0</v>
      </c>
      <c r="M151" s="1" t="s">
        <v>108</v>
      </c>
      <c r="N151" s="1">
        <v>54943.1</v>
      </c>
      <c r="O151" s="1">
        <f t="shared" si="2"/>
        <v>54943.1</v>
      </c>
      <c r="P151" s="14" t="str">
        <f>IF(O151=0,"",_xlfn.XLOOKUP(D151,'1月份计划'!A:A,'1月份计划'!A:A,"计划表需添加"))</f>
        <v>广州松兴电气股份有限公司</v>
      </c>
    </row>
    <row r="152" spans="1:16">
      <c r="A152" s="1" t="s">
        <v>105</v>
      </c>
      <c r="B152" s="1" t="s">
        <v>106</v>
      </c>
      <c r="C152" s="1" t="s">
        <v>103</v>
      </c>
      <c r="D152" s="1" t="s">
        <v>254</v>
      </c>
      <c r="E152" s="1" t="s">
        <v>103</v>
      </c>
      <c r="F152" s="1" t="s">
        <v>104</v>
      </c>
      <c r="G152" s="1" t="s">
        <v>150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 t="s">
        <v>150</v>
      </c>
      <c r="N152" s="1">
        <v>0</v>
      </c>
      <c r="O152" s="1">
        <f t="shared" si="2"/>
        <v>0</v>
      </c>
      <c r="P152" s="14" t="str">
        <f>IF(O152=0,"",_xlfn.XLOOKUP(D152,'1月份计划'!A:A,'1月份计划'!A:A,"计划表需添加"))</f>
        <v/>
      </c>
    </row>
    <row r="153" spans="1:16">
      <c r="A153" s="1" t="s">
        <v>105</v>
      </c>
      <c r="B153" s="1" t="s">
        <v>106</v>
      </c>
      <c r="C153" s="1" t="s">
        <v>103</v>
      </c>
      <c r="D153" s="1" t="s">
        <v>255</v>
      </c>
      <c r="E153" s="1" t="s">
        <v>103</v>
      </c>
      <c r="F153" s="1" t="s">
        <v>104</v>
      </c>
      <c r="G153" s="1" t="s">
        <v>150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 t="s">
        <v>150</v>
      </c>
      <c r="N153" s="1">
        <v>0</v>
      </c>
      <c r="O153" s="1">
        <f t="shared" si="2"/>
        <v>0</v>
      </c>
      <c r="P153" s="14" t="str">
        <f>IF(O153=0,"",_xlfn.XLOOKUP(D153,'1月份计划'!A:A,'1月份计划'!A:A,"计划表需添加"))</f>
        <v/>
      </c>
    </row>
    <row r="154" hidden="1" spans="1:16">
      <c r="A154" s="1" t="s">
        <v>105</v>
      </c>
      <c r="B154" s="1" t="s">
        <v>106</v>
      </c>
      <c r="C154" s="1" t="s">
        <v>103</v>
      </c>
      <c r="D154" s="1" t="s">
        <v>142</v>
      </c>
      <c r="E154" s="1" t="s">
        <v>103</v>
      </c>
      <c r="F154" s="1" t="s">
        <v>104</v>
      </c>
      <c r="G154" s="1" t="s">
        <v>108</v>
      </c>
      <c r="H154" s="1">
        <v>760</v>
      </c>
      <c r="I154" s="1">
        <v>0</v>
      </c>
      <c r="J154" s="1">
        <v>0</v>
      </c>
      <c r="K154" s="1">
        <v>0</v>
      </c>
      <c r="L154" s="1">
        <v>0</v>
      </c>
      <c r="M154" s="1" t="s">
        <v>108</v>
      </c>
      <c r="N154" s="1">
        <v>760</v>
      </c>
      <c r="O154" s="1">
        <f t="shared" si="2"/>
        <v>760</v>
      </c>
      <c r="P154" s="14" t="str">
        <f>IF(O154=0,"",_xlfn.XLOOKUP(D154,'1月份计划'!A:A,'1月份计划'!A:A,"计划表需添加"))</f>
        <v>计划表需添加</v>
      </c>
    </row>
    <row r="155" spans="1:16">
      <c r="A155" s="1" t="s">
        <v>105</v>
      </c>
      <c r="B155" s="1" t="s">
        <v>106</v>
      </c>
      <c r="C155" s="1" t="s">
        <v>103</v>
      </c>
      <c r="D155" s="1" t="s">
        <v>256</v>
      </c>
      <c r="E155" s="1" t="s">
        <v>103</v>
      </c>
      <c r="F155" s="1" t="s">
        <v>104</v>
      </c>
      <c r="G155" s="1" t="s">
        <v>150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 t="s">
        <v>150</v>
      </c>
      <c r="N155" s="1">
        <v>0</v>
      </c>
      <c r="O155" s="1">
        <f t="shared" si="2"/>
        <v>0</v>
      </c>
      <c r="P155" s="14" t="str">
        <f>IF(O155=0,"",_xlfn.XLOOKUP(D155,'1月份计划'!A:A,'1月份计划'!A:A,"计划表需添加"))</f>
        <v/>
      </c>
    </row>
    <row r="156" spans="1:16">
      <c r="A156" s="1" t="s">
        <v>105</v>
      </c>
      <c r="B156" s="1" t="s">
        <v>106</v>
      </c>
      <c r="C156" s="1" t="s">
        <v>103</v>
      </c>
      <c r="D156" s="1" t="s">
        <v>42</v>
      </c>
      <c r="E156" s="1" t="s">
        <v>103</v>
      </c>
      <c r="F156" s="1" t="s">
        <v>104</v>
      </c>
      <c r="G156" s="1" t="s">
        <v>108</v>
      </c>
      <c r="H156" s="1">
        <v>333869.56</v>
      </c>
      <c r="I156" s="1">
        <v>184312.22</v>
      </c>
      <c r="J156" s="1">
        <v>0</v>
      </c>
      <c r="K156" s="1">
        <v>378370.87</v>
      </c>
      <c r="L156" s="1">
        <v>0</v>
      </c>
      <c r="M156" s="1" t="s">
        <v>108</v>
      </c>
      <c r="N156" s="1">
        <v>149557.34</v>
      </c>
      <c r="O156" s="1">
        <f t="shared" si="2"/>
        <v>149557.34</v>
      </c>
      <c r="P156" s="14" t="str">
        <f>IF(O156=0,"",_xlfn.XLOOKUP(D156,'1月份计划'!A:A,'1月份计划'!A:A,"计划表需添加"))</f>
        <v>广州市信征汽车零件有限公司</v>
      </c>
    </row>
    <row r="157" hidden="1" spans="1:16">
      <c r="A157" s="1" t="s">
        <v>105</v>
      </c>
      <c r="B157" s="1" t="s">
        <v>106</v>
      </c>
      <c r="C157" s="1" t="s">
        <v>103</v>
      </c>
      <c r="D157" s="1" t="s">
        <v>143</v>
      </c>
      <c r="E157" s="1" t="s">
        <v>103</v>
      </c>
      <c r="F157" s="1" t="s">
        <v>104</v>
      </c>
      <c r="G157" s="1" t="s">
        <v>108</v>
      </c>
      <c r="H157" s="1">
        <v>15050.16</v>
      </c>
      <c r="I157" s="1">
        <v>0</v>
      </c>
      <c r="J157" s="1">
        <v>0</v>
      </c>
      <c r="K157" s="1">
        <v>0</v>
      </c>
      <c r="L157" s="1">
        <v>0</v>
      </c>
      <c r="M157" s="1" t="s">
        <v>108</v>
      </c>
      <c r="N157" s="1">
        <v>15050.16</v>
      </c>
      <c r="O157" s="1">
        <f t="shared" si="2"/>
        <v>15050.16</v>
      </c>
      <c r="P157" s="14" t="str">
        <f>IF(O157=0,"",_xlfn.XLOOKUP(D157,'1月份计划'!A:A,'1月份计划'!A:A,"计划表需添加"))</f>
        <v>计划表需添加</v>
      </c>
    </row>
    <row r="158" spans="1:16">
      <c r="A158" s="1" t="s">
        <v>105</v>
      </c>
      <c r="B158" s="1" t="s">
        <v>106</v>
      </c>
      <c r="C158" s="1" t="s">
        <v>103</v>
      </c>
      <c r="D158" s="1" t="s">
        <v>257</v>
      </c>
      <c r="E158" s="1" t="s">
        <v>103</v>
      </c>
      <c r="F158" s="1" t="s">
        <v>104</v>
      </c>
      <c r="G158" s="1" t="s">
        <v>150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 t="s">
        <v>150</v>
      </c>
      <c r="N158" s="1">
        <v>0</v>
      </c>
      <c r="O158" s="1">
        <f t="shared" si="2"/>
        <v>0</v>
      </c>
      <c r="P158" s="14" t="str">
        <f>IF(O158=0,"",_xlfn.XLOOKUP(D158,'1月份计划'!A:A,'1月份计划'!A:A,"计划表需添加"))</f>
        <v/>
      </c>
    </row>
    <row r="159" spans="1:16">
      <c r="A159" s="1" t="s">
        <v>105</v>
      </c>
      <c r="B159" s="1" t="s">
        <v>106</v>
      </c>
      <c r="C159" s="1" t="s">
        <v>103</v>
      </c>
      <c r="D159" s="1" t="s">
        <v>258</v>
      </c>
      <c r="E159" s="1" t="s">
        <v>103</v>
      </c>
      <c r="F159" s="1" t="s">
        <v>104</v>
      </c>
      <c r="G159" s="1" t="s">
        <v>150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 t="s">
        <v>150</v>
      </c>
      <c r="N159" s="1">
        <v>0</v>
      </c>
      <c r="O159" s="1">
        <f t="shared" si="2"/>
        <v>0</v>
      </c>
      <c r="P159" s="14" t="str">
        <f>IF(O159=0,"",_xlfn.XLOOKUP(D159,'1月份计划'!A:A,'1月份计划'!A:A,"计划表需添加"))</f>
        <v/>
      </c>
    </row>
    <row r="160" spans="1:16">
      <c r="A160" s="1" t="s">
        <v>105</v>
      </c>
      <c r="B160" s="1" t="s">
        <v>106</v>
      </c>
      <c r="C160" s="1" t="s">
        <v>103</v>
      </c>
      <c r="D160" s="1" t="s">
        <v>259</v>
      </c>
      <c r="E160" s="1" t="s">
        <v>103</v>
      </c>
      <c r="F160" s="1" t="s">
        <v>104</v>
      </c>
      <c r="G160" s="1" t="s">
        <v>150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 t="s">
        <v>150</v>
      </c>
      <c r="N160" s="1">
        <v>0</v>
      </c>
      <c r="O160" s="1">
        <f t="shared" si="2"/>
        <v>0</v>
      </c>
      <c r="P160" s="14" t="str">
        <f>IF(O160=0,"",_xlfn.XLOOKUP(D160,'1月份计划'!A:A,'1月份计划'!A:A,"计划表需添加"))</f>
        <v/>
      </c>
    </row>
    <row r="161" spans="1:16">
      <c r="A161" s="1" t="s">
        <v>105</v>
      </c>
      <c r="B161" s="1" t="s">
        <v>106</v>
      </c>
      <c r="C161" s="1" t="s">
        <v>103</v>
      </c>
      <c r="D161" s="1" t="s">
        <v>260</v>
      </c>
      <c r="E161" s="1" t="s">
        <v>103</v>
      </c>
      <c r="F161" s="1" t="s">
        <v>145</v>
      </c>
      <c r="G161" s="1" t="s">
        <v>150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 t="s">
        <v>150</v>
      </c>
      <c r="N161" s="1">
        <v>0</v>
      </c>
      <c r="O161" s="1">
        <f t="shared" si="2"/>
        <v>0</v>
      </c>
      <c r="P161" s="14" t="str">
        <f>IF(O161=0,"",_xlfn.XLOOKUP(D161,'1月份计划'!A:A,'1月份计划'!A:A,"计划表需添加"))</f>
        <v/>
      </c>
    </row>
    <row r="162" hidden="1" spans="1:16">
      <c r="A162" s="1" t="s">
        <v>105</v>
      </c>
      <c r="B162" s="1" t="s">
        <v>106</v>
      </c>
      <c r="C162" s="1" t="s">
        <v>103</v>
      </c>
      <c r="D162" s="1" t="s">
        <v>144</v>
      </c>
      <c r="E162" s="1" t="s">
        <v>103</v>
      </c>
      <c r="F162" s="1" t="s">
        <v>145</v>
      </c>
      <c r="G162" s="1" t="s">
        <v>114</v>
      </c>
      <c r="H162" s="1">
        <v>566</v>
      </c>
      <c r="I162" s="1">
        <v>0</v>
      </c>
      <c r="J162" s="1">
        <v>0</v>
      </c>
      <c r="K162" s="1">
        <v>0</v>
      </c>
      <c r="L162" s="1">
        <v>0</v>
      </c>
      <c r="M162" s="1" t="s">
        <v>114</v>
      </c>
      <c r="N162" s="1">
        <v>566</v>
      </c>
      <c r="O162" s="1">
        <f t="shared" si="2"/>
        <v>-566</v>
      </c>
      <c r="P162" s="14" t="str">
        <f>IF(O162=0,"",_xlfn.XLOOKUP(D162,'1月份计划'!A:A,'1月份计划'!A:A,"计划表需添加"))</f>
        <v>计划表需添加</v>
      </c>
    </row>
    <row r="163" spans="1:16">
      <c r="A163" s="1" t="s">
        <v>105</v>
      </c>
      <c r="B163" s="1" t="s">
        <v>106</v>
      </c>
      <c r="C163" s="1" t="s">
        <v>103</v>
      </c>
      <c r="D163" s="1" t="s">
        <v>261</v>
      </c>
      <c r="E163" s="1" t="s">
        <v>103</v>
      </c>
      <c r="F163" s="1" t="s">
        <v>104</v>
      </c>
      <c r="G163" s="1" t="s">
        <v>150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 t="s">
        <v>150</v>
      </c>
      <c r="N163" s="1">
        <v>0</v>
      </c>
      <c r="O163" s="1">
        <f t="shared" si="2"/>
        <v>0</v>
      </c>
      <c r="P163" s="14" t="str">
        <f>IF(O163=0,"",_xlfn.XLOOKUP(D163,'1月份计划'!A:A,'1月份计划'!A:A,"计划表需添加"))</f>
        <v/>
      </c>
    </row>
    <row r="164" spans="1:16">
      <c r="A164" s="1" t="s">
        <v>105</v>
      </c>
      <c r="B164" s="1" t="s">
        <v>106</v>
      </c>
      <c r="C164" s="1" t="s">
        <v>103</v>
      </c>
      <c r="D164" s="1" t="s">
        <v>81</v>
      </c>
      <c r="E164" s="1" t="s">
        <v>103</v>
      </c>
      <c r="F164" s="1" t="s">
        <v>145</v>
      </c>
      <c r="G164" s="1" t="s">
        <v>108</v>
      </c>
      <c r="H164" s="1">
        <v>55661.54</v>
      </c>
      <c r="I164" s="1">
        <v>0</v>
      </c>
      <c r="J164" s="1">
        <v>0</v>
      </c>
      <c r="K164" s="1">
        <v>0</v>
      </c>
      <c r="L164" s="1">
        <v>0</v>
      </c>
      <c r="M164" s="1" t="s">
        <v>108</v>
      </c>
      <c r="N164" s="1">
        <v>55661.54</v>
      </c>
      <c r="O164" s="1">
        <f t="shared" si="2"/>
        <v>55661.54</v>
      </c>
      <c r="P164" s="14" t="str">
        <f>IF(O164=0,"",_xlfn.XLOOKUP(D164,'1月份计划'!A:A,'1月份计划'!A:A,"计划表需添加"))</f>
        <v>株洲铖亿轨道交通技术有限</v>
      </c>
    </row>
    <row r="165" hidden="1" spans="1:16">
      <c r="A165" s="1" t="s">
        <v>105</v>
      </c>
      <c r="B165" s="1" t="s">
        <v>106</v>
      </c>
      <c r="C165" s="1" t="s">
        <v>103</v>
      </c>
      <c r="D165" s="1" t="s">
        <v>146</v>
      </c>
      <c r="E165" s="1" t="s">
        <v>103</v>
      </c>
      <c r="F165" s="1" t="s">
        <v>104</v>
      </c>
      <c r="G165" s="1" t="s">
        <v>108</v>
      </c>
      <c r="H165" s="1">
        <v>7961.51</v>
      </c>
      <c r="I165" s="1">
        <v>0</v>
      </c>
      <c r="J165" s="1">
        <v>0</v>
      </c>
      <c r="K165" s="1">
        <v>0</v>
      </c>
      <c r="L165" s="1">
        <v>0</v>
      </c>
      <c r="M165" s="1" t="s">
        <v>108</v>
      </c>
      <c r="N165" s="1">
        <v>7961.51</v>
      </c>
      <c r="O165" s="1">
        <f t="shared" si="2"/>
        <v>7961.51</v>
      </c>
      <c r="P165" s="14" t="str">
        <f>IF(O165=0,"",_xlfn.XLOOKUP(D165,'1月份计划'!A:A,'1月份计划'!A:A,"计划表需添加"))</f>
        <v>计划表需添加</v>
      </c>
    </row>
    <row r="166" spans="1:16">
      <c r="A166" s="1" t="s">
        <v>105</v>
      </c>
      <c r="B166" s="1" t="s">
        <v>106</v>
      </c>
      <c r="C166" s="1" t="s">
        <v>103</v>
      </c>
      <c r="D166" s="1" t="s">
        <v>262</v>
      </c>
      <c r="E166" s="1" t="s">
        <v>103</v>
      </c>
      <c r="F166" s="1" t="s">
        <v>104</v>
      </c>
      <c r="G166" s="1" t="s">
        <v>150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 t="s">
        <v>150</v>
      </c>
      <c r="N166" s="1">
        <v>0</v>
      </c>
      <c r="O166" s="1">
        <f t="shared" si="2"/>
        <v>0</v>
      </c>
      <c r="P166" s="14" t="str">
        <f>IF(O166=0,"",_xlfn.XLOOKUP(D166,'1月份计划'!A:A,'1月份计划'!A:A,"计划表需添加"))</f>
        <v/>
      </c>
    </row>
    <row r="167" spans="1:16">
      <c r="A167" s="1" t="s">
        <v>105</v>
      </c>
      <c r="B167" s="1" t="s">
        <v>106</v>
      </c>
      <c r="C167" s="1" t="s">
        <v>103</v>
      </c>
      <c r="D167" s="1" t="s">
        <v>43</v>
      </c>
      <c r="E167" s="1" t="s">
        <v>103</v>
      </c>
      <c r="F167" s="1" t="s">
        <v>104</v>
      </c>
      <c r="G167" s="1" t="s">
        <v>108</v>
      </c>
      <c r="H167" s="1">
        <v>141610.15</v>
      </c>
      <c r="I167" s="1">
        <v>0</v>
      </c>
      <c r="J167" s="1">
        <v>0</v>
      </c>
      <c r="K167" s="1">
        <v>0</v>
      </c>
      <c r="L167" s="1">
        <v>49192.39</v>
      </c>
      <c r="M167" s="1" t="s">
        <v>108</v>
      </c>
      <c r="N167" s="1">
        <v>141610.15</v>
      </c>
      <c r="O167" s="1">
        <f t="shared" si="2"/>
        <v>141610.15</v>
      </c>
      <c r="P167" s="14" t="str">
        <f>IF(O167=0,"",_xlfn.XLOOKUP(D167,'1月份计划'!A:A,'1月份计划'!A:A,"计划表需添加"))</f>
        <v>醴陵广仁环保科技有限公司</v>
      </c>
    </row>
    <row r="168" spans="1:16">
      <c r="A168" s="1" t="s">
        <v>105</v>
      </c>
      <c r="B168" s="1" t="s">
        <v>106</v>
      </c>
      <c r="C168" s="1" t="s">
        <v>103</v>
      </c>
      <c r="D168" s="1" t="s">
        <v>44</v>
      </c>
      <c r="E168" s="1" t="s">
        <v>103</v>
      </c>
      <c r="F168" s="1" t="s">
        <v>104</v>
      </c>
      <c r="G168" s="1" t="s">
        <v>114</v>
      </c>
      <c r="H168" s="1">
        <v>10623.91</v>
      </c>
      <c r="I168" s="1">
        <v>0</v>
      </c>
      <c r="J168" s="1">
        <v>0</v>
      </c>
      <c r="K168" s="1">
        <v>0</v>
      </c>
      <c r="L168" s="1">
        <v>47235.2</v>
      </c>
      <c r="M168" s="1" t="s">
        <v>114</v>
      </c>
      <c r="N168" s="1">
        <v>10623.91</v>
      </c>
      <c r="O168" s="1">
        <f t="shared" si="2"/>
        <v>-10623.91</v>
      </c>
      <c r="P168" s="14" t="str">
        <f>IF(O168=0,"",_xlfn.XLOOKUP(D168,'1月份计划'!A:A,'1月份计划'!A:A,"计划表需添加"))</f>
        <v>长沙真旺钢铁贸易有限公司</v>
      </c>
    </row>
    <row r="169" spans="1:16">
      <c r="A169" s="1" t="s">
        <v>105</v>
      </c>
      <c r="B169" s="1" t="s">
        <v>106</v>
      </c>
      <c r="C169" s="1" t="s">
        <v>103</v>
      </c>
      <c r="D169" s="1" t="s">
        <v>263</v>
      </c>
      <c r="E169" s="1" t="s">
        <v>103</v>
      </c>
      <c r="F169" s="1" t="s">
        <v>104</v>
      </c>
      <c r="G169" s="1" t="s">
        <v>150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 t="s">
        <v>150</v>
      </c>
      <c r="N169" s="1">
        <v>0</v>
      </c>
      <c r="O169" s="1">
        <f t="shared" si="2"/>
        <v>0</v>
      </c>
      <c r="P169" s="14" t="str">
        <f>IF(O169=0,"",_xlfn.XLOOKUP(D169,'1月份计划'!A:A,'1月份计划'!A:A,"计划表需添加"))</f>
        <v/>
      </c>
    </row>
    <row r="170" spans="1:16">
      <c r="A170" s="1" t="s">
        <v>105</v>
      </c>
      <c r="B170" s="1" t="s">
        <v>106</v>
      </c>
      <c r="C170" s="1" t="s">
        <v>103</v>
      </c>
      <c r="D170" s="1" t="s">
        <v>45</v>
      </c>
      <c r="E170" s="1" t="s">
        <v>103</v>
      </c>
      <c r="F170" s="1" t="s">
        <v>104</v>
      </c>
      <c r="G170" s="1" t="s">
        <v>108</v>
      </c>
      <c r="H170" s="1">
        <v>23501.85</v>
      </c>
      <c r="I170" s="1">
        <v>0</v>
      </c>
      <c r="J170" s="1">
        <v>0</v>
      </c>
      <c r="K170" s="1">
        <v>26000</v>
      </c>
      <c r="L170" s="1">
        <v>7509.52</v>
      </c>
      <c r="M170" s="1" t="s">
        <v>108</v>
      </c>
      <c r="N170" s="1">
        <v>23501.85</v>
      </c>
      <c r="O170" s="1">
        <f t="shared" si="2"/>
        <v>23501.85</v>
      </c>
      <c r="P170" s="14" t="str">
        <f>IF(O170=0,"",_xlfn.XLOOKUP(D170,'1月份计划'!A:A,'1月份计划'!A:A,"计划表需添加"))</f>
        <v>深州市晶立泰机械配件有限公司</v>
      </c>
    </row>
    <row r="171" spans="1:16">
      <c r="A171" s="1" t="s">
        <v>105</v>
      </c>
      <c r="B171" s="1" t="s">
        <v>106</v>
      </c>
      <c r="C171" s="1" t="s">
        <v>103</v>
      </c>
      <c r="D171" s="1" t="s">
        <v>46</v>
      </c>
      <c r="E171" s="1" t="s">
        <v>103</v>
      </c>
      <c r="F171" s="1" t="s">
        <v>104</v>
      </c>
      <c r="G171" s="1" t="s">
        <v>108</v>
      </c>
      <c r="H171" s="1">
        <v>22774.59</v>
      </c>
      <c r="I171" s="1">
        <v>0</v>
      </c>
      <c r="J171" s="1">
        <v>0</v>
      </c>
      <c r="K171" s="1">
        <v>0</v>
      </c>
      <c r="L171" s="1">
        <v>0</v>
      </c>
      <c r="M171" s="1" t="s">
        <v>108</v>
      </c>
      <c r="N171" s="1">
        <v>22774.59</v>
      </c>
      <c r="O171" s="1">
        <f t="shared" si="2"/>
        <v>22774.59</v>
      </c>
      <c r="P171" s="14" t="str">
        <f>IF(O171=0,"",_xlfn.XLOOKUP(D171,'1月份计划'!A:A,'1月份计划'!A:A,"计划表需添加"))</f>
        <v>山东鼎信新材料科技有限公司</v>
      </c>
    </row>
    <row r="172" spans="1:16">
      <c r="A172" s="1" t="s">
        <v>105</v>
      </c>
      <c r="B172" s="1" t="s">
        <v>106</v>
      </c>
      <c r="C172" s="1" t="s">
        <v>103</v>
      </c>
      <c r="D172" s="1" t="s">
        <v>47</v>
      </c>
      <c r="E172" s="1" t="s">
        <v>103</v>
      </c>
      <c r="F172" s="1" t="s">
        <v>104</v>
      </c>
      <c r="G172" s="1" t="s">
        <v>108</v>
      </c>
      <c r="H172" s="1">
        <v>328471.91</v>
      </c>
      <c r="I172" s="1">
        <v>0</v>
      </c>
      <c r="J172" s="1">
        <v>0</v>
      </c>
      <c r="K172" s="1">
        <v>400000</v>
      </c>
      <c r="L172" s="1">
        <v>175708.95</v>
      </c>
      <c r="M172" s="1" t="s">
        <v>108</v>
      </c>
      <c r="N172" s="1">
        <v>328471.91</v>
      </c>
      <c r="O172" s="1">
        <f t="shared" si="2"/>
        <v>328471.91</v>
      </c>
      <c r="P172" s="14" t="str">
        <f>IF(O172=0,"",_xlfn.XLOOKUP(D172,'1月份计划'!A:A,'1月份计划'!A:A,"计划表需添加"))</f>
        <v>湖南诺亿科技有限公司</v>
      </c>
    </row>
    <row r="173" spans="1:16">
      <c r="A173" s="1" t="s">
        <v>105</v>
      </c>
      <c r="B173" s="1" t="s">
        <v>106</v>
      </c>
      <c r="C173" s="1" t="s">
        <v>103</v>
      </c>
      <c r="D173" s="1" t="s">
        <v>264</v>
      </c>
      <c r="E173" s="1" t="s">
        <v>103</v>
      </c>
      <c r="F173" s="1" t="s">
        <v>104</v>
      </c>
      <c r="G173" s="1" t="s">
        <v>150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 t="s">
        <v>150</v>
      </c>
      <c r="N173" s="1">
        <v>0</v>
      </c>
      <c r="O173" s="1">
        <f t="shared" si="2"/>
        <v>0</v>
      </c>
      <c r="P173" s="14" t="str">
        <f>IF(O173=0,"",_xlfn.XLOOKUP(D173,'1月份计划'!A:A,'1月份计划'!A:A,"计划表需添加"))</f>
        <v/>
      </c>
    </row>
    <row r="174" spans="1:16">
      <c r="A174" s="1" t="s">
        <v>105</v>
      </c>
      <c r="B174" s="1" t="s">
        <v>106</v>
      </c>
      <c r="C174" s="1" t="s">
        <v>103</v>
      </c>
      <c r="D174" s="1" t="s">
        <v>265</v>
      </c>
      <c r="E174" s="1" t="s">
        <v>103</v>
      </c>
      <c r="F174" s="1" t="s">
        <v>104</v>
      </c>
      <c r="G174" s="1" t="s">
        <v>150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 t="s">
        <v>150</v>
      </c>
      <c r="N174" s="1">
        <v>0</v>
      </c>
      <c r="O174" s="1">
        <f t="shared" si="2"/>
        <v>0</v>
      </c>
      <c r="P174" s="14" t="str">
        <f>IF(O174=0,"",_xlfn.XLOOKUP(D174,'1月份计划'!A:A,'1月份计划'!A:A,"计划表需添加"))</f>
        <v/>
      </c>
    </row>
    <row r="175" spans="1:16">
      <c r="A175" s="1" t="s">
        <v>105</v>
      </c>
      <c r="B175" s="1" t="s">
        <v>106</v>
      </c>
      <c r="C175" s="1" t="s">
        <v>103</v>
      </c>
      <c r="D175" s="1" t="s">
        <v>48</v>
      </c>
      <c r="E175" s="1" t="s">
        <v>103</v>
      </c>
      <c r="F175" s="1" t="s">
        <v>104</v>
      </c>
      <c r="G175" s="1" t="s">
        <v>108</v>
      </c>
      <c r="H175" s="1">
        <v>13613.57</v>
      </c>
      <c r="I175" s="1">
        <v>0</v>
      </c>
      <c r="J175" s="1">
        <v>0</v>
      </c>
      <c r="K175" s="1">
        <v>18151.41</v>
      </c>
      <c r="L175" s="1">
        <v>0</v>
      </c>
      <c r="M175" s="1" t="s">
        <v>108</v>
      </c>
      <c r="N175" s="1">
        <v>13613.57</v>
      </c>
      <c r="O175" s="1">
        <f t="shared" si="2"/>
        <v>13613.57</v>
      </c>
      <c r="P175" s="14" t="str">
        <f>IF(O175=0,"",_xlfn.XLOOKUP(D175,'1月份计划'!A:A,'1月份计划'!A:A,"计划表需添加"))</f>
        <v>长春超力内饰件有限公司</v>
      </c>
    </row>
    <row r="176" spans="1:16">
      <c r="A176" s="1" t="s">
        <v>105</v>
      </c>
      <c r="B176" s="1" t="s">
        <v>106</v>
      </c>
      <c r="C176" s="1" t="s">
        <v>103</v>
      </c>
      <c r="D176" s="1" t="s">
        <v>266</v>
      </c>
      <c r="E176" s="1" t="s">
        <v>103</v>
      </c>
      <c r="F176" s="1" t="s">
        <v>104</v>
      </c>
      <c r="G176" s="1" t="s">
        <v>150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 t="s">
        <v>150</v>
      </c>
      <c r="N176" s="1">
        <v>0</v>
      </c>
      <c r="O176" s="1">
        <f t="shared" si="2"/>
        <v>0</v>
      </c>
      <c r="P176" s="14" t="str">
        <f>IF(O176=0,"",_xlfn.XLOOKUP(D176,'1月份计划'!A:A,'1月份计划'!A:A,"计划表需添加"))</f>
        <v/>
      </c>
    </row>
    <row r="177" spans="1:16">
      <c r="A177" s="1" t="s">
        <v>105</v>
      </c>
      <c r="B177" s="1" t="s">
        <v>106</v>
      </c>
      <c r="C177" s="1" t="s">
        <v>103</v>
      </c>
      <c r="D177" s="1" t="s">
        <v>49</v>
      </c>
      <c r="E177" s="1" t="s">
        <v>103</v>
      </c>
      <c r="F177" s="1" t="s">
        <v>104</v>
      </c>
      <c r="G177" s="1" t="s">
        <v>108</v>
      </c>
      <c r="H177" s="1">
        <v>221893.67</v>
      </c>
      <c r="I177" s="1">
        <v>0</v>
      </c>
      <c r="J177" s="1">
        <v>0</v>
      </c>
      <c r="K177" s="1">
        <v>100000</v>
      </c>
      <c r="L177" s="1">
        <v>34215.27</v>
      </c>
      <c r="M177" s="1" t="s">
        <v>108</v>
      </c>
      <c r="N177" s="1">
        <v>221893.67</v>
      </c>
      <c r="O177" s="1">
        <f t="shared" si="2"/>
        <v>221893.67</v>
      </c>
      <c r="P177" s="14" t="str">
        <f>IF(O177=0,"",_xlfn.XLOOKUP(D177,'1月份计划'!A:A,'1月份计划'!A:A,"计划表需添加"))</f>
        <v>重庆市宏立摩托车制造有限公司</v>
      </c>
    </row>
    <row r="178" spans="1:16">
      <c r="A178" s="1" t="s">
        <v>105</v>
      </c>
      <c r="B178" s="1" t="s">
        <v>106</v>
      </c>
      <c r="C178" s="1" t="s">
        <v>103</v>
      </c>
      <c r="D178" s="1" t="s">
        <v>267</v>
      </c>
      <c r="E178" s="1" t="s">
        <v>103</v>
      </c>
      <c r="F178" s="1" t="s">
        <v>104</v>
      </c>
      <c r="G178" s="1" t="s">
        <v>150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 t="s">
        <v>150</v>
      </c>
      <c r="N178" s="1">
        <v>0</v>
      </c>
      <c r="O178" s="1">
        <f t="shared" si="2"/>
        <v>0</v>
      </c>
      <c r="P178" s="14" t="str">
        <f>IF(O178=0,"",_xlfn.XLOOKUP(D178,'1月份计划'!A:A,'1月份计划'!A:A,"计划表需添加"))</f>
        <v/>
      </c>
    </row>
    <row r="179" spans="1:16">
      <c r="A179" s="1" t="s">
        <v>105</v>
      </c>
      <c r="B179" s="1" t="s">
        <v>106</v>
      </c>
      <c r="C179" s="1" t="s">
        <v>103</v>
      </c>
      <c r="D179" s="1" t="s">
        <v>268</v>
      </c>
      <c r="E179" s="1" t="s">
        <v>103</v>
      </c>
      <c r="F179" s="1" t="s">
        <v>104</v>
      </c>
      <c r="G179" s="1" t="s">
        <v>150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 t="s">
        <v>150</v>
      </c>
      <c r="N179" s="1">
        <v>0</v>
      </c>
      <c r="O179" s="1">
        <f t="shared" si="2"/>
        <v>0</v>
      </c>
      <c r="P179" s="14" t="str">
        <f>IF(O179=0,"",_xlfn.XLOOKUP(D179,'1月份计划'!A:A,'1月份计划'!A:A,"计划表需添加"))</f>
        <v/>
      </c>
    </row>
    <row r="180" spans="1:16">
      <c r="A180" s="1" t="s">
        <v>105</v>
      </c>
      <c r="B180" s="1" t="s">
        <v>106</v>
      </c>
      <c r="C180" s="1" t="s">
        <v>103</v>
      </c>
      <c r="D180" s="1" t="s">
        <v>269</v>
      </c>
      <c r="E180" s="1" t="s">
        <v>103</v>
      </c>
      <c r="F180" s="1" t="s">
        <v>104</v>
      </c>
      <c r="G180" s="1" t="s">
        <v>150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 t="s">
        <v>150</v>
      </c>
      <c r="N180" s="1">
        <v>0</v>
      </c>
      <c r="O180" s="1">
        <f t="shared" si="2"/>
        <v>0</v>
      </c>
      <c r="P180" s="14" t="str">
        <f>IF(O180=0,"",_xlfn.XLOOKUP(D180,'1月份计划'!A:A,'1月份计划'!A:A,"计划表需添加"))</f>
        <v/>
      </c>
    </row>
    <row r="181" spans="1:16">
      <c r="A181" s="1" t="s">
        <v>105</v>
      </c>
      <c r="B181" s="1" t="s">
        <v>106</v>
      </c>
      <c r="C181" s="1" t="s">
        <v>103</v>
      </c>
      <c r="D181" s="1" t="s">
        <v>54</v>
      </c>
      <c r="E181" s="1" t="s">
        <v>103</v>
      </c>
      <c r="F181" s="1" t="s">
        <v>104</v>
      </c>
      <c r="G181" s="1" t="s">
        <v>108</v>
      </c>
      <c r="H181" s="1">
        <v>394240</v>
      </c>
      <c r="I181" s="1">
        <v>0</v>
      </c>
      <c r="J181" s="1">
        <v>0</v>
      </c>
      <c r="K181" s="1">
        <v>266624.5</v>
      </c>
      <c r="L181" s="1">
        <v>394240</v>
      </c>
      <c r="M181" s="1" t="s">
        <v>108</v>
      </c>
      <c r="N181" s="1">
        <v>394240</v>
      </c>
      <c r="O181" s="1">
        <f t="shared" si="2"/>
        <v>394240</v>
      </c>
      <c r="P181" s="14" t="str">
        <f>IF(O181=0,"",_xlfn.XLOOKUP(D181,'1月份计划'!A:A,'1月份计划'!A:A,"计划表需添加"))</f>
        <v>湖北欣辰达商贸有限公司</v>
      </c>
    </row>
    <row r="182" spans="1:16">
      <c r="A182" s="1" t="s">
        <v>105</v>
      </c>
      <c r="B182" s="1" t="s">
        <v>106</v>
      </c>
      <c r="C182" s="1" t="s">
        <v>103</v>
      </c>
      <c r="D182" s="1" t="s">
        <v>50</v>
      </c>
      <c r="E182" s="1" t="s">
        <v>103</v>
      </c>
      <c r="F182" s="1" t="s">
        <v>104</v>
      </c>
      <c r="G182" s="1" t="s">
        <v>108</v>
      </c>
      <c r="H182" s="1">
        <v>232164.57</v>
      </c>
      <c r="I182" s="1">
        <v>0</v>
      </c>
      <c r="J182" s="1">
        <v>0</v>
      </c>
      <c r="K182" s="1">
        <v>150000</v>
      </c>
      <c r="L182" s="1">
        <v>58259.63</v>
      </c>
      <c r="M182" s="1" t="s">
        <v>108</v>
      </c>
      <c r="N182" s="1">
        <v>232164.57</v>
      </c>
      <c r="O182" s="1">
        <f t="shared" si="2"/>
        <v>232164.57</v>
      </c>
      <c r="P182" s="14" t="str">
        <f>IF(O182=0,"",_xlfn.XLOOKUP(D182,'1月份计划'!A:A,'1月份计划'!A:A,"计划表需添加"))</f>
        <v>湖南裕腾兴汽车配件有限公司</v>
      </c>
    </row>
    <row r="183" hidden="1" spans="1:16">
      <c r="A183" s="1" t="s">
        <v>105</v>
      </c>
      <c r="B183" s="1" t="s">
        <v>106</v>
      </c>
      <c r="C183" s="1" t="s">
        <v>103</v>
      </c>
      <c r="D183" s="1" t="s">
        <v>147</v>
      </c>
      <c r="E183" s="1" t="s">
        <v>103</v>
      </c>
      <c r="F183" s="1" t="s">
        <v>104</v>
      </c>
      <c r="G183" s="1" t="s">
        <v>114</v>
      </c>
      <c r="H183" s="1">
        <v>27216</v>
      </c>
      <c r="I183" s="1">
        <v>0</v>
      </c>
      <c r="J183" s="1">
        <v>0</v>
      </c>
      <c r="K183" s="1">
        <v>0</v>
      </c>
      <c r="L183" s="1">
        <v>0</v>
      </c>
      <c r="M183" s="1" t="s">
        <v>114</v>
      </c>
      <c r="N183" s="1">
        <v>27216</v>
      </c>
      <c r="O183" s="1">
        <f t="shared" si="2"/>
        <v>-27216</v>
      </c>
      <c r="P183" s="14" t="str">
        <f>IF(O183=0,"",_xlfn.XLOOKUP(D183,'1月份计划'!A:A,'1月份计划'!A:A,"计划表需添加"))</f>
        <v>计划表需添加</v>
      </c>
    </row>
    <row r="184" spans="1:16">
      <c r="A184" s="1" t="s">
        <v>105</v>
      </c>
      <c r="B184" s="1" t="s">
        <v>106</v>
      </c>
      <c r="C184" s="1" t="s">
        <v>103</v>
      </c>
      <c r="D184" s="1" t="s">
        <v>270</v>
      </c>
      <c r="E184" s="1" t="s">
        <v>103</v>
      </c>
      <c r="F184" s="1" t="s">
        <v>104</v>
      </c>
      <c r="G184" s="1" t="s">
        <v>150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 t="s">
        <v>150</v>
      </c>
      <c r="N184" s="1">
        <v>0</v>
      </c>
      <c r="O184" s="1">
        <f t="shared" si="2"/>
        <v>0</v>
      </c>
      <c r="P184" s="14" t="str">
        <f>IF(O184=0,"",_xlfn.XLOOKUP(D184,'1月份计划'!A:A,'1月份计划'!A:A,"计划表需添加"))</f>
        <v/>
      </c>
    </row>
    <row r="185" spans="1:16">
      <c r="A185" s="1" t="s">
        <v>105</v>
      </c>
      <c r="B185" s="1" t="s">
        <v>106</v>
      </c>
      <c r="C185" s="1" t="s">
        <v>103</v>
      </c>
      <c r="D185" s="1" t="s">
        <v>271</v>
      </c>
      <c r="E185" s="1" t="s">
        <v>103</v>
      </c>
      <c r="F185" s="1" t="s">
        <v>104</v>
      </c>
      <c r="G185" s="1" t="s">
        <v>150</v>
      </c>
      <c r="H185" s="1">
        <v>0</v>
      </c>
      <c r="I185" s="1">
        <v>0</v>
      </c>
      <c r="J185" s="1">
        <v>0</v>
      </c>
      <c r="K185" s="1">
        <v>0</v>
      </c>
      <c r="L185" s="1">
        <v>22780.8</v>
      </c>
      <c r="M185" s="1" t="s">
        <v>150</v>
      </c>
      <c r="N185" s="1">
        <v>0</v>
      </c>
      <c r="O185" s="1">
        <f t="shared" si="2"/>
        <v>0</v>
      </c>
      <c r="P185" s="14" t="str">
        <f>IF(O185=0,"",_xlfn.XLOOKUP(D185,'1月份计划'!A:A,'1月份计划'!A:A,"计划表需添加"))</f>
        <v/>
      </c>
    </row>
    <row r="186" spans="1:16">
      <c r="A186" s="1" t="s">
        <v>105</v>
      </c>
      <c r="B186" s="1" t="s">
        <v>106</v>
      </c>
      <c r="C186" s="1" t="s">
        <v>103</v>
      </c>
      <c r="D186" s="1" t="s">
        <v>51</v>
      </c>
      <c r="E186" s="1" t="s">
        <v>103</v>
      </c>
      <c r="F186" s="1" t="s">
        <v>104</v>
      </c>
      <c r="G186" s="1" t="s">
        <v>108</v>
      </c>
      <c r="H186" s="1">
        <v>13886.37</v>
      </c>
      <c r="I186" s="1">
        <v>0</v>
      </c>
      <c r="J186" s="1">
        <v>0</v>
      </c>
      <c r="K186" s="1">
        <v>34205.48</v>
      </c>
      <c r="L186" s="1">
        <v>5706.73</v>
      </c>
      <c r="M186" s="1" t="s">
        <v>108</v>
      </c>
      <c r="N186" s="1">
        <v>13886.37</v>
      </c>
      <c r="O186" s="1">
        <f t="shared" si="2"/>
        <v>13886.37</v>
      </c>
      <c r="P186" s="14" t="str">
        <f>IF(O186=0,"",_xlfn.XLOOKUP(D186,'1月份计划'!A:A,'1月份计划'!A:A,"计划表需添加"))</f>
        <v>株洲诚康实业有限责任公司</v>
      </c>
    </row>
    <row r="187" spans="1:16">
      <c r="A187" s="1" t="s">
        <v>105</v>
      </c>
      <c r="B187" s="1" t="s">
        <v>106</v>
      </c>
      <c r="C187" s="1" t="s">
        <v>103</v>
      </c>
      <c r="D187" s="1" t="s">
        <v>69</v>
      </c>
      <c r="E187" s="1" t="s">
        <v>103</v>
      </c>
      <c r="F187" s="1" t="s">
        <v>104</v>
      </c>
      <c r="G187" s="1" t="s">
        <v>108</v>
      </c>
      <c r="H187" s="1">
        <v>28728</v>
      </c>
      <c r="I187" s="1">
        <v>0</v>
      </c>
      <c r="J187" s="1">
        <v>0</v>
      </c>
      <c r="K187" s="1">
        <v>16416</v>
      </c>
      <c r="L187" s="1">
        <v>9576</v>
      </c>
      <c r="M187" s="1" t="s">
        <v>108</v>
      </c>
      <c r="N187" s="1">
        <v>28728</v>
      </c>
      <c r="O187" s="1">
        <f t="shared" si="2"/>
        <v>28728</v>
      </c>
      <c r="P187" s="14" t="str">
        <f>IF(O187=0,"",_xlfn.XLOOKUP(D187,'1月份计划'!A:A,'1月份计划'!A:A,"计划表需添加"))</f>
        <v>湖南奥瑞格工贸有限公司</v>
      </c>
    </row>
    <row r="188" spans="1:16">
      <c r="A188" s="1" t="s">
        <v>105</v>
      </c>
      <c r="B188" s="1" t="s">
        <v>106</v>
      </c>
      <c r="C188" s="1" t="s">
        <v>103</v>
      </c>
      <c r="D188" s="1" t="s">
        <v>272</v>
      </c>
      <c r="E188" s="1" t="s">
        <v>103</v>
      </c>
      <c r="F188" s="1" t="s">
        <v>104</v>
      </c>
      <c r="G188" s="1" t="s">
        <v>150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 t="s">
        <v>150</v>
      </c>
      <c r="N188" s="1">
        <v>0</v>
      </c>
      <c r="O188" s="1">
        <f t="shared" si="2"/>
        <v>0</v>
      </c>
      <c r="P188" s="14" t="str">
        <f>IF(O188=0,"",_xlfn.XLOOKUP(D188,'1月份计划'!A:A,'1月份计划'!A:A,"计划表需添加"))</f>
        <v/>
      </c>
    </row>
    <row r="189" spans="1:16">
      <c r="A189" s="1" t="s">
        <v>105</v>
      </c>
      <c r="B189" s="1" t="s">
        <v>106</v>
      </c>
      <c r="C189" s="1" t="s">
        <v>103</v>
      </c>
      <c r="D189" s="1" t="s">
        <v>273</v>
      </c>
      <c r="E189" s="1" t="s">
        <v>103</v>
      </c>
      <c r="F189" s="1" t="s">
        <v>104</v>
      </c>
      <c r="G189" s="1" t="s">
        <v>150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 t="s">
        <v>150</v>
      </c>
      <c r="N189" s="1">
        <v>0</v>
      </c>
      <c r="O189" s="1">
        <f t="shared" si="2"/>
        <v>0</v>
      </c>
      <c r="P189" s="14" t="str">
        <f>IF(O189=0,"",_xlfn.XLOOKUP(D189,'1月份计划'!A:A,'1月份计划'!A:A,"计划表需添加"))</f>
        <v/>
      </c>
    </row>
    <row r="190" spans="1:16">
      <c r="A190" s="1" t="s">
        <v>105</v>
      </c>
      <c r="B190" s="1" t="s">
        <v>106</v>
      </c>
      <c r="C190" s="1" t="s">
        <v>103</v>
      </c>
      <c r="D190" s="1" t="s">
        <v>52</v>
      </c>
      <c r="E190" s="1" t="s">
        <v>103</v>
      </c>
      <c r="F190" s="1" t="s">
        <v>104</v>
      </c>
      <c r="G190" s="1" t="s">
        <v>108</v>
      </c>
      <c r="H190" s="1">
        <v>14278.43</v>
      </c>
      <c r="I190" s="1">
        <v>0</v>
      </c>
      <c r="J190" s="1">
        <v>0</v>
      </c>
      <c r="K190" s="1">
        <v>0</v>
      </c>
      <c r="L190" s="1">
        <v>0</v>
      </c>
      <c r="M190" s="1" t="s">
        <v>108</v>
      </c>
      <c r="N190" s="1">
        <v>14278.43</v>
      </c>
      <c r="O190" s="1">
        <f t="shared" si="2"/>
        <v>14278.43</v>
      </c>
      <c r="P190" s="14" t="str">
        <f>IF(O190=0,"",_xlfn.XLOOKUP(D190,'1月份计划'!A:A,'1月份计划'!A:A,"计划表需添加"))</f>
        <v>十堰市盈旭工贸有限公司</v>
      </c>
    </row>
    <row r="191" spans="1:16">
      <c r="A191" s="1" t="s">
        <v>105</v>
      </c>
      <c r="B191" s="1" t="s">
        <v>106</v>
      </c>
      <c r="C191" s="1" t="s">
        <v>103</v>
      </c>
      <c r="D191" s="1" t="s">
        <v>80</v>
      </c>
      <c r="E191" s="1" t="s">
        <v>103</v>
      </c>
      <c r="F191" s="1" t="s">
        <v>104</v>
      </c>
      <c r="G191" s="1" t="s">
        <v>108</v>
      </c>
      <c r="H191" s="1">
        <v>1850.69</v>
      </c>
      <c r="I191" s="1">
        <v>0</v>
      </c>
      <c r="J191" s="1">
        <v>0</v>
      </c>
      <c r="K191" s="1">
        <v>0</v>
      </c>
      <c r="L191" s="1">
        <v>0</v>
      </c>
      <c r="M191" s="1" t="s">
        <v>108</v>
      </c>
      <c r="N191" s="1">
        <v>1850.69</v>
      </c>
      <c r="O191" s="1">
        <f t="shared" si="2"/>
        <v>1850.69</v>
      </c>
      <c r="P191" s="14" t="str">
        <f>IF(O191=0,"",_xlfn.XLOOKUP(D191,'1月份计划'!A:A,'1月份计划'!A:A,"计划表需添加"))</f>
        <v>湖南兴天宏实业有限公司</v>
      </c>
    </row>
    <row r="192" spans="1:16">
      <c r="A192" s="1" t="s">
        <v>105</v>
      </c>
      <c r="B192" s="1" t="s">
        <v>106</v>
      </c>
      <c r="C192" s="1" t="s">
        <v>103</v>
      </c>
      <c r="D192" s="1" t="s">
        <v>274</v>
      </c>
      <c r="E192" s="1" t="s">
        <v>103</v>
      </c>
      <c r="F192" s="1" t="s">
        <v>104</v>
      </c>
      <c r="G192" s="1" t="s">
        <v>150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 t="s">
        <v>150</v>
      </c>
      <c r="N192" s="1">
        <v>0</v>
      </c>
      <c r="O192" s="1">
        <f t="shared" si="2"/>
        <v>0</v>
      </c>
      <c r="P192" s="14" t="str">
        <f>IF(O192=0,"",_xlfn.XLOOKUP(D192,'1月份计划'!A:A,'1月份计划'!A:A,"计划表需添加"))</f>
        <v/>
      </c>
    </row>
    <row r="193" hidden="1" spans="1:16">
      <c r="A193" s="1" t="s">
        <v>105</v>
      </c>
      <c r="B193" s="1" t="s">
        <v>106</v>
      </c>
      <c r="C193" s="1" t="s">
        <v>103</v>
      </c>
      <c r="D193" s="1" t="s">
        <v>148</v>
      </c>
      <c r="E193" s="1" t="s">
        <v>103</v>
      </c>
      <c r="F193" s="1" t="s">
        <v>104</v>
      </c>
      <c r="G193" s="1" t="s">
        <v>108</v>
      </c>
      <c r="H193" s="1">
        <v>20</v>
      </c>
      <c r="I193" s="1">
        <v>0</v>
      </c>
      <c r="J193" s="1">
        <v>0</v>
      </c>
      <c r="K193" s="1">
        <v>0</v>
      </c>
      <c r="L193" s="1">
        <v>0</v>
      </c>
      <c r="M193" s="1" t="s">
        <v>108</v>
      </c>
      <c r="N193" s="1">
        <v>20</v>
      </c>
      <c r="O193" s="1">
        <f t="shared" si="2"/>
        <v>20</v>
      </c>
      <c r="P193" s="14" t="str">
        <f>IF(O193=0,"",_xlfn.XLOOKUP(D193,'1月份计划'!A:A,'1月份计划'!A:A,"计划表需添加"))</f>
        <v>计划表需添加</v>
      </c>
    </row>
    <row r="194" spans="1:16">
      <c r="A194" s="1" t="s">
        <v>105</v>
      </c>
      <c r="B194" s="1" t="s">
        <v>106</v>
      </c>
      <c r="C194" s="1" t="s">
        <v>103</v>
      </c>
      <c r="D194" s="1" t="s">
        <v>53</v>
      </c>
      <c r="E194" s="1" t="s">
        <v>103</v>
      </c>
      <c r="F194" s="1" t="s">
        <v>104</v>
      </c>
      <c r="G194" s="1" t="s">
        <v>108</v>
      </c>
      <c r="H194" s="1">
        <v>38188.24</v>
      </c>
      <c r="I194" s="1">
        <v>0</v>
      </c>
      <c r="J194" s="1">
        <v>0</v>
      </c>
      <c r="K194" s="1">
        <v>0</v>
      </c>
      <c r="L194" s="1">
        <v>0</v>
      </c>
      <c r="M194" s="1" t="s">
        <v>108</v>
      </c>
      <c r="N194" s="1">
        <v>38188.24</v>
      </c>
      <c r="O194" s="1">
        <f t="shared" si="2"/>
        <v>38188.24</v>
      </c>
      <c r="P194" s="14" t="str">
        <f>IF(O194=0,"",_xlfn.XLOOKUP(D194,'1月份计划'!A:A,'1月份计划'!A:A,"计划表需添加"))</f>
        <v>山东鼎昌智能科技有限公司</v>
      </c>
    </row>
    <row r="195" spans="1:16">
      <c r="A195" s="1" t="s">
        <v>105</v>
      </c>
      <c r="B195" s="1" t="s">
        <v>106</v>
      </c>
      <c r="C195" s="1" t="s">
        <v>103</v>
      </c>
      <c r="D195" s="1" t="s">
        <v>275</v>
      </c>
      <c r="E195" s="1" t="s">
        <v>103</v>
      </c>
      <c r="F195" s="1" t="s">
        <v>104</v>
      </c>
      <c r="G195" s="1" t="s">
        <v>150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 t="s">
        <v>150</v>
      </c>
      <c r="N195" s="1">
        <v>0</v>
      </c>
      <c r="O195" s="1">
        <f t="shared" si="2"/>
        <v>0</v>
      </c>
      <c r="P195" s="14" t="str">
        <f>IF(O195=0,"",_xlfn.XLOOKUP(D195,'1月份计划'!A:A,'1月份计划'!A:A,"计划表需添加"))</f>
        <v/>
      </c>
    </row>
    <row r="196" spans="1:16">
      <c r="A196" s="1" t="s">
        <v>105</v>
      </c>
      <c r="B196" s="1" t="s">
        <v>106</v>
      </c>
      <c r="C196" s="1" t="s">
        <v>103</v>
      </c>
      <c r="D196" s="1" t="s">
        <v>276</v>
      </c>
      <c r="E196" s="1" t="s">
        <v>103</v>
      </c>
      <c r="F196" s="1" t="s">
        <v>104</v>
      </c>
      <c r="G196" s="1" t="s">
        <v>150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 t="s">
        <v>150</v>
      </c>
      <c r="N196" s="1">
        <v>0</v>
      </c>
      <c r="O196" s="1">
        <f t="shared" ref="O196:O229" si="3">IF(M196="贷",N196,-N196)</f>
        <v>0</v>
      </c>
      <c r="P196" s="14" t="str">
        <f>IF(O196=0,"",_xlfn.XLOOKUP(D196,'1月份计划'!A:A,'1月份计划'!A:A,"计划表需添加"))</f>
        <v/>
      </c>
    </row>
    <row r="197" spans="1:16">
      <c r="A197" s="1" t="s">
        <v>105</v>
      </c>
      <c r="B197" s="1" t="s">
        <v>106</v>
      </c>
      <c r="C197" s="1" t="s">
        <v>103</v>
      </c>
      <c r="D197" s="1" t="s">
        <v>277</v>
      </c>
      <c r="E197" s="1" t="s">
        <v>103</v>
      </c>
      <c r="F197" s="1" t="s">
        <v>104</v>
      </c>
      <c r="G197" s="1" t="s">
        <v>150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 t="s">
        <v>150</v>
      </c>
      <c r="N197" s="1">
        <v>0</v>
      </c>
      <c r="O197" s="1">
        <f t="shared" si="3"/>
        <v>0</v>
      </c>
      <c r="P197" s="14" t="str">
        <f>IF(O197=0,"",_xlfn.XLOOKUP(D197,'1月份计划'!A:A,'1月份计划'!A:A,"计划表需添加"))</f>
        <v/>
      </c>
    </row>
    <row r="198" spans="1:16">
      <c r="A198" s="1" t="s">
        <v>105</v>
      </c>
      <c r="B198" s="1" t="s">
        <v>106</v>
      </c>
      <c r="C198" s="1" t="s">
        <v>103</v>
      </c>
      <c r="D198" s="1" t="s">
        <v>278</v>
      </c>
      <c r="E198" s="1" t="s">
        <v>103</v>
      </c>
      <c r="F198" s="1" t="s">
        <v>104</v>
      </c>
      <c r="G198" s="1" t="s">
        <v>150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 t="s">
        <v>150</v>
      </c>
      <c r="N198" s="1">
        <v>0</v>
      </c>
      <c r="O198" s="1">
        <f t="shared" si="3"/>
        <v>0</v>
      </c>
      <c r="P198" s="14" t="str">
        <f>IF(O198=0,"",_xlfn.XLOOKUP(D198,'1月份计划'!A:A,'1月份计划'!A:A,"计划表需添加"))</f>
        <v/>
      </c>
    </row>
    <row r="199" spans="1:16">
      <c r="A199" s="1" t="s">
        <v>105</v>
      </c>
      <c r="B199" s="1" t="s">
        <v>106</v>
      </c>
      <c r="C199" s="1" t="s">
        <v>103</v>
      </c>
      <c r="D199" s="1" t="s">
        <v>279</v>
      </c>
      <c r="E199" s="1" t="s">
        <v>103</v>
      </c>
      <c r="F199" s="1" t="s">
        <v>104</v>
      </c>
      <c r="G199" s="1" t="s">
        <v>150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 t="s">
        <v>150</v>
      </c>
      <c r="N199" s="1">
        <v>0</v>
      </c>
      <c r="O199" s="1">
        <f t="shared" si="3"/>
        <v>0</v>
      </c>
      <c r="P199" s="14" t="str">
        <f>IF(O199=0,"",_xlfn.XLOOKUP(D199,'1月份计划'!A:A,'1月份计划'!A:A,"计划表需添加"))</f>
        <v/>
      </c>
    </row>
    <row r="200" spans="1:16">
      <c r="A200" s="1" t="s">
        <v>105</v>
      </c>
      <c r="B200" s="1" t="s">
        <v>106</v>
      </c>
      <c r="C200" s="1" t="s">
        <v>103</v>
      </c>
      <c r="D200" s="1" t="s">
        <v>280</v>
      </c>
      <c r="E200" s="1" t="s">
        <v>103</v>
      </c>
      <c r="F200" s="1" t="s">
        <v>104</v>
      </c>
      <c r="G200" s="1" t="s">
        <v>150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 t="s">
        <v>150</v>
      </c>
      <c r="N200" s="1">
        <v>0</v>
      </c>
      <c r="O200" s="1">
        <f t="shared" si="3"/>
        <v>0</v>
      </c>
      <c r="P200" s="14" t="str">
        <f>IF(O200=0,"",_xlfn.XLOOKUP(D200,'1月份计划'!A:A,'1月份计划'!A:A,"计划表需添加"))</f>
        <v/>
      </c>
    </row>
    <row r="201" spans="1:16">
      <c r="A201" s="1" t="s">
        <v>105</v>
      </c>
      <c r="B201" s="1" t="s">
        <v>106</v>
      </c>
      <c r="C201" s="1" t="s">
        <v>103</v>
      </c>
      <c r="D201" s="1" t="s">
        <v>55</v>
      </c>
      <c r="E201" s="1" t="s">
        <v>103</v>
      </c>
      <c r="F201" s="1" t="s">
        <v>104</v>
      </c>
      <c r="G201" s="1" t="s">
        <v>108</v>
      </c>
      <c r="H201" s="1">
        <v>627089.98</v>
      </c>
      <c r="I201" s="1">
        <v>627089.98</v>
      </c>
      <c r="J201" s="1">
        <v>0</v>
      </c>
      <c r="K201" s="1">
        <v>1893728.26</v>
      </c>
      <c r="L201" s="1">
        <v>513493.75</v>
      </c>
      <c r="M201" s="1" t="s">
        <v>150</v>
      </c>
      <c r="N201" s="1">
        <v>0</v>
      </c>
      <c r="O201" s="1">
        <f t="shared" si="3"/>
        <v>0</v>
      </c>
      <c r="P201" s="14" t="str">
        <f>IF(O201=0,"",_xlfn.XLOOKUP(D201,'1月份计划'!A:A,'1月份计划'!A:A,"计划表需添加"))</f>
        <v/>
      </c>
    </row>
    <row r="202" spans="1:16">
      <c r="A202" s="1" t="s">
        <v>105</v>
      </c>
      <c r="B202" s="1" t="s">
        <v>106</v>
      </c>
      <c r="C202" s="1" t="s">
        <v>103</v>
      </c>
      <c r="D202" s="1" t="s">
        <v>281</v>
      </c>
      <c r="E202" s="1" t="s">
        <v>103</v>
      </c>
      <c r="F202" s="1" t="s">
        <v>104</v>
      </c>
      <c r="G202" s="1" t="s">
        <v>150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 t="s">
        <v>150</v>
      </c>
      <c r="N202" s="1">
        <v>0</v>
      </c>
      <c r="O202" s="1">
        <f t="shared" si="3"/>
        <v>0</v>
      </c>
      <c r="P202" s="14" t="str">
        <f>IF(O202=0,"",_xlfn.XLOOKUP(D202,'1月份计划'!A:A,'1月份计划'!A:A,"计划表需添加"))</f>
        <v/>
      </c>
    </row>
    <row r="203" spans="1:16">
      <c r="A203" s="1" t="s">
        <v>105</v>
      </c>
      <c r="B203" s="1" t="s">
        <v>106</v>
      </c>
      <c r="C203" s="1" t="s">
        <v>103</v>
      </c>
      <c r="D203" s="1" t="s">
        <v>282</v>
      </c>
      <c r="E203" s="1" t="s">
        <v>103</v>
      </c>
      <c r="F203" s="1" t="s">
        <v>104</v>
      </c>
      <c r="G203" s="1" t="s">
        <v>150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 t="s">
        <v>150</v>
      </c>
      <c r="N203" s="1">
        <v>0</v>
      </c>
      <c r="O203" s="1">
        <f t="shared" si="3"/>
        <v>0</v>
      </c>
      <c r="P203" s="14" t="str">
        <f>IF(O203=0,"",_xlfn.XLOOKUP(D203,'1月份计划'!A:A,'1月份计划'!A:A,"计划表需添加"))</f>
        <v/>
      </c>
    </row>
    <row r="204" spans="1:16">
      <c r="A204" s="1" t="s">
        <v>105</v>
      </c>
      <c r="B204" s="1" t="s">
        <v>106</v>
      </c>
      <c r="C204" s="1" t="s">
        <v>103</v>
      </c>
      <c r="D204" s="1" t="s">
        <v>283</v>
      </c>
      <c r="E204" s="1" t="s">
        <v>103</v>
      </c>
      <c r="F204" s="1" t="s">
        <v>104</v>
      </c>
      <c r="G204" s="1" t="s">
        <v>150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 t="s">
        <v>150</v>
      </c>
      <c r="N204" s="1">
        <v>0</v>
      </c>
      <c r="O204" s="1">
        <f t="shared" si="3"/>
        <v>0</v>
      </c>
      <c r="P204" s="14" t="str">
        <f>IF(O204=0,"",_xlfn.XLOOKUP(D204,'1月份计划'!A:A,'1月份计划'!A:A,"计划表需添加"))</f>
        <v/>
      </c>
    </row>
    <row r="205" spans="1:16">
      <c r="A205" s="1" t="s">
        <v>105</v>
      </c>
      <c r="B205" s="1" t="s">
        <v>106</v>
      </c>
      <c r="C205" s="1" t="s">
        <v>103</v>
      </c>
      <c r="D205" s="1" t="s">
        <v>284</v>
      </c>
      <c r="E205" s="1" t="s">
        <v>103</v>
      </c>
      <c r="F205" s="1" t="s">
        <v>104</v>
      </c>
      <c r="G205" s="1" t="s">
        <v>150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 t="s">
        <v>150</v>
      </c>
      <c r="N205" s="1">
        <v>0</v>
      </c>
      <c r="O205" s="1">
        <f t="shared" si="3"/>
        <v>0</v>
      </c>
      <c r="P205" s="14" t="str">
        <f>IF(O205=0,"",_xlfn.XLOOKUP(D205,'1月份计划'!A:A,'1月份计划'!A:A,"计划表需添加"))</f>
        <v/>
      </c>
    </row>
    <row r="206" spans="1:16">
      <c r="A206" s="1" t="s">
        <v>105</v>
      </c>
      <c r="B206" s="1" t="s">
        <v>106</v>
      </c>
      <c r="C206" s="1" t="s">
        <v>103</v>
      </c>
      <c r="D206" s="1" t="s">
        <v>56</v>
      </c>
      <c r="E206" s="1" t="s">
        <v>103</v>
      </c>
      <c r="F206" s="1" t="s">
        <v>104</v>
      </c>
      <c r="G206" s="1" t="s">
        <v>108</v>
      </c>
      <c r="H206" s="1">
        <v>31814.02</v>
      </c>
      <c r="I206" s="1">
        <v>0</v>
      </c>
      <c r="J206" s="1">
        <v>0</v>
      </c>
      <c r="K206" s="1">
        <v>0</v>
      </c>
      <c r="L206" s="1">
        <v>0</v>
      </c>
      <c r="M206" s="1" t="s">
        <v>108</v>
      </c>
      <c r="N206" s="1">
        <v>31814.02</v>
      </c>
      <c r="O206" s="1">
        <f t="shared" si="3"/>
        <v>31814.02</v>
      </c>
      <c r="P206" s="14" t="str">
        <f>IF(O206=0,"",_xlfn.XLOOKUP(D206,'1月份计划'!A:A,'1月份计划'!A:A,"计划表需添加"))</f>
        <v>常州立天汽车零部件有限公司</v>
      </c>
    </row>
    <row r="207" spans="1:16">
      <c r="A207" s="1" t="s">
        <v>105</v>
      </c>
      <c r="B207" s="1" t="s">
        <v>106</v>
      </c>
      <c r="C207" s="1" t="s">
        <v>103</v>
      </c>
      <c r="D207" s="1" t="s">
        <v>149</v>
      </c>
      <c r="E207" s="1" t="s">
        <v>103</v>
      </c>
      <c r="F207" s="1" t="s">
        <v>104</v>
      </c>
      <c r="G207" s="1" t="s">
        <v>108</v>
      </c>
      <c r="H207" s="1">
        <v>2927</v>
      </c>
      <c r="I207" s="1">
        <v>0</v>
      </c>
      <c r="J207" s="1">
        <v>0</v>
      </c>
      <c r="K207" s="1">
        <v>0</v>
      </c>
      <c r="L207" s="1">
        <v>0</v>
      </c>
      <c r="M207" s="1" t="s">
        <v>108</v>
      </c>
      <c r="N207" s="1">
        <v>2927</v>
      </c>
      <c r="O207" s="1">
        <f t="shared" si="3"/>
        <v>2927</v>
      </c>
      <c r="P207" s="14" t="str">
        <f>IF(O207=0,"",_xlfn.XLOOKUP(D207,'1月份计划'!A:A,'1月份计划'!A:A,"计划表需添加"))</f>
        <v>台州市黄岩增益模塑有限公司</v>
      </c>
    </row>
    <row r="208" spans="1:16">
      <c r="A208" s="1" t="s">
        <v>105</v>
      </c>
      <c r="B208" s="1" t="s">
        <v>106</v>
      </c>
      <c r="C208" s="1" t="s">
        <v>103</v>
      </c>
      <c r="D208" s="1" t="s">
        <v>85</v>
      </c>
      <c r="E208" s="1" t="s">
        <v>103</v>
      </c>
      <c r="F208" s="1" t="s">
        <v>104</v>
      </c>
      <c r="G208" s="1" t="s">
        <v>108</v>
      </c>
      <c r="H208" s="1">
        <v>79817.67</v>
      </c>
      <c r="I208" s="1">
        <v>0</v>
      </c>
      <c r="J208" s="1">
        <v>0</v>
      </c>
      <c r="K208" s="1">
        <v>0</v>
      </c>
      <c r="L208" s="1">
        <v>79817.67</v>
      </c>
      <c r="M208" s="1" t="s">
        <v>108</v>
      </c>
      <c r="N208" s="1">
        <v>79817.67</v>
      </c>
      <c r="O208" s="1">
        <f t="shared" si="3"/>
        <v>79817.67</v>
      </c>
      <c r="P208" s="14" t="str">
        <f>IF(O208=0,"",_xlfn.XLOOKUP(D208,'1月份计划'!A:A,'1月份计划'!A:A,"计划表需添加"))</f>
        <v>河北莫特美橡塑科技有限公司</v>
      </c>
    </row>
    <row r="209" spans="1:16">
      <c r="A209" s="1" t="s">
        <v>105</v>
      </c>
      <c r="B209" s="1" t="s">
        <v>106</v>
      </c>
      <c r="C209" s="1" t="s">
        <v>103</v>
      </c>
      <c r="D209" s="1" t="s">
        <v>285</v>
      </c>
      <c r="E209" s="1" t="s">
        <v>103</v>
      </c>
      <c r="F209" s="1" t="s">
        <v>104</v>
      </c>
      <c r="G209" s="1" t="s">
        <v>150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 t="s">
        <v>150</v>
      </c>
      <c r="N209" s="1">
        <v>0</v>
      </c>
      <c r="O209" s="1">
        <f t="shared" si="3"/>
        <v>0</v>
      </c>
      <c r="P209" s="14" t="str">
        <f>IF(O209=0,"",_xlfn.XLOOKUP(D209,'1月份计划'!A:A,'1月份计划'!A:A,"计划表需添加"))</f>
        <v/>
      </c>
    </row>
    <row r="210" spans="1:16">
      <c r="A210" s="1" t="s">
        <v>105</v>
      </c>
      <c r="B210" s="1" t="s">
        <v>106</v>
      </c>
      <c r="C210" s="1" t="s">
        <v>103</v>
      </c>
      <c r="D210" s="1" t="s">
        <v>82</v>
      </c>
      <c r="E210" s="1" t="s">
        <v>103</v>
      </c>
      <c r="F210" s="1" t="s">
        <v>104</v>
      </c>
      <c r="G210" s="1" t="s">
        <v>108</v>
      </c>
      <c r="H210" s="1">
        <v>121021.99</v>
      </c>
      <c r="I210" s="1">
        <v>0</v>
      </c>
      <c r="J210" s="1">
        <v>0</v>
      </c>
      <c r="K210" s="1">
        <v>0</v>
      </c>
      <c r="L210" s="1">
        <v>53688.96</v>
      </c>
      <c r="M210" s="1" t="s">
        <v>108</v>
      </c>
      <c r="N210" s="1">
        <v>121021.99</v>
      </c>
      <c r="O210" s="1">
        <f t="shared" si="3"/>
        <v>121021.99</v>
      </c>
      <c r="P210" s="14" t="str">
        <f>IF(O210=0,"",_xlfn.XLOOKUP(D210,'1月份计划'!A:A,'1月份计划'!A:A,"计划表需添加"))</f>
        <v>北京美好生活家居用品有限公司</v>
      </c>
    </row>
    <row r="211" spans="1:16">
      <c r="A211" s="1" t="s">
        <v>105</v>
      </c>
      <c r="B211" s="1" t="s">
        <v>106</v>
      </c>
      <c r="C211" s="1" t="s">
        <v>103</v>
      </c>
      <c r="D211" s="1" t="s">
        <v>70</v>
      </c>
      <c r="E211" s="1" t="s">
        <v>103</v>
      </c>
      <c r="F211" s="1" t="s">
        <v>104</v>
      </c>
      <c r="G211" s="1" t="s">
        <v>108</v>
      </c>
      <c r="H211" s="1">
        <v>85600</v>
      </c>
      <c r="I211" s="1">
        <v>0</v>
      </c>
      <c r="J211" s="1">
        <v>0</v>
      </c>
      <c r="K211" s="1">
        <v>0</v>
      </c>
      <c r="L211" s="1">
        <v>0</v>
      </c>
      <c r="M211" s="1" t="s">
        <v>108</v>
      </c>
      <c r="N211" s="1">
        <v>85600</v>
      </c>
      <c r="O211" s="1">
        <f t="shared" si="3"/>
        <v>85600</v>
      </c>
      <c r="P211" s="14" t="str">
        <f>IF(O211=0,"",_xlfn.XLOOKUP(D211,'1月份计划'!A:A,'1月份计划'!A:A,"计划表需添加"))</f>
        <v>天津鑫淼塑料制品有限公司</v>
      </c>
    </row>
    <row r="212" spans="1:16">
      <c r="A212" s="1" t="s">
        <v>105</v>
      </c>
      <c r="B212" s="1" t="s">
        <v>106</v>
      </c>
      <c r="C212" s="1" t="s">
        <v>103</v>
      </c>
      <c r="D212" s="1" t="s">
        <v>66</v>
      </c>
      <c r="E212" s="1" t="s">
        <v>103</v>
      </c>
      <c r="F212" s="1" t="s">
        <v>104</v>
      </c>
      <c r="G212" s="1" t="s">
        <v>108</v>
      </c>
      <c r="H212" s="1">
        <v>29590.85</v>
      </c>
      <c r="I212" s="1">
        <v>0</v>
      </c>
      <c r="J212" s="1">
        <v>0</v>
      </c>
      <c r="K212" s="1">
        <v>12372.37</v>
      </c>
      <c r="L212" s="1">
        <v>13326.59</v>
      </c>
      <c r="M212" s="1" t="s">
        <v>108</v>
      </c>
      <c r="N212" s="1">
        <v>29590.85</v>
      </c>
      <c r="O212" s="1">
        <f t="shared" si="3"/>
        <v>29590.85</v>
      </c>
      <c r="P212" s="14" t="str">
        <f>IF(O212=0,"",_xlfn.XLOOKUP(D212,'1月份计划'!A:A,'1月份计划'!A:A,"计划表需添加"))</f>
        <v>沧州宇诺五金制造有限公司</v>
      </c>
    </row>
    <row r="213" spans="1:16">
      <c r="A213" s="1" t="s">
        <v>105</v>
      </c>
      <c r="B213" s="1" t="s">
        <v>106</v>
      </c>
      <c r="C213" s="1" t="s">
        <v>103</v>
      </c>
      <c r="D213" s="1" t="s">
        <v>286</v>
      </c>
      <c r="E213" s="1" t="s">
        <v>103</v>
      </c>
      <c r="F213" s="1" t="s">
        <v>104</v>
      </c>
      <c r="G213" s="1" t="s">
        <v>150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 t="s">
        <v>150</v>
      </c>
      <c r="N213" s="1">
        <v>0</v>
      </c>
      <c r="O213" s="1">
        <f t="shared" si="3"/>
        <v>0</v>
      </c>
      <c r="P213" s="14" t="str">
        <f>IF(O213=0,"",_xlfn.XLOOKUP(D213,'1月份计划'!A:A,'1月份计划'!A:A,"计划表需添加"))</f>
        <v/>
      </c>
    </row>
    <row r="214" spans="1:16">
      <c r="A214" s="1" t="s">
        <v>105</v>
      </c>
      <c r="B214" s="1" t="s">
        <v>106</v>
      </c>
      <c r="C214" s="1" t="s">
        <v>103</v>
      </c>
      <c r="D214" s="1" t="s">
        <v>57</v>
      </c>
      <c r="E214" s="1" t="s">
        <v>103</v>
      </c>
      <c r="F214" s="1" t="s">
        <v>104</v>
      </c>
      <c r="G214" s="1" t="s">
        <v>150</v>
      </c>
      <c r="H214" s="1">
        <v>0</v>
      </c>
      <c r="I214" s="1">
        <v>0</v>
      </c>
      <c r="J214" s="1">
        <v>0</v>
      </c>
      <c r="K214" s="1">
        <v>7491.9</v>
      </c>
      <c r="L214" s="1">
        <v>0</v>
      </c>
      <c r="M214" s="1" t="s">
        <v>150</v>
      </c>
      <c r="N214" s="1">
        <v>0</v>
      </c>
      <c r="O214" s="1">
        <f t="shared" si="3"/>
        <v>0</v>
      </c>
      <c r="P214" s="14" t="str">
        <f>IF(O214=0,"",_xlfn.XLOOKUP(D214,'1月份计划'!A:A,'1月份计划'!A:A,"计划表需添加"))</f>
        <v/>
      </c>
    </row>
    <row r="215" spans="1:16">
      <c r="A215" s="1" t="s">
        <v>105</v>
      </c>
      <c r="B215" s="1" t="s">
        <v>106</v>
      </c>
      <c r="C215" s="1" t="s">
        <v>103</v>
      </c>
      <c r="D215" s="1" t="s">
        <v>58</v>
      </c>
      <c r="E215" s="1" t="s">
        <v>103</v>
      </c>
      <c r="F215" s="1" t="s">
        <v>104</v>
      </c>
      <c r="G215" s="1" t="s">
        <v>108</v>
      </c>
      <c r="H215" s="1">
        <v>24590.72</v>
      </c>
      <c r="I215" s="1">
        <v>0</v>
      </c>
      <c r="J215" s="1">
        <v>0</v>
      </c>
      <c r="K215" s="1">
        <v>50000</v>
      </c>
      <c r="L215" s="1">
        <v>0</v>
      </c>
      <c r="M215" s="1" t="s">
        <v>108</v>
      </c>
      <c r="N215" s="1">
        <v>24590.72</v>
      </c>
      <c r="O215" s="1">
        <f t="shared" si="3"/>
        <v>24590.72</v>
      </c>
      <c r="P215" s="14" t="str">
        <f>IF(O215=0,"",_xlfn.XLOOKUP(D215,'1月份计划'!A:A,'1月份计划'!A:A,"计划表需添加"))</f>
        <v>河北方基恒达汽车部件有限公司</v>
      </c>
    </row>
    <row r="216" spans="1:16">
      <c r="A216" s="1" t="s">
        <v>105</v>
      </c>
      <c r="B216" s="1" t="s">
        <v>106</v>
      </c>
      <c r="C216" s="1" t="s">
        <v>103</v>
      </c>
      <c r="D216" s="1" t="s">
        <v>67</v>
      </c>
      <c r="E216" s="1" t="s">
        <v>103</v>
      </c>
      <c r="F216" s="1" t="s">
        <v>104</v>
      </c>
      <c r="G216" s="1" t="s">
        <v>108</v>
      </c>
      <c r="H216" s="1">
        <v>22943.52</v>
      </c>
      <c r="I216" s="1">
        <v>0</v>
      </c>
      <c r="J216" s="1">
        <v>0</v>
      </c>
      <c r="K216" s="1">
        <v>16916.1</v>
      </c>
      <c r="L216" s="1">
        <v>0</v>
      </c>
      <c r="M216" s="1" t="s">
        <v>108</v>
      </c>
      <c r="N216" s="1">
        <v>22943.52</v>
      </c>
      <c r="O216" s="1">
        <f t="shared" si="3"/>
        <v>22943.52</v>
      </c>
      <c r="P216" s="14" t="str">
        <f>IF(O216=0,"",_xlfn.XLOOKUP(D216,'1月份计划'!A:A,'1月份计划'!A:A,"计划表需添加"))</f>
        <v>清河县沁园汽车零部件有限公司</v>
      </c>
    </row>
    <row r="217" spans="1:16">
      <c r="A217" s="1" t="s">
        <v>105</v>
      </c>
      <c r="B217" s="1" t="s">
        <v>106</v>
      </c>
      <c r="C217" s="1" t="s">
        <v>103</v>
      </c>
      <c r="D217" s="1" t="s">
        <v>287</v>
      </c>
      <c r="E217" s="1" t="s">
        <v>103</v>
      </c>
      <c r="F217" s="1" t="s">
        <v>104</v>
      </c>
      <c r="G217" s="1" t="s">
        <v>150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 t="s">
        <v>150</v>
      </c>
      <c r="N217" s="1">
        <v>0</v>
      </c>
      <c r="O217" s="1">
        <f t="shared" si="3"/>
        <v>0</v>
      </c>
      <c r="P217" s="14" t="str">
        <f>IF(O217=0,"",_xlfn.XLOOKUP(D217,'1月份计划'!A:A,'1月份计划'!A:A,"计划表需添加"))</f>
        <v/>
      </c>
    </row>
    <row r="218" spans="1:16">
      <c r="A218" s="1" t="s">
        <v>105</v>
      </c>
      <c r="B218" s="1" t="s">
        <v>106</v>
      </c>
      <c r="C218" s="1" t="s">
        <v>103</v>
      </c>
      <c r="D218" s="1" t="s">
        <v>68</v>
      </c>
      <c r="E218" s="1" t="s">
        <v>103</v>
      </c>
      <c r="F218" s="1" t="s">
        <v>104</v>
      </c>
      <c r="G218" s="1" t="s">
        <v>108</v>
      </c>
      <c r="H218" s="1">
        <v>3245.36</v>
      </c>
      <c r="I218" s="1">
        <v>0</v>
      </c>
      <c r="J218" s="1">
        <v>0</v>
      </c>
      <c r="K218" s="1">
        <v>6490.72</v>
      </c>
      <c r="L218" s="1">
        <v>0</v>
      </c>
      <c r="M218" s="1" t="s">
        <v>108</v>
      </c>
      <c r="N218" s="1">
        <v>3245.36</v>
      </c>
      <c r="O218" s="1">
        <f t="shared" si="3"/>
        <v>3245.36</v>
      </c>
      <c r="P218" s="14" t="str">
        <f>IF(O218=0,"",_xlfn.XLOOKUP(D218,'1月份计划'!A:A,'1月份计划'!A:A,"计划表需添加"))</f>
        <v>新梦顶（上海）贸易有限公司</v>
      </c>
    </row>
    <row r="219" spans="1:16">
      <c r="A219" s="1" t="s">
        <v>105</v>
      </c>
      <c r="B219" s="1" t="s">
        <v>106</v>
      </c>
      <c r="C219" s="1" t="s">
        <v>103</v>
      </c>
      <c r="D219" s="1" t="s">
        <v>288</v>
      </c>
      <c r="E219" s="1" t="s">
        <v>103</v>
      </c>
      <c r="F219" s="1" t="s">
        <v>104</v>
      </c>
      <c r="G219" s="1" t="s">
        <v>150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 t="s">
        <v>150</v>
      </c>
      <c r="N219" s="1">
        <v>0</v>
      </c>
      <c r="O219" s="1">
        <f t="shared" si="3"/>
        <v>0</v>
      </c>
      <c r="P219" s="14" t="str">
        <f>IF(O219=0,"",_xlfn.XLOOKUP(D219,'1月份计划'!A:A,'1月份计划'!A:A,"计划表需添加"))</f>
        <v/>
      </c>
    </row>
    <row r="220" spans="1:16">
      <c r="A220" s="1" t="s">
        <v>105</v>
      </c>
      <c r="B220" s="1" t="s">
        <v>106</v>
      </c>
      <c r="C220" s="1" t="s">
        <v>103</v>
      </c>
      <c r="D220" s="1" t="s">
        <v>79</v>
      </c>
      <c r="E220" s="1" t="s">
        <v>103</v>
      </c>
      <c r="F220" s="1" t="s">
        <v>104</v>
      </c>
      <c r="G220" s="1" t="s">
        <v>108</v>
      </c>
      <c r="H220" s="1">
        <v>44413.72</v>
      </c>
      <c r="I220" s="1">
        <v>0</v>
      </c>
      <c r="J220" s="1">
        <v>0</v>
      </c>
      <c r="K220" s="1">
        <v>0</v>
      </c>
      <c r="L220" s="1">
        <v>40426.88</v>
      </c>
      <c r="M220" s="1" t="s">
        <v>108</v>
      </c>
      <c r="N220" s="1">
        <v>44413.72</v>
      </c>
      <c r="O220" s="1">
        <f t="shared" si="3"/>
        <v>44413.72</v>
      </c>
      <c r="P220" s="14" t="str">
        <f>IF(O220=0,"",_xlfn.XLOOKUP(D220,'1月份计划'!A:A,'1月份计划'!A:A,"计划表需添加"))</f>
        <v>江苏万金汽车零部件制造有限公</v>
      </c>
    </row>
    <row r="221" spans="1:16">
      <c r="A221" s="1" t="s">
        <v>105</v>
      </c>
      <c r="B221" s="1" t="s">
        <v>106</v>
      </c>
      <c r="C221" s="1" t="s">
        <v>103</v>
      </c>
      <c r="D221" s="1" t="s">
        <v>86</v>
      </c>
      <c r="E221" s="1" t="s">
        <v>103</v>
      </c>
      <c r="F221" s="1" t="s">
        <v>104</v>
      </c>
      <c r="G221" s="1" t="s">
        <v>108</v>
      </c>
      <c r="H221" s="1">
        <v>3305.25</v>
      </c>
      <c r="I221" s="1">
        <v>0</v>
      </c>
      <c r="J221" s="1">
        <v>0</v>
      </c>
      <c r="K221" s="1">
        <v>0</v>
      </c>
      <c r="L221" s="1">
        <v>3305.25</v>
      </c>
      <c r="M221" s="1" t="s">
        <v>108</v>
      </c>
      <c r="N221" s="1">
        <v>3305.25</v>
      </c>
      <c r="O221" s="1">
        <f t="shared" si="3"/>
        <v>3305.25</v>
      </c>
      <c r="P221" s="14" t="str">
        <f>IF(O221=0,"",_xlfn.XLOOKUP(D221,'1月份计划'!A:A,'1月份计划'!A:A,"计划表需添加"))</f>
        <v>江苏凌派通信科技有限公司</v>
      </c>
    </row>
    <row r="222" spans="1:16">
      <c r="A222" s="1" t="s">
        <v>105</v>
      </c>
      <c r="B222" s="1" t="s">
        <v>106</v>
      </c>
      <c r="C222" s="1" t="s">
        <v>103</v>
      </c>
      <c r="D222" s="1" t="s">
        <v>289</v>
      </c>
      <c r="E222" s="1" t="s">
        <v>103</v>
      </c>
      <c r="F222" s="1" t="s">
        <v>104</v>
      </c>
      <c r="G222" s="1" t="s">
        <v>150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 t="s">
        <v>150</v>
      </c>
      <c r="N222" s="1">
        <v>0</v>
      </c>
      <c r="O222" s="1">
        <f t="shared" si="3"/>
        <v>0</v>
      </c>
      <c r="P222" s="14" t="str">
        <f>IF(O222=0,"",_xlfn.XLOOKUP(D222,'1月份计划'!A:A,'1月份计划'!A:A,"计划表需添加"))</f>
        <v/>
      </c>
    </row>
    <row r="223" spans="1:16">
      <c r="A223" s="1" t="s">
        <v>105</v>
      </c>
      <c r="B223" s="1" t="s">
        <v>106</v>
      </c>
      <c r="C223" s="1" t="s">
        <v>103</v>
      </c>
      <c r="D223" s="1" t="s">
        <v>83</v>
      </c>
      <c r="E223" s="1" t="s">
        <v>103</v>
      </c>
      <c r="F223" s="1" t="s">
        <v>104</v>
      </c>
      <c r="G223" s="1" t="s">
        <v>108</v>
      </c>
      <c r="H223" s="1">
        <v>7000</v>
      </c>
      <c r="I223" s="1">
        <v>0</v>
      </c>
      <c r="J223" s="1">
        <v>0</v>
      </c>
      <c r="K223" s="1">
        <v>0</v>
      </c>
      <c r="L223" s="1">
        <v>-34000</v>
      </c>
      <c r="M223" s="1" t="s">
        <v>108</v>
      </c>
      <c r="N223" s="1">
        <v>7000</v>
      </c>
      <c r="O223" s="1">
        <f t="shared" si="3"/>
        <v>7000</v>
      </c>
      <c r="P223" s="14" t="str">
        <f>IF(O223=0,"",_xlfn.XLOOKUP(D223,'1月份计划'!A:A,'1月份计划'!A:A,"计划表需添加"))</f>
        <v>无锡市奇胜五金制品有限公司</v>
      </c>
    </row>
    <row r="224" spans="1:16">
      <c r="A224" s="1" t="s">
        <v>105</v>
      </c>
      <c r="B224" s="1" t="s">
        <v>106</v>
      </c>
      <c r="C224" s="1" t="s">
        <v>103</v>
      </c>
      <c r="D224" s="1" t="s">
        <v>59</v>
      </c>
      <c r="E224" s="1" t="s">
        <v>103</v>
      </c>
      <c r="F224" s="1" t="s">
        <v>104</v>
      </c>
      <c r="G224" s="1" t="s">
        <v>108</v>
      </c>
      <c r="H224" s="1">
        <v>34880</v>
      </c>
      <c r="I224" s="1">
        <v>0</v>
      </c>
      <c r="J224" s="1">
        <v>0</v>
      </c>
      <c r="K224" s="1">
        <v>60000</v>
      </c>
      <c r="L224" s="1">
        <v>0</v>
      </c>
      <c r="M224" s="1" t="s">
        <v>108</v>
      </c>
      <c r="N224" s="1">
        <v>34880</v>
      </c>
      <c r="O224" s="1">
        <f t="shared" si="3"/>
        <v>34880</v>
      </c>
      <c r="P224" s="14" t="str">
        <f>IF(O224=0,"",_xlfn.XLOOKUP(D224,'1月份计划'!A:A,'1月份计划'!A:A,"计划表需添加"))</f>
        <v>慈溪市维克多自控元件有限公司</v>
      </c>
    </row>
    <row r="225" spans="1:16">
      <c r="A225" s="1" t="s">
        <v>105</v>
      </c>
      <c r="B225" s="1" t="s">
        <v>106</v>
      </c>
      <c r="C225" s="1" t="s">
        <v>103</v>
      </c>
      <c r="D225" s="1" t="s">
        <v>290</v>
      </c>
      <c r="E225" s="1" t="s">
        <v>103</v>
      </c>
      <c r="F225" s="1" t="s">
        <v>104</v>
      </c>
      <c r="G225" s="1" t="s">
        <v>150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 t="s">
        <v>150</v>
      </c>
      <c r="N225" s="1">
        <v>0</v>
      </c>
      <c r="O225" s="1">
        <f t="shared" si="3"/>
        <v>0</v>
      </c>
      <c r="P225" s="14" t="str">
        <f>IF(O225=0,"",_xlfn.XLOOKUP(D225,'1月份计划'!A:A,'1月份计划'!A:A,"计划表需添加"))</f>
        <v/>
      </c>
    </row>
    <row r="226" spans="1:16">
      <c r="A226" s="1" t="s">
        <v>105</v>
      </c>
      <c r="B226" s="1" t="s">
        <v>106</v>
      </c>
      <c r="C226" s="1" t="s">
        <v>103</v>
      </c>
      <c r="D226" s="1" t="s">
        <v>291</v>
      </c>
      <c r="E226" s="1" t="s">
        <v>103</v>
      </c>
      <c r="F226" s="1" t="s">
        <v>104</v>
      </c>
      <c r="G226" s="1" t="s">
        <v>150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 t="s">
        <v>150</v>
      </c>
      <c r="N226" s="1">
        <v>0</v>
      </c>
      <c r="O226" s="1">
        <f t="shared" si="3"/>
        <v>0</v>
      </c>
      <c r="P226" s="14" t="str">
        <f>IF(O226=0,"",_xlfn.XLOOKUP(D226,'1月份计划'!A:A,'1月份计划'!A:A,"计划表需添加"))</f>
        <v/>
      </c>
    </row>
    <row r="227" spans="1:16">
      <c r="A227" s="1" t="s">
        <v>105</v>
      </c>
      <c r="B227" s="1" t="s">
        <v>106</v>
      </c>
      <c r="C227" s="1" t="s">
        <v>103</v>
      </c>
      <c r="D227" s="1" t="s">
        <v>60</v>
      </c>
      <c r="E227" s="1" t="s">
        <v>103</v>
      </c>
      <c r="F227" s="1" t="s">
        <v>104</v>
      </c>
      <c r="G227" s="1" t="s">
        <v>108</v>
      </c>
      <c r="H227" s="1">
        <v>39034.81</v>
      </c>
      <c r="I227" s="1">
        <v>39034.81</v>
      </c>
      <c r="J227" s="1">
        <v>0</v>
      </c>
      <c r="K227" s="1">
        <v>39034.81</v>
      </c>
      <c r="L227" s="1">
        <v>0</v>
      </c>
      <c r="M227" s="1" t="s">
        <v>150</v>
      </c>
      <c r="N227" s="1">
        <v>0</v>
      </c>
      <c r="O227" s="1">
        <f t="shared" si="3"/>
        <v>0</v>
      </c>
      <c r="P227" s="14" t="str">
        <f>IF(O227=0,"",_xlfn.XLOOKUP(D227,'1月份计划'!A:A,'1月份计划'!A:A,"计划表需添加"))</f>
        <v/>
      </c>
    </row>
    <row r="228" spans="1:16">
      <c r="A228" s="1" t="s">
        <v>105</v>
      </c>
      <c r="B228" s="1" t="s">
        <v>106</v>
      </c>
      <c r="C228" s="1" t="s">
        <v>103</v>
      </c>
      <c r="D228" s="1" t="s">
        <v>9</v>
      </c>
      <c r="E228" s="1" t="s">
        <v>103</v>
      </c>
      <c r="F228" s="1" t="s">
        <v>104</v>
      </c>
      <c r="G228" s="1" t="s">
        <v>108</v>
      </c>
      <c r="H228" s="1">
        <v>35549.92</v>
      </c>
      <c r="I228" s="1">
        <v>0</v>
      </c>
      <c r="J228" s="1">
        <v>0</v>
      </c>
      <c r="K228" s="1">
        <v>25000</v>
      </c>
      <c r="L228" s="1">
        <v>1853.2</v>
      </c>
      <c r="M228" s="1" t="s">
        <v>108</v>
      </c>
      <c r="N228" s="1">
        <v>35549.92</v>
      </c>
      <c r="O228" s="1">
        <f t="shared" si="3"/>
        <v>35549.92</v>
      </c>
      <c r="P228" s="14" t="str">
        <f>IF(O228=0,"",_xlfn.XLOOKUP(D228,'1月份计划'!A:A,'1月份计划'!A:A,"计划表需添加"))</f>
        <v>重庆厚元汽车配件有限公司</v>
      </c>
    </row>
  </sheetData>
  <autoFilter xmlns:etc="http://www.wps.cn/officeDocument/2017/etCustomData" ref="A1:P228" etc:filterBottomFollowUsedRange="0">
    <filterColumn colId="15">
      <colorFilter dxfId="1"/>
    </filterColumn>
    <extLst/>
  </autoFilter>
  <conditionalFormatting sqref="P$1:P$1048576">
    <cfRule type="containsText" dxfId="2" priority="1" operator="between" text="计划表需添加">
      <formula>NOT(ISERROR(SEARCH("计划表需添加",P1)))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"/>
  <sheetViews>
    <sheetView workbookViewId="0">
      <selection activeCell="I17" sqref="I17"/>
    </sheetView>
  </sheetViews>
  <sheetFormatPr defaultColWidth="8" defaultRowHeight="14.25"/>
  <cols>
    <col min="1" max="1" width="12.625" style="1" customWidth="1"/>
    <col min="2" max="2" width="10.875" style="1" customWidth="1"/>
    <col min="3" max="3" width="6.25" style="1" customWidth="1"/>
    <col min="4" max="4" width="9.375" style="1" customWidth="1"/>
    <col min="5" max="6" width="10.875" style="1" customWidth="1"/>
    <col min="7" max="7" width="7.75" style="1" customWidth="1"/>
    <col min="8" max="9" width="10.875" style="1" customWidth="1"/>
    <col min="10" max="10" width="12.375" style="1" customWidth="1"/>
    <col min="11" max="11" width="10.875" style="1" customWidth="1"/>
    <col min="12" max="12" width="14" style="1" customWidth="1"/>
    <col min="13" max="13" width="7.75" style="1" customWidth="1"/>
    <col min="14" max="14" width="16.875" style="1" customWidth="1"/>
    <col min="15" max="16" width="10.875" style="1" customWidth="1"/>
    <col min="17" max="17" width="7.75" style="1" customWidth="1"/>
    <col min="18" max="18" width="23.125" style="1" customWidth="1"/>
    <col min="19" max="20" width="10.875" style="1" customWidth="1"/>
    <col min="21" max="21" width="7.75" style="1" customWidth="1"/>
    <col min="22" max="22" width="9.5" style="1" customWidth="1"/>
    <col min="23" max="16384" width="8" style="1"/>
  </cols>
  <sheetData>
    <row r="1" s="1" customFormat="1" spans="1:22">
      <c r="A1" s="2" t="s">
        <v>292</v>
      </c>
      <c r="B1" s="2" t="s">
        <v>293</v>
      </c>
      <c r="C1" s="3" t="s">
        <v>294</v>
      </c>
      <c r="D1" s="2" t="s">
        <v>295</v>
      </c>
      <c r="E1" s="3" t="s">
        <v>296</v>
      </c>
      <c r="F1" s="3" t="s">
        <v>297</v>
      </c>
      <c r="G1" s="2" t="s">
        <v>89</v>
      </c>
      <c r="H1" s="2" t="s">
        <v>298</v>
      </c>
      <c r="I1" s="2" t="s">
        <v>299</v>
      </c>
      <c r="J1" s="2" t="s">
        <v>300</v>
      </c>
      <c r="K1" s="2" t="s">
        <v>301</v>
      </c>
      <c r="L1" s="2" t="s">
        <v>302</v>
      </c>
      <c r="M1" s="2" t="s">
        <v>303</v>
      </c>
      <c r="N1" s="2" t="s">
        <v>304</v>
      </c>
      <c r="O1" s="3" t="s">
        <v>305</v>
      </c>
      <c r="P1" s="3" t="s">
        <v>306</v>
      </c>
      <c r="Q1" s="2" t="s">
        <v>307</v>
      </c>
      <c r="R1" s="2" t="s">
        <v>308</v>
      </c>
      <c r="S1" s="2" t="s">
        <v>309</v>
      </c>
      <c r="T1" s="2" t="s">
        <v>310</v>
      </c>
      <c r="U1" s="2" t="s">
        <v>311</v>
      </c>
      <c r="V1" s="2" t="s">
        <v>312</v>
      </c>
    </row>
    <row r="2" s="1" customFormat="1" ht="16.5" customHeight="1" spans="1:22">
      <c r="A2" s="4" t="s">
        <v>313</v>
      </c>
      <c r="B2" s="5" t="s">
        <v>314</v>
      </c>
      <c r="C2" s="6">
        <v>3</v>
      </c>
      <c r="D2" s="4" t="s">
        <v>315</v>
      </c>
      <c r="E2" s="7">
        <v>45688</v>
      </c>
      <c r="F2" s="7">
        <v>45691</v>
      </c>
      <c r="G2" s="5" t="s">
        <v>105</v>
      </c>
      <c r="H2" s="4" t="s">
        <v>106</v>
      </c>
      <c r="I2" s="5" t="s">
        <v>103</v>
      </c>
      <c r="J2" s="4" t="s">
        <v>316</v>
      </c>
      <c r="K2" s="5" t="s">
        <v>103</v>
      </c>
      <c r="L2" s="4" t="s">
        <v>153</v>
      </c>
      <c r="M2" s="5" t="s">
        <v>103</v>
      </c>
      <c r="N2" s="4" t="s">
        <v>317</v>
      </c>
      <c r="O2" s="12">
        <v>956.15</v>
      </c>
      <c r="P2" s="12">
        <v>0</v>
      </c>
      <c r="Q2" s="4" t="s">
        <v>318</v>
      </c>
      <c r="R2" s="4" t="s">
        <v>50</v>
      </c>
      <c r="S2" s="4" t="s">
        <v>319</v>
      </c>
      <c r="T2" s="4" t="s">
        <v>320</v>
      </c>
      <c r="U2" s="4" t="s">
        <v>321</v>
      </c>
      <c r="V2" s="4" t="s">
        <v>322</v>
      </c>
    </row>
    <row r="3" s="1" customFormat="1" ht="16.5" customHeight="1" spans="1:22">
      <c r="A3" s="8" t="s">
        <v>313</v>
      </c>
      <c r="B3" s="9" t="s">
        <v>314</v>
      </c>
      <c r="C3" s="10">
        <v>1</v>
      </c>
      <c r="D3" s="8" t="s">
        <v>315</v>
      </c>
      <c r="E3" s="11">
        <v>45688</v>
      </c>
      <c r="F3" s="11">
        <v>45691</v>
      </c>
      <c r="G3" s="9" t="s">
        <v>105</v>
      </c>
      <c r="H3" s="8" t="s">
        <v>106</v>
      </c>
      <c r="I3" s="9" t="s">
        <v>103</v>
      </c>
      <c r="J3" s="8" t="s">
        <v>316</v>
      </c>
      <c r="K3" s="9" t="s">
        <v>103</v>
      </c>
      <c r="L3" s="8" t="s">
        <v>153</v>
      </c>
      <c r="M3" s="9" t="s">
        <v>103</v>
      </c>
      <c r="N3" s="8" t="s">
        <v>317</v>
      </c>
      <c r="O3" s="13">
        <v>0</v>
      </c>
      <c r="P3" s="13">
        <v>59215.8</v>
      </c>
      <c r="Q3" s="8" t="s">
        <v>318</v>
      </c>
      <c r="R3" s="8" t="s">
        <v>50</v>
      </c>
      <c r="S3" s="8" t="s">
        <v>319</v>
      </c>
      <c r="T3" s="8" t="s">
        <v>320</v>
      </c>
      <c r="U3" s="8" t="s">
        <v>321</v>
      </c>
      <c r="V3" s="8" t="s">
        <v>322</v>
      </c>
    </row>
    <row r="4" s="1" customFormat="1" ht="16.5" customHeight="1" spans="1:22">
      <c r="A4" s="4" t="s">
        <v>323</v>
      </c>
      <c r="B4" s="5" t="s">
        <v>314</v>
      </c>
      <c r="C4" s="6">
        <v>1</v>
      </c>
      <c r="D4" s="4" t="s">
        <v>324</v>
      </c>
      <c r="E4" s="7">
        <v>45688</v>
      </c>
      <c r="F4" s="7">
        <v>45691</v>
      </c>
      <c r="G4" s="5" t="s">
        <v>105</v>
      </c>
      <c r="H4" s="4" t="s">
        <v>106</v>
      </c>
      <c r="I4" s="5" t="s">
        <v>103</v>
      </c>
      <c r="J4" s="4" t="s">
        <v>316</v>
      </c>
      <c r="K4" s="5" t="s">
        <v>103</v>
      </c>
      <c r="L4" s="4" t="s">
        <v>153</v>
      </c>
      <c r="M4" s="5" t="s">
        <v>103</v>
      </c>
      <c r="N4" s="4" t="s">
        <v>325</v>
      </c>
      <c r="O4" s="12">
        <v>0.02</v>
      </c>
      <c r="P4" s="12">
        <v>0</v>
      </c>
      <c r="Q4" s="4" t="s">
        <v>318</v>
      </c>
      <c r="R4" s="4" t="s">
        <v>50</v>
      </c>
      <c r="S4" s="4" t="s">
        <v>319</v>
      </c>
      <c r="T4" s="4" t="s">
        <v>320</v>
      </c>
      <c r="U4" s="4" t="s">
        <v>326</v>
      </c>
      <c r="V4" s="4" t="s">
        <v>322</v>
      </c>
    </row>
    <row r="5" s="1" customFormat="1" ht="16.5" customHeight="1" spans="1:22">
      <c r="A5" s="8" t="s">
        <v>327</v>
      </c>
      <c r="B5" s="9" t="s">
        <v>314</v>
      </c>
      <c r="C5" s="10">
        <v>1</v>
      </c>
      <c r="D5" s="8" t="s">
        <v>328</v>
      </c>
      <c r="E5" s="11">
        <v>45688</v>
      </c>
      <c r="F5" s="11">
        <v>45691</v>
      </c>
      <c r="G5" s="9" t="s">
        <v>105</v>
      </c>
      <c r="H5" s="8" t="s">
        <v>106</v>
      </c>
      <c r="I5" s="9" t="s">
        <v>103</v>
      </c>
      <c r="J5" s="8" t="s">
        <v>316</v>
      </c>
      <c r="K5" s="9" t="s">
        <v>103</v>
      </c>
      <c r="L5" s="8" t="s">
        <v>153</v>
      </c>
      <c r="M5" s="9" t="s">
        <v>103</v>
      </c>
      <c r="N5" s="8" t="s">
        <v>329</v>
      </c>
      <c r="O5" s="13">
        <v>0</v>
      </c>
      <c r="P5" s="13">
        <v>1606313.31</v>
      </c>
      <c r="Q5" s="8" t="s">
        <v>330</v>
      </c>
      <c r="R5" s="8" t="s">
        <v>112</v>
      </c>
      <c r="S5" s="8" t="s">
        <v>319</v>
      </c>
      <c r="T5" s="8" t="s">
        <v>320</v>
      </c>
      <c r="U5" s="8" t="s">
        <v>331</v>
      </c>
      <c r="V5" s="8" t="s">
        <v>322</v>
      </c>
    </row>
    <row r="6" s="1" customFormat="1" ht="16.5" customHeight="1" spans="1:22">
      <c r="A6" s="4" t="s">
        <v>327</v>
      </c>
      <c r="B6" s="5" t="s">
        <v>314</v>
      </c>
      <c r="C6" s="6">
        <v>3</v>
      </c>
      <c r="D6" s="4" t="s">
        <v>328</v>
      </c>
      <c r="E6" s="7">
        <v>45688</v>
      </c>
      <c r="F6" s="7">
        <v>45691</v>
      </c>
      <c r="G6" s="5" t="s">
        <v>105</v>
      </c>
      <c r="H6" s="4" t="s">
        <v>106</v>
      </c>
      <c r="I6" s="5" t="s">
        <v>103</v>
      </c>
      <c r="J6" s="4" t="s">
        <v>316</v>
      </c>
      <c r="K6" s="5" t="s">
        <v>103</v>
      </c>
      <c r="L6" s="4" t="s">
        <v>153</v>
      </c>
      <c r="M6" s="5" t="s">
        <v>103</v>
      </c>
      <c r="N6" s="4" t="s">
        <v>329</v>
      </c>
      <c r="O6" s="12">
        <v>4026.33</v>
      </c>
      <c r="P6" s="12">
        <v>0</v>
      </c>
      <c r="Q6" s="4" t="s">
        <v>330</v>
      </c>
      <c r="R6" s="4" t="s">
        <v>112</v>
      </c>
      <c r="S6" s="4" t="s">
        <v>319</v>
      </c>
      <c r="T6" s="4" t="s">
        <v>320</v>
      </c>
      <c r="U6" s="4" t="s">
        <v>331</v>
      </c>
      <c r="V6" s="4" t="s">
        <v>322</v>
      </c>
    </row>
    <row r="7" s="1" customFormat="1" ht="16.5" customHeight="1" spans="1:22">
      <c r="A7" s="8" t="s">
        <v>332</v>
      </c>
      <c r="B7" s="9" t="s">
        <v>314</v>
      </c>
      <c r="C7" s="10">
        <v>1</v>
      </c>
      <c r="D7" s="8" t="s">
        <v>333</v>
      </c>
      <c r="E7" s="11">
        <v>45688</v>
      </c>
      <c r="F7" s="11">
        <v>45691</v>
      </c>
      <c r="G7" s="9" t="s">
        <v>105</v>
      </c>
      <c r="H7" s="8" t="s">
        <v>106</v>
      </c>
      <c r="I7" s="9" t="s">
        <v>103</v>
      </c>
      <c r="J7" s="8" t="s">
        <v>316</v>
      </c>
      <c r="K7" s="9" t="s">
        <v>103</v>
      </c>
      <c r="L7" s="8" t="s">
        <v>153</v>
      </c>
      <c r="M7" s="9" t="s">
        <v>103</v>
      </c>
      <c r="N7" s="8" t="s">
        <v>334</v>
      </c>
      <c r="O7" s="13">
        <v>0.04</v>
      </c>
      <c r="P7" s="13">
        <v>0</v>
      </c>
      <c r="Q7" s="8" t="s">
        <v>330</v>
      </c>
      <c r="R7" s="8" t="s">
        <v>112</v>
      </c>
      <c r="S7" s="8" t="s">
        <v>319</v>
      </c>
      <c r="T7" s="8" t="s">
        <v>320</v>
      </c>
      <c r="U7" s="8" t="s">
        <v>335</v>
      </c>
      <c r="V7" s="8" t="s">
        <v>322</v>
      </c>
    </row>
    <row r="8" s="1" customFormat="1" ht="16.5" customHeight="1" spans="1:22">
      <c r="A8" s="4" t="s">
        <v>336</v>
      </c>
      <c r="B8" s="5" t="s">
        <v>314</v>
      </c>
      <c r="C8" s="6">
        <v>1</v>
      </c>
      <c r="D8" s="4" t="s">
        <v>337</v>
      </c>
      <c r="E8" s="7">
        <v>45688</v>
      </c>
      <c r="F8" s="7">
        <v>45691</v>
      </c>
      <c r="G8" s="5" t="s">
        <v>105</v>
      </c>
      <c r="H8" s="4" t="s">
        <v>106</v>
      </c>
      <c r="I8" s="5" t="s">
        <v>103</v>
      </c>
      <c r="J8" s="4" t="s">
        <v>316</v>
      </c>
      <c r="K8" s="5" t="s">
        <v>103</v>
      </c>
      <c r="L8" s="4" t="s">
        <v>153</v>
      </c>
      <c r="M8" s="5" t="s">
        <v>103</v>
      </c>
      <c r="N8" s="4" t="s">
        <v>338</v>
      </c>
      <c r="O8" s="12">
        <v>1602286.94</v>
      </c>
      <c r="P8" s="12">
        <v>0</v>
      </c>
      <c r="Q8" s="4" t="s">
        <v>330</v>
      </c>
      <c r="R8" s="4" t="s">
        <v>112</v>
      </c>
      <c r="S8" s="4" t="s">
        <v>319</v>
      </c>
      <c r="T8" s="4" t="s">
        <v>320</v>
      </c>
      <c r="U8" s="4" t="s">
        <v>339</v>
      </c>
      <c r="V8" s="4" t="s">
        <v>322</v>
      </c>
    </row>
    <row r="9" s="1" customFormat="1" ht="16.5" customHeight="1" spans="1:22">
      <c r="A9" s="8" t="s">
        <v>340</v>
      </c>
      <c r="B9" s="9" t="s">
        <v>314</v>
      </c>
      <c r="C9" s="10">
        <v>1</v>
      </c>
      <c r="D9" s="8" t="s">
        <v>341</v>
      </c>
      <c r="E9" s="11">
        <v>45688</v>
      </c>
      <c r="F9" s="11">
        <v>45691</v>
      </c>
      <c r="G9" s="9" t="s">
        <v>105</v>
      </c>
      <c r="H9" s="8" t="s">
        <v>106</v>
      </c>
      <c r="I9" s="9" t="s">
        <v>103</v>
      </c>
      <c r="J9" s="8" t="s">
        <v>316</v>
      </c>
      <c r="K9" s="9" t="s">
        <v>103</v>
      </c>
      <c r="L9" s="8" t="s">
        <v>153</v>
      </c>
      <c r="M9" s="9" t="s">
        <v>103</v>
      </c>
      <c r="N9" s="8" t="s">
        <v>342</v>
      </c>
      <c r="O9" s="13">
        <v>0</v>
      </c>
      <c r="P9" s="13">
        <v>1602286.94</v>
      </c>
      <c r="Q9" s="8" t="s">
        <v>343</v>
      </c>
      <c r="R9" s="8" t="s">
        <v>107</v>
      </c>
      <c r="S9" s="8" t="s">
        <v>319</v>
      </c>
      <c r="T9" s="8" t="s">
        <v>320</v>
      </c>
      <c r="U9" s="8" t="s">
        <v>344</v>
      </c>
      <c r="V9" s="8" t="s">
        <v>322</v>
      </c>
    </row>
    <row r="10" s="1" customFormat="1" ht="16.5" customHeight="1" spans="1:22">
      <c r="A10" s="4" t="s">
        <v>345</v>
      </c>
      <c r="B10" s="5" t="s">
        <v>314</v>
      </c>
      <c r="C10" s="6">
        <v>1</v>
      </c>
      <c r="D10" s="4" t="s">
        <v>346</v>
      </c>
      <c r="E10" s="7">
        <v>45688</v>
      </c>
      <c r="F10" s="7">
        <v>45691</v>
      </c>
      <c r="G10" s="5" t="s">
        <v>105</v>
      </c>
      <c r="H10" s="4" t="s">
        <v>106</v>
      </c>
      <c r="I10" s="5" t="s">
        <v>103</v>
      </c>
      <c r="J10" s="4" t="s">
        <v>316</v>
      </c>
      <c r="K10" s="5" t="s">
        <v>103</v>
      </c>
      <c r="L10" s="4" t="s">
        <v>153</v>
      </c>
      <c r="M10" s="5" t="s">
        <v>103</v>
      </c>
      <c r="N10" s="4" t="s">
        <v>347</v>
      </c>
      <c r="O10" s="12">
        <v>0</v>
      </c>
      <c r="P10" s="12">
        <v>34215.27</v>
      </c>
      <c r="Q10" s="4" t="s">
        <v>348</v>
      </c>
      <c r="R10" s="4" t="s">
        <v>49</v>
      </c>
      <c r="S10" s="4" t="s">
        <v>319</v>
      </c>
      <c r="T10" s="4" t="s">
        <v>320</v>
      </c>
      <c r="U10" s="4" t="s">
        <v>349</v>
      </c>
      <c r="V10" s="4" t="s">
        <v>322</v>
      </c>
    </row>
    <row r="11" s="1" customFormat="1" ht="16.5" customHeight="1" spans="1:22">
      <c r="A11" s="8" t="s">
        <v>350</v>
      </c>
      <c r="B11" s="9" t="s">
        <v>314</v>
      </c>
      <c r="C11" s="10">
        <v>1</v>
      </c>
      <c r="D11" s="8" t="s">
        <v>351</v>
      </c>
      <c r="E11" s="11">
        <v>45688</v>
      </c>
      <c r="F11" s="11">
        <v>45691</v>
      </c>
      <c r="G11" s="9" t="s">
        <v>105</v>
      </c>
      <c r="H11" s="8" t="s">
        <v>106</v>
      </c>
      <c r="I11" s="9" t="s">
        <v>103</v>
      </c>
      <c r="J11" s="8" t="s">
        <v>316</v>
      </c>
      <c r="K11" s="9" t="s">
        <v>103</v>
      </c>
      <c r="L11" s="8" t="s">
        <v>153</v>
      </c>
      <c r="M11" s="9" t="s">
        <v>103</v>
      </c>
      <c r="N11" s="8" t="s">
        <v>352</v>
      </c>
      <c r="O11" s="13">
        <v>0</v>
      </c>
      <c r="P11" s="13">
        <v>520134.48</v>
      </c>
      <c r="Q11" s="8" t="s">
        <v>353</v>
      </c>
      <c r="R11" s="8" t="s">
        <v>18</v>
      </c>
      <c r="S11" s="8" t="s">
        <v>319</v>
      </c>
      <c r="T11" s="8" t="s">
        <v>320</v>
      </c>
      <c r="U11" s="8" t="s">
        <v>354</v>
      </c>
      <c r="V11" s="8" t="s">
        <v>322</v>
      </c>
    </row>
    <row r="12" s="1" customFormat="1" ht="16.5" customHeight="1" spans="1:22">
      <c r="A12" s="4" t="s">
        <v>355</v>
      </c>
      <c r="B12" s="5" t="s">
        <v>314</v>
      </c>
      <c r="C12" s="6">
        <v>1</v>
      </c>
      <c r="D12" s="4" t="s">
        <v>356</v>
      </c>
      <c r="E12" s="7">
        <v>45688</v>
      </c>
      <c r="F12" s="7">
        <v>45691</v>
      </c>
      <c r="G12" s="5" t="s">
        <v>105</v>
      </c>
      <c r="H12" s="4" t="s">
        <v>106</v>
      </c>
      <c r="I12" s="5" t="s">
        <v>103</v>
      </c>
      <c r="J12" s="4" t="s">
        <v>316</v>
      </c>
      <c r="K12" s="5" t="s">
        <v>103</v>
      </c>
      <c r="L12" s="4" t="s">
        <v>153</v>
      </c>
      <c r="M12" s="5" t="s">
        <v>103</v>
      </c>
      <c r="N12" s="4" t="s">
        <v>357</v>
      </c>
      <c r="O12" s="12">
        <v>0</v>
      </c>
      <c r="P12" s="12">
        <v>3310.25</v>
      </c>
      <c r="Q12" s="4" t="s">
        <v>358</v>
      </c>
      <c r="R12" s="4" t="s">
        <v>86</v>
      </c>
      <c r="S12" s="4" t="s">
        <v>319</v>
      </c>
      <c r="T12" s="4" t="s">
        <v>320</v>
      </c>
      <c r="U12" s="4" t="s">
        <v>359</v>
      </c>
      <c r="V12" s="4" t="s">
        <v>322</v>
      </c>
    </row>
    <row r="13" s="1" customFormat="1" ht="16.5" customHeight="1" spans="1:22">
      <c r="A13" s="8" t="s">
        <v>355</v>
      </c>
      <c r="B13" s="9" t="s">
        <v>314</v>
      </c>
      <c r="C13" s="10">
        <v>4</v>
      </c>
      <c r="D13" s="8" t="s">
        <v>356</v>
      </c>
      <c r="E13" s="11">
        <v>45688</v>
      </c>
      <c r="F13" s="11">
        <v>45691</v>
      </c>
      <c r="G13" s="9" t="s">
        <v>105</v>
      </c>
      <c r="H13" s="8" t="s">
        <v>106</v>
      </c>
      <c r="I13" s="9" t="s">
        <v>103</v>
      </c>
      <c r="J13" s="8" t="s">
        <v>316</v>
      </c>
      <c r="K13" s="9" t="s">
        <v>103</v>
      </c>
      <c r="L13" s="8" t="s">
        <v>153</v>
      </c>
      <c r="M13" s="9" t="s">
        <v>103</v>
      </c>
      <c r="N13" s="8" t="s">
        <v>357</v>
      </c>
      <c r="O13" s="13">
        <v>5</v>
      </c>
      <c r="P13" s="13">
        <v>0</v>
      </c>
      <c r="Q13" s="8" t="s">
        <v>358</v>
      </c>
      <c r="R13" s="8" t="s">
        <v>86</v>
      </c>
      <c r="S13" s="8" t="s">
        <v>319</v>
      </c>
      <c r="T13" s="8" t="s">
        <v>320</v>
      </c>
      <c r="U13" s="8" t="s">
        <v>359</v>
      </c>
      <c r="V13" s="8" t="s">
        <v>322</v>
      </c>
    </row>
    <row r="14" s="1" customFormat="1" ht="16.5" customHeight="1" spans="1:22">
      <c r="A14" s="4" t="s">
        <v>360</v>
      </c>
      <c r="B14" s="5" t="s">
        <v>314</v>
      </c>
      <c r="C14" s="6">
        <v>3</v>
      </c>
      <c r="D14" s="4" t="s">
        <v>361</v>
      </c>
      <c r="E14" s="7">
        <v>45688</v>
      </c>
      <c r="F14" s="7">
        <v>45691</v>
      </c>
      <c r="G14" s="5" t="s">
        <v>105</v>
      </c>
      <c r="H14" s="4" t="s">
        <v>106</v>
      </c>
      <c r="I14" s="5" t="s">
        <v>103</v>
      </c>
      <c r="J14" s="4" t="s">
        <v>316</v>
      </c>
      <c r="K14" s="5" t="s">
        <v>103</v>
      </c>
      <c r="L14" s="4" t="s">
        <v>153</v>
      </c>
      <c r="M14" s="5" t="s">
        <v>103</v>
      </c>
      <c r="N14" s="4" t="s">
        <v>362</v>
      </c>
      <c r="O14" s="12">
        <v>180</v>
      </c>
      <c r="P14" s="12">
        <v>0</v>
      </c>
      <c r="Q14" s="4" t="s">
        <v>363</v>
      </c>
      <c r="R14" s="4" t="s">
        <v>9</v>
      </c>
      <c r="S14" s="4" t="s">
        <v>319</v>
      </c>
      <c r="T14" s="4" t="s">
        <v>320</v>
      </c>
      <c r="U14" s="4" t="s">
        <v>364</v>
      </c>
      <c r="V14" s="4" t="s">
        <v>322</v>
      </c>
    </row>
    <row r="15" s="1" customFormat="1" ht="16.5" customHeight="1" spans="1:22">
      <c r="A15" s="8" t="s">
        <v>360</v>
      </c>
      <c r="B15" s="9" t="s">
        <v>314</v>
      </c>
      <c r="C15" s="10">
        <v>1</v>
      </c>
      <c r="D15" s="8" t="s">
        <v>361</v>
      </c>
      <c r="E15" s="11">
        <v>45688</v>
      </c>
      <c r="F15" s="11">
        <v>45691</v>
      </c>
      <c r="G15" s="9" t="s">
        <v>105</v>
      </c>
      <c r="H15" s="8" t="s">
        <v>106</v>
      </c>
      <c r="I15" s="9" t="s">
        <v>103</v>
      </c>
      <c r="J15" s="8" t="s">
        <v>316</v>
      </c>
      <c r="K15" s="9" t="s">
        <v>103</v>
      </c>
      <c r="L15" s="8" t="s">
        <v>153</v>
      </c>
      <c r="M15" s="9" t="s">
        <v>103</v>
      </c>
      <c r="N15" s="8" t="s">
        <v>362</v>
      </c>
      <c r="O15" s="13">
        <v>0</v>
      </c>
      <c r="P15" s="13">
        <v>2033.2</v>
      </c>
      <c r="Q15" s="8" t="s">
        <v>363</v>
      </c>
      <c r="R15" s="8" t="s">
        <v>9</v>
      </c>
      <c r="S15" s="8" t="s">
        <v>319</v>
      </c>
      <c r="T15" s="8" t="s">
        <v>320</v>
      </c>
      <c r="U15" s="8" t="s">
        <v>364</v>
      </c>
      <c r="V15" s="8" t="s">
        <v>322</v>
      </c>
    </row>
    <row r="16" s="1" customFormat="1" ht="16.5" customHeight="1" spans="1:22">
      <c r="A16" s="4" t="s">
        <v>365</v>
      </c>
      <c r="B16" s="5" t="s">
        <v>314</v>
      </c>
      <c r="C16" s="6">
        <v>1</v>
      </c>
      <c r="D16" s="4" t="s">
        <v>366</v>
      </c>
      <c r="E16" s="7">
        <v>45688</v>
      </c>
      <c r="F16" s="7">
        <v>45691</v>
      </c>
      <c r="G16" s="5" t="s">
        <v>105</v>
      </c>
      <c r="H16" s="4" t="s">
        <v>106</v>
      </c>
      <c r="I16" s="5" t="s">
        <v>103</v>
      </c>
      <c r="J16" s="4" t="s">
        <v>316</v>
      </c>
      <c r="K16" s="5" t="s">
        <v>103</v>
      </c>
      <c r="L16" s="4" t="s">
        <v>153</v>
      </c>
      <c r="M16" s="5" t="s">
        <v>103</v>
      </c>
      <c r="N16" s="4" t="s">
        <v>367</v>
      </c>
      <c r="O16" s="12">
        <v>0</v>
      </c>
      <c r="P16" s="12">
        <v>88818</v>
      </c>
      <c r="Q16" s="4" t="s">
        <v>368</v>
      </c>
      <c r="R16" s="4" t="s">
        <v>72</v>
      </c>
      <c r="S16" s="4" t="s">
        <v>319</v>
      </c>
      <c r="T16" s="4" t="s">
        <v>320</v>
      </c>
      <c r="U16" s="4" t="s">
        <v>369</v>
      </c>
      <c r="V16" s="4" t="s">
        <v>322</v>
      </c>
    </row>
    <row r="17" s="1" customFormat="1" ht="16.5" customHeight="1" spans="1:22">
      <c r="A17" s="8" t="s">
        <v>370</v>
      </c>
      <c r="B17" s="9" t="s">
        <v>314</v>
      </c>
      <c r="C17" s="10">
        <v>1</v>
      </c>
      <c r="D17" s="8" t="s">
        <v>371</v>
      </c>
      <c r="E17" s="11">
        <v>45688</v>
      </c>
      <c r="F17" s="11">
        <v>45691</v>
      </c>
      <c r="G17" s="9" t="s">
        <v>105</v>
      </c>
      <c r="H17" s="8" t="s">
        <v>106</v>
      </c>
      <c r="I17" s="9" t="s">
        <v>103</v>
      </c>
      <c r="J17" s="8" t="s">
        <v>316</v>
      </c>
      <c r="K17" s="9" t="s">
        <v>103</v>
      </c>
      <c r="L17" s="8" t="s">
        <v>153</v>
      </c>
      <c r="M17" s="9" t="s">
        <v>103</v>
      </c>
      <c r="N17" s="8" t="s">
        <v>372</v>
      </c>
      <c r="O17" s="13">
        <v>0</v>
      </c>
      <c r="P17" s="13">
        <v>24170</v>
      </c>
      <c r="Q17" s="8" t="s">
        <v>373</v>
      </c>
      <c r="R17" s="8" t="s">
        <v>55</v>
      </c>
      <c r="S17" s="8" t="s">
        <v>319</v>
      </c>
      <c r="T17" s="8" t="s">
        <v>320</v>
      </c>
      <c r="U17" s="8" t="s">
        <v>374</v>
      </c>
      <c r="V17" s="8" t="s">
        <v>322</v>
      </c>
    </row>
    <row r="18" s="1" customFormat="1" ht="16.5" customHeight="1" spans="1:22">
      <c r="A18" s="4" t="s">
        <v>375</v>
      </c>
      <c r="B18" s="5" t="s">
        <v>314</v>
      </c>
      <c r="C18" s="6">
        <v>1</v>
      </c>
      <c r="D18" s="4" t="s">
        <v>376</v>
      </c>
      <c r="E18" s="7">
        <v>45688</v>
      </c>
      <c r="F18" s="7">
        <v>45691</v>
      </c>
      <c r="G18" s="5" t="s">
        <v>105</v>
      </c>
      <c r="H18" s="4" t="s">
        <v>106</v>
      </c>
      <c r="I18" s="5" t="s">
        <v>103</v>
      </c>
      <c r="J18" s="4" t="s">
        <v>316</v>
      </c>
      <c r="K18" s="5" t="s">
        <v>103</v>
      </c>
      <c r="L18" s="4" t="s">
        <v>153</v>
      </c>
      <c r="M18" s="5" t="s">
        <v>103</v>
      </c>
      <c r="N18" s="4" t="s">
        <v>377</v>
      </c>
      <c r="O18" s="12">
        <v>0</v>
      </c>
      <c r="P18" s="12">
        <v>18532</v>
      </c>
      <c r="Q18" s="4" t="s">
        <v>378</v>
      </c>
      <c r="R18" s="4" t="s">
        <v>77</v>
      </c>
      <c r="S18" s="4" t="s">
        <v>319</v>
      </c>
      <c r="T18" s="4" t="s">
        <v>320</v>
      </c>
      <c r="U18" s="4" t="s">
        <v>379</v>
      </c>
      <c r="V18" s="4" t="s">
        <v>322</v>
      </c>
    </row>
    <row r="19" s="1" customFormat="1" ht="16.5" customHeight="1" spans="1:22">
      <c r="A19" s="8" t="s">
        <v>380</v>
      </c>
      <c r="B19" s="9" t="s">
        <v>314</v>
      </c>
      <c r="C19" s="10">
        <v>1</v>
      </c>
      <c r="D19" s="8" t="s">
        <v>381</v>
      </c>
      <c r="E19" s="11">
        <v>45688</v>
      </c>
      <c r="F19" s="11">
        <v>45691</v>
      </c>
      <c r="G19" s="9" t="s">
        <v>105</v>
      </c>
      <c r="H19" s="8" t="s">
        <v>106</v>
      </c>
      <c r="I19" s="9" t="s">
        <v>103</v>
      </c>
      <c r="J19" s="8" t="s">
        <v>316</v>
      </c>
      <c r="K19" s="9" t="s">
        <v>103</v>
      </c>
      <c r="L19" s="8" t="s">
        <v>153</v>
      </c>
      <c r="M19" s="9" t="s">
        <v>103</v>
      </c>
      <c r="N19" s="8" t="s">
        <v>382</v>
      </c>
      <c r="O19" s="13">
        <v>0</v>
      </c>
      <c r="P19" s="13">
        <v>62470.92</v>
      </c>
      <c r="Q19" s="8" t="s">
        <v>383</v>
      </c>
      <c r="R19" s="8" t="s">
        <v>63</v>
      </c>
      <c r="S19" s="8" t="s">
        <v>319</v>
      </c>
      <c r="T19" s="8" t="s">
        <v>320</v>
      </c>
      <c r="U19" s="8" t="s">
        <v>384</v>
      </c>
      <c r="V19" s="8" t="s">
        <v>322</v>
      </c>
    </row>
    <row r="20" s="1" customFormat="1" ht="16.5" customHeight="1" spans="1:22">
      <c r="A20" s="4" t="s">
        <v>385</v>
      </c>
      <c r="B20" s="5" t="s">
        <v>314</v>
      </c>
      <c r="C20" s="6">
        <v>1</v>
      </c>
      <c r="D20" s="4" t="s">
        <v>386</v>
      </c>
      <c r="E20" s="7">
        <v>45688</v>
      </c>
      <c r="F20" s="7">
        <v>45691</v>
      </c>
      <c r="G20" s="5" t="s">
        <v>105</v>
      </c>
      <c r="H20" s="4" t="s">
        <v>106</v>
      </c>
      <c r="I20" s="5" t="s">
        <v>103</v>
      </c>
      <c r="J20" s="4" t="s">
        <v>316</v>
      </c>
      <c r="K20" s="5" t="s">
        <v>103</v>
      </c>
      <c r="L20" s="4" t="s">
        <v>153</v>
      </c>
      <c r="M20" s="5" t="s">
        <v>103</v>
      </c>
      <c r="N20" s="4" t="s">
        <v>387</v>
      </c>
      <c r="O20" s="12">
        <v>0</v>
      </c>
      <c r="P20" s="12">
        <v>8644.5</v>
      </c>
      <c r="Q20" s="4" t="s">
        <v>388</v>
      </c>
      <c r="R20" s="4" t="s">
        <v>73</v>
      </c>
      <c r="S20" s="4" t="s">
        <v>319</v>
      </c>
      <c r="T20" s="4" t="s">
        <v>320</v>
      </c>
      <c r="U20" s="4" t="s">
        <v>389</v>
      </c>
      <c r="V20" s="4" t="s">
        <v>322</v>
      </c>
    </row>
    <row r="21" s="1" customFormat="1" ht="16.5" customHeight="1" spans="1:22">
      <c r="A21" s="8" t="s">
        <v>390</v>
      </c>
      <c r="B21" s="9" t="s">
        <v>314</v>
      </c>
      <c r="C21" s="10">
        <v>1</v>
      </c>
      <c r="D21" s="8" t="s">
        <v>391</v>
      </c>
      <c r="E21" s="11">
        <v>45688</v>
      </c>
      <c r="F21" s="11">
        <v>45691</v>
      </c>
      <c r="G21" s="9" t="s">
        <v>105</v>
      </c>
      <c r="H21" s="8" t="s">
        <v>106</v>
      </c>
      <c r="I21" s="9" t="s">
        <v>103</v>
      </c>
      <c r="J21" s="8" t="s">
        <v>316</v>
      </c>
      <c r="K21" s="9" t="s">
        <v>103</v>
      </c>
      <c r="L21" s="8" t="s">
        <v>153</v>
      </c>
      <c r="M21" s="9" t="s">
        <v>103</v>
      </c>
      <c r="N21" s="8" t="s">
        <v>392</v>
      </c>
      <c r="O21" s="13">
        <v>0</v>
      </c>
      <c r="P21" s="13">
        <v>10558.72</v>
      </c>
      <c r="Q21" s="8" t="s">
        <v>393</v>
      </c>
      <c r="R21" s="8" t="s">
        <v>61</v>
      </c>
      <c r="S21" s="8" t="s">
        <v>319</v>
      </c>
      <c r="T21" s="8" t="s">
        <v>320</v>
      </c>
      <c r="U21" s="8" t="s">
        <v>394</v>
      </c>
      <c r="V21" s="8" t="s">
        <v>322</v>
      </c>
    </row>
    <row r="22" s="1" customFormat="1" ht="16.5" customHeight="1" spans="1:22">
      <c r="A22" s="4" t="s">
        <v>395</v>
      </c>
      <c r="B22" s="5" t="s">
        <v>314</v>
      </c>
      <c r="C22" s="6">
        <v>1</v>
      </c>
      <c r="D22" s="4" t="s">
        <v>396</v>
      </c>
      <c r="E22" s="7">
        <v>45688</v>
      </c>
      <c r="F22" s="7">
        <v>45691</v>
      </c>
      <c r="G22" s="5" t="s">
        <v>105</v>
      </c>
      <c r="H22" s="4" t="s">
        <v>106</v>
      </c>
      <c r="I22" s="5" t="s">
        <v>103</v>
      </c>
      <c r="J22" s="4" t="s">
        <v>316</v>
      </c>
      <c r="K22" s="5" t="s">
        <v>103</v>
      </c>
      <c r="L22" s="4" t="s">
        <v>153</v>
      </c>
      <c r="M22" s="5" t="s">
        <v>103</v>
      </c>
      <c r="N22" s="4" t="s">
        <v>397</v>
      </c>
      <c r="O22" s="12">
        <v>0</v>
      </c>
      <c r="P22" s="12">
        <v>442481.59</v>
      </c>
      <c r="Q22" s="4" t="s">
        <v>398</v>
      </c>
      <c r="R22" s="4" t="s">
        <v>19</v>
      </c>
      <c r="S22" s="4" t="s">
        <v>319</v>
      </c>
      <c r="T22" s="4" t="s">
        <v>320</v>
      </c>
      <c r="U22" s="4" t="s">
        <v>399</v>
      </c>
      <c r="V22" s="4" t="s">
        <v>322</v>
      </c>
    </row>
    <row r="23" s="1" customFormat="1" ht="16.5" customHeight="1" spans="1:22">
      <c r="A23" s="8" t="s">
        <v>400</v>
      </c>
      <c r="B23" s="9" t="s">
        <v>314</v>
      </c>
      <c r="C23" s="10">
        <v>1</v>
      </c>
      <c r="D23" s="8" t="s">
        <v>401</v>
      </c>
      <c r="E23" s="11">
        <v>45688</v>
      </c>
      <c r="F23" s="11">
        <v>45691</v>
      </c>
      <c r="G23" s="9" t="s">
        <v>105</v>
      </c>
      <c r="H23" s="8" t="s">
        <v>106</v>
      </c>
      <c r="I23" s="9" t="s">
        <v>103</v>
      </c>
      <c r="J23" s="8" t="s">
        <v>316</v>
      </c>
      <c r="K23" s="9" t="s">
        <v>103</v>
      </c>
      <c r="L23" s="8" t="s">
        <v>153</v>
      </c>
      <c r="M23" s="9" t="s">
        <v>103</v>
      </c>
      <c r="N23" s="8" t="s">
        <v>402</v>
      </c>
      <c r="O23" s="13">
        <v>0</v>
      </c>
      <c r="P23" s="13">
        <v>0.04</v>
      </c>
      <c r="Q23" s="8" t="s">
        <v>398</v>
      </c>
      <c r="R23" s="8" t="s">
        <v>19</v>
      </c>
      <c r="S23" s="8" t="s">
        <v>319</v>
      </c>
      <c r="T23" s="8" t="s">
        <v>320</v>
      </c>
      <c r="U23" s="8" t="s">
        <v>403</v>
      </c>
      <c r="V23" s="8" t="s">
        <v>322</v>
      </c>
    </row>
    <row r="24" s="1" customFormat="1" ht="16.5" customHeight="1" spans="1:22">
      <c r="A24" s="4" t="s">
        <v>404</v>
      </c>
      <c r="B24" s="5" t="s">
        <v>314</v>
      </c>
      <c r="C24" s="6">
        <v>1</v>
      </c>
      <c r="D24" s="4" t="s">
        <v>405</v>
      </c>
      <c r="E24" s="7">
        <v>45688</v>
      </c>
      <c r="F24" s="7">
        <v>45691</v>
      </c>
      <c r="G24" s="5" t="s">
        <v>105</v>
      </c>
      <c r="H24" s="4" t="s">
        <v>106</v>
      </c>
      <c r="I24" s="5" t="s">
        <v>103</v>
      </c>
      <c r="J24" s="4" t="s">
        <v>316</v>
      </c>
      <c r="K24" s="5" t="s">
        <v>103</v>
      </c>
      <c r="L24" s="4" t="s">
        <v>153</v>
      </c>
      <c r="M24" s="5" t="s">
        <v>103</v>
      </c>
      <c r="N24" s="4" t="s">
        <v>406</v>
      </c>
      <c r="O24" s="12">
        <v>0</v>
      </c>
      <c r="P24" s="12">
        <v>241642.59</v>
      </c>
      <c r="Q24" s="4" t="s">
        <v>407</v>
      </c>
      <c r="R24" s="4" t="s">
        <v>30</v>
      </c>
      <c r="S24" s="4" t="s">
        <v>319</v>
      </c>
      <c r="T24" s="4" t="s">
        <v>320</v>
      </c>
      <c r="U24" s="4" t="s">
        <v>408</v>
      </c>
      <c r="V24" s="4" t="s">
        <v>322</v>
      </c>
    </row>
    <row r="25" s="1" customFormat="1" ht="16.5" customHeight="1" spans="1:22">
      <c r="A25" s="8" t="s">
        <v>409</v>
      </c>
      <c r="B25" s="9" t="s">
        <v>314</v>
      </c>
      <c r="C25" s="10">
        <v>1</v>
      </c>
      <c r="D25" s="8" t="s">
        <v>410</v>
      </c>
      <c r="E25" s="11">
        <v>45688</v>
      </c>
      <c r="F25" s="11">
        <v>45691</v>
      </c>
      <c r="G25" s="9" t="s">
        <v>105</v>
      </c>
      <c r="H25" s="8" t="s">
        <v>106</v>
      </c>
      <c r="I25" s="9" t="s">
        <v>103</v>
      </c>
      <c r="J25" s="8" t="s">
        <v>316</v>
      </c>
      <c r="K25" s="9" t="s">
        <v>103</v>
      </c>
      <c r="L25" s="8" t="s">
        <v>153</v>
      </c>
      <c r="M25" s="9" t="s">
        <v>103</v>
      </c>
      <c r="N25" s="8" t="s">
        <v>411</v>
      </c>
      <c r="O25" s="13">
        <v>0</v>
      </c>
      <c r="P25" s="13">
        <v>82998.26</v>
      </c>
      <c r="Q25" s="8" t="s">
        <v>412</v>
      </c>
      <c r="R25" s="8" t="s">
        <v>23</v>
      </c>
      <c r="S25" s="8" t="s">
        <v>319</v>
      </c>
      <c r="T25" s="8" t="s">
        <v>320</v>
      </c>
      <c r="U25" s="8" t="s">
        <v>413</v>
      </c>
      <c r="V25" s="8" t="s">
        <v>322</v>
      </c>
    </row>
    <row r="26" s="1" customFormat="1" ht="16.5" customHeight="1" spans="1:22">
      <c r="A26" s="4" t="s">
        <v>409</v>
      </c>
      <c r="B26" s="5" t="s">
        <v>314</v>
      </c>
      <c r="C26" s="6">
        <v>3</v>
      </c>
      <c r="D26" s="4" t="s">
        <v>410</v>
      </c>
      <c r="E26" s="7">
        <v>45688</v>
      </c>
      <c r="F26" s="7">
        <v>45691</v>
      </c>
      <c r="G26" s="5" t="s">
        <v>105</v>
      </c>
      <c r="H26" s="4" t="s">
        <v>106</v>
      </c>
      <c r="I26" s="5" t="s">
        <v>103</v>
      </c>
      <c r="J26" s="4" t="s">
        <v>316</v>
      </c>
      <c r="K26" s="5" t="s">
        <v>103</v>
      </c>
      <c r="L26" s="4" t="s">
        <v>153</v>
      </c>
      <c r="M26" s="5" t="s">
        <v>103</v>
      </c>
      <c r="N26" s="4" t="s">
        <v>411</v>
      </c>
      <c r="O26" s="12">
        <v>1.48</v>
      </c>
      <c r="P26" s="12">
        <v>0</v>
      </c>
      <c r="Q26" s="4" t="s">
        <v>412</v>
      </c>
      <c r="R26" s="4" t="s">
        <v>23</v>
      </c>
      <c r="S26" s="4" t="s">
        <v>319</v>
      </c>
      <c r="T26" s="4" t="s">
        <v>320</v>
      </c>
      <c r="U26" s="4" t="s">
        <v>413</v>
      </c>
      <c r="V26" s="4" t="s">
        <v>322</v>
      </c>
    </row>
    <row r="27" s="1" customFormat="1" ht="16.5" customHeight="1" spans="1:22">
      <c r="A27" s="8" t="s">
        <v>414</v>
      </c>
      <c r="B27" s="9" t="s">
        <v>314</v>
      </c>
      <c r="C27" s="10">
        <v>1</v>
      </c>
      <c r="D27" s="8" t="s">
        <v>415</v>
      </c>
      <c r="E27" s="11">
        <v>45688</v>
      </c>
      <c r="F27" s="11">
        <v>45691</v>
      </c>
      <c r="G27" s="9" t="s">
        <v>105</v>
      </c>
      <c r="H27" s="8" t="s">
        <v>106</v>
      </c>
      <c r="I27" s="9" t="s">
        <v>103</v>
      </c>
      <c r="J27" s="8" t="s">
        <v>316</v>
      </c>
      <c r="K27" s="9" t="s">
        <v>103</v>
      </c>
      <c r="L27" s="8" t="s">
        <v>153</v>
      </c>
      <c r="M27" s="9" t="s">
        <v>103</v>
      </c>
      <c r="N27" s="8" t="s">
        <v>416</v>
      </c>
      <c r="O27" s="13">
        <v>0</v>
      </c>
      <c r="P27" s="13">
        <v>60072.21</v>
      </c>
      <c r="Q27" s="8" t="s">
        <v>417</v>
      </c>
      <c r="R27" s="8" t="s">
        <v>82</v>
      </c>
      <c r="S27" s="8" t="s">
        <v>319</v>
      </c>
      <c r="T27" s="8" t="s">
        <v>320</v>
      </c>
      <c r="U27" s="8" t="s">
        <v>418</v>
      </c>
      <c r="V27" s="8" t="s">
        <v>322</v>
      </c>
    </row>
    <row r="28" s="1" customFormat="1" ht="16.5" customHeight="1" spans="1:22">
      <c r="A28" s="4" t="s">
        <v>414</v>
      </c>
      <c r="B28" s="5" t="s">
        <v>314</v>
      </c>
      <c r="C28" s="6">
        <v>3</v>
      </c>
      <c r="D28" s="4" t="s">
        <v>415</v>
      </c>
      <c r="E28" s="7">
        <v>45688</v>
      </c>
      <c r="F28" s="7">
        <v>45691</v>
      </c>
      <c r="G28" s="5" t="s">
        <v>105</v>
      </c>
      <c r="H28" s="4" t="s">
        <v>106</v>
      </c>
      <c r="I28" s="5" t="s">
        <v>103</v>
      </c>
      <c r="J28" s="4" t="s">
        <v>316</v>
      </c>
      <c r="K28" s="5" t="s">
        <v>103</v>
      </c>
      <c r="L28" s="4" t="s">
        <v>153</v>
      </c>
      <c r="M28" s="5" t="s">
        <v>103</v>
      </c>
      <c r="N28" s="4" t="s">
        <v>416</v>
      </c>
      <c r="O28" s="12">
        <v>6383.25</v>
      </c>
      <c r="P28" s="12">
        <v>0</v>
      </c>
      <c r="Q28" s="4" t="s">
        <v>417</v>
      </c>
      <c r="R28" s="4" t="s">
        <v>82</v>
      </c>
      <c r="S28" s="4" t="s">
        <v>319</v>
      </c>
      <c r="T28" s="4" t="s">
        <v>320</v>
      </c>
      <c r="U28" s="4" t="s">
        <v>418</v>
      </c>
      <c r="V28" s="4" t="s">
        <v>322</v>
      </c>
    </row>
    <row r="29" s="1" customFormat="1" ht="16.5" customHeight="1" spans="1:22">
      <c r="A29" s="8" t="s">
        <v>419</v>
      </c>
      <c r="B29" s="9" t="s">
        <v>314</v>
      </c>
      <c r="C29" s="10">
        <v>1</v>
      </c>
      <c r="D29" s="8" t="s">
        <v>420</v>
      </c>
      <c r="E29" s="11">
        <v>45688</v>
      </c>
      <c r="F29" s="11">
        <v>45691</v>
      </c>
      <c r="G29" s="9" t="s">
        <v>105</v>
      </c>
      <c r="H29" s="8" t="s">
        <v>106</v>
      </c>
      <c r="I29" s="9" t="s">
        <v>103</v>
      </c>
      <c r="J29" s="8" t="s">
        <v>316</v>
      </c>
      <c r="K29" s="9" t="s">
        <v>103</v>
      </c>
      <c r="L29" s="8" t="s">
        <v>153</v>
      </c>
      <c r="M29" s="9" t="s">
        <v>103</v>
      </c>
      <c r="N29" s="8" t="s">
        <v>421</v>
      </c>
      <c r="O29" s="13">
        <v>0</v>
      </c>
      <c r="P29" s="13">
        <v>5706.73</v>
      </c>
      <c r="Q29" s="8" t="s">
        <v>422</v>
      </c>
      <c r="R29" s="8" t="s">
        <v>51</v>
      </c>
      <c r="S29" s="8" t="s">
        <v>319</v>
      </c>
      <c r="T29" s="8" t="s">
        <v>320</v>
      </c>
      <c r="U29" s="8" t="s">
        <v>423</v>
      </c>
      <c r="V29" s="8" t="s">
        <v>322</v>
      </c>
    </row>
    <row r="30" s="1" customFormat="1" ht="16.5" customHeight="1" spans="1:22">
      <c r="A30" s="4" t="s">
        <v>424</v>
      </c>
      <c r="B30" s="5" t="s">
        <v>314</v>
      </c>
      <c r="C30" s="6">
        <v>1</v>
      </c>
      <c r="D30" s="4" t="s">
        <v>425</v>
      </c>
      <c r="E30" s="7">
        <v>45688</v>
      </c>
      <c r="F30" s="7">
        <v>45691</v>
      </c>
      <c r="G30" s="5" t="s">
        <v>105</v>
      </c>
      <c r="H30" s="4" t="s">
        <v>106</v>
      </c>
      <c r="I30" s="5" t="s">
        <v>103</v>
      </c>
      <c r="J30" s="4" t="s">
        <v>316</v>
      </c>
      <c r="K30" s="5" t="s">
        <v>103</v>
      </c>
      <c r="L30" s="4" t="s">
        <v>153</v>
      </c>
      <c r="M30" s="5" t="s">
        <v>103</v>
      </c>
      <c r="N30" s="4" t="s">
        <v>426</v>
      </c>
      <c r="O30" s="12">
        <v>0</v>
      </c>
      <c r="P30" s="12">
        <v>14567.69</v>
      </c>
      <c r="Q30" s="4" t="s">
        <v>427</v>
      </c>
      <c r="R30" s="4" t="s">
        <v>66</v>
      </c>
      <c r="S30" s="4" t="s">
        <v>319</v>
      </c>
      <c r="T30" s="4" t="s">
        <v>320</v>
      </c>
      <c r="U30" s="4" t="s">
        <v>428</v>
      </c>
      <c r="V30" s="4" t="s">
        <v>322</v>
      </c>
    </row>
    <row r="31" s="1" customFormat="1" ht="16.5" customHeight="1" spans="1:22">
      <c r="A31" s="8" t="s">
        <v>424</v>
      </c>
      <c r="B31" s="9" t="s">
        <v>314</v>
      </c>
      <c r="C31" s="10">
        <v>3</v>
      </c>
      <c r="D31" s="8" t="s">
        <v>425</v>
      </c>
      <c r="E31" s="11">
        <v>45688</v>
      </c>
      <c r="F31" s="11">
        <v>45691</v>
      </c>
      <c r="G31" s="9" t="s">
        <v>105</v>
      </c>
      <c r="H31" s="8" t="s">
        <v>106</v>
      </c>
      <c r="I31" s="9" t="s">
        <v>103</v>
      </c>
      <c r="J31" s="8" t="s">
        <v>316</v>
      </c>
      <c r="K31" s="9" t="s">
        <v>103</v>
      </c>
      <c r="L31" s="8" t="s">
        <v>153</v>
      </c>
      <c r="M31" s="9" t="s">
        <v>103</v>
      </c>
      <c r="N31" s="8" t="s">
        <v>426</v>
      </c>
      <c r="O31" s="13">
        <v>1241.1</v>
      </c>
      <c r="P31" s="13">
        <v>0</v>
      </c>
      <c r="Q31" s="8" t="s">
        <v>427</v>
      </c>
      <c r="R31" s="8" t="s">
        <v>66</v>
      </c>
      <c r="S31" s="8" t="s">
        <v>319</v>
      </c>
      <c r="T31" s="8" t="s">
        <v>320</v>
      </c>
      <c r="U31" s="8" t="s">
        <v>428</v>
      </c>
      <c r="V31" s="8" t="s">
        <v>322</v>
      </c>
    </row>
    <row r="32" s="1" customFormat="1" ht="16.5" customHeight="1" spans="1:22">
      <c r="A32" s="4" t="s">
        <v>429</v>
      </c>
      <c r="B32" s="5" t="s">
        <v>314</v>
      </c>
      <c r="C32" s="6">
        <v>3</v>
      </c>
      <c r="D32" s="4" t="s">
        <v>430</v>
      </c>
      <c r="E32" s="7">
        <v>45688</v>
      </c>
      <c r="F32" s="7">
        <v>45691</v>
      </c>
      <c r="G32" s="5" t="s">
        <v>105</v>
      </c>
      <c r="H32" s="4" t="s">
        <v>106</v>
      </c>
      <c r="I32" s="5" t="s">
        <v>103</v>
      </c>
      <c r="J32" s="4" t="s">
        <v>316</v>
      </c>
      <c r="K32" s="5" t="s">
        <v>103</v>
      </c>
      <c r="L32" s="4" t="s">
        <v>153</v>
      </c>
      <c r="M32" s="5" t="s">
        <v>103</v>
      </c>
      <c r="N32" s="4" t="s">
        <v>431</v>
      </c>
      <c r="O32" s="12">
        <v>1979.36</v>
      </c>
      <c r="P32" s="12">
        <v>0</v>
      </c>
      <c r="Q32" s="4" t="s">
        <v>432</v>
      </c>
      <c r="R32" s="4" t="s">
        <v>84</v>
      </c>
      <c r="S32" s="4" t="s">
        <v>319</v>
      </c>
      <c r="T32" s="4" t="s">
        <v>320</v>
      </c>
      <c r="U32" s="4" t="s">
        <v>433</v>
      </c>
      <c r="V32" s="4" t="s">
        <v>322</v>
      </c>
    </row>
    <row r="33" s="1" customFormat="1" ht="16.5" customHeight="1" spans="1:22">
      <c r="A33" s="8" t="s">
        <v>429</v>
      </c>
      <c r="B33" s="9" t="s">
        <v>314</v>
      </c>
      <c r="C33" s="10">
        <v>1</v>
      </c>
      <c r="D33" s="8" t="s">
        <v>430</v>
      </c>
      <c r="E33" s="11">
        <v>45688</v>
      </c>
      <c r="F33" s="11">
        <v>45691</v>
      </c>
      <c r="G33" s="9" t="s">
        <v>105</v>
      </c>
      <c r="H33" s="8" t="s">
        <v>106</v>
      </c>
      <c r="I33" s="9" t="s">
        <v>103</v>
      </c>
      <c r="J33" s="8" t="s">
        <v>316</v>
      </c>
      <c r="K33" s="9" t="s">
        <v>103</v>
      </c>
      <c r="L33" s="8" t="s">
        <v>153</v>
      </c>
      <c r="M33" s="9" t="s">
        <v>103</v>
      </c>
      <c r="N33" s="8" t="s">
        <v>431</v>
      </c>
      <c r="O33" s="13">
        <v>0</v>
      </c>
      <c r="P33" s="13">
        <v>70331.52</v>
      </c>
      <c r="Q33" s="8" t="s">
        <v>432</v>
      </c>
      <c r="R33" s="8" t="s">
        <v>84</v>
      </c>
      <c r="S33" s="8" t="s">
        <v>319</v>
      </c>
      <c r="T33" s="8" t="s">
        <v>320</v>
      </c>
      <c r="U33" s="8" t="s">
        <v>433</v>
      </c>
      <c r="V33" s="8" t="s">
        <v>322</v>
      </c>
    </row>
    <row r="34" s="1" customFormat="1" ht="16.5" customHeight="1" spans="1:22">
      <c r="A34" s="4" t="s">
        <v>434</v>
      </c>
      <c r="B34" s="5" t="s">
        <v>314</v>
      </c>
      <c r="C34" s="6">
        <v>1</v>
      </c>
      <c r="D34" s="4" t="s">
        <v>435</v>
      </c>
      <c r="E34" s="7">
        <v>45688</v>
      </c>
      <c r="F34" s="7">
        <v>45691</v>
      </c>
      <c r="G34" s="5" t="s">
        <v>105</v>
      </c>
      <c r="H34" s="4" t="s">
        <v>106</v>
      </c>
      <c r="I34" s="5" t="s">
        <v>103</v>
      </c>
      <c r="J34" s="4" t="s">
        <v>316</v>
      </c>
      <c r="K34" s="5" t="s">
        <v>103</v>
      </c>
      <c r="L34" s="4" t="s">
        <v>153</v>
      </c>
      <c r="M34" s="5" t="s">
        <v>103</v>
      </c>
      <c r="N34" s="4" t="s">
        <v>436</v>
      </c>
      <c r="O34" s="12">
        <v>0</v>
      </c>
      <c r="P34" s="12">
        <v>40426.88</v>
      </c>
      <c r="Q34" s="4" t="s">
        <v>437</v>
      </c>
      <c r="R34" s="4" t="s">
        <v>79</v>
      </c>
      <c r="S34" s="4" t="s">
        <v>319</v>
      </c>
      <c r="T34" s="4" t="s">
        <v>320</v>
      </c>
      <c r="U34" s="4" t="s">
        <v>438</v>
      </c>
      <c r="V34" s="4" t="s">
        <v>322</v>
      </c>
    </row>
    <row r="35" s="1" customFormat="1" ht="16.5" customHeight="1" spans="1:22">
      <c r="A35" s="8" t="s">
        <v>439</v>
      </c>
      <c r="B35" s="9" t="s">
        <v>314</v>
      </c>
      <c r="C35" s="10">
        <v>1</v>
      </c>
      <c r="D35" s="8" t="s">
        <v>440</v>
      </c>
      <c r="E35" s="11">
        <v>45688</v>
      </c>
      <c r="F35" s="11">
        <v>45691</v>
      </c>
      <c r="G35" s="9" t="s">
        <v>105</v>
      </c>
      <c r="H35" s="8" t="s">
        <v>106</v>
      </c>
      <c r="I35" s="9" t="s">
        <v>103</v>
      </c>
      <c r="J35" s="8" t="s">
        <v>316</v>
      </c>
      <c r="K35" s="9" t="s">
        <v>103</v>
      </c>
      <c r="L35" s="8" t="s">
        <v>153</v>
      </c>
      <c r="M35" s="9" t="s">
        <v>103</v>
      </c>
      <c r="N35" s="8" t="s">
        <v>441</v>
      </c>
      <c r="O35" s="13">
        <v>0</v>
      </c>
      <c r="P35" s="13">
        <v>36216.5</v>
      </c>
      <c r="Q35" s="8" t="s">
        <v>442</v>
      </c>
      <c r="R35" s="8" t="s">
        <v>65</v>
      </c>
      <c r="S35" s="8" t="s">
        <v>319</v>
      </c>
      <c r="T35" s="8" t="s">
        <v>320</v>
      </c>
      <c r="U35" s="8" t="s">
        <v>443</v>
      </c>
      <c r="V35" s="8" t="s">
        <v>322</v>
      </c>
    </row>
    <row r="36" s="1" customFormat="1" ht="16.5" customHeight="1" spans="1:22">
      <c r="A36" s="4" t="s">
        <v>444</v>
      </c>
      <c r="B36" s="5" t="s">
        <v>314</v>
      </c>
      <c r="C36" s="6">
        <v>1</v>
      </c>
      <c r="D36" s="4" t="s">
        <v>445</v>
      </c>
      <c r="E36" s="7">
        <v>45688</v>
      </c>
      <c r="F36" s="7">
        <v>45691</v>
      </c>
      <c r="G36" s="5" t="s">
        <v>105</v>
      </c>
      <c r="H36" s="4" t="s">
        <v>106</v>
      </c>
      <c r="I36" s="5" t="s">
        <v>103</v>
      </c>
      <c r="J36" s="4" t="s">
        <v>316</v>
      </c>
      <c r="K36" s="5" t="s">
        <v>103</v>
      </c>
      <c r="L36" s="4" t="s">
        <v>153</v>
      </c>
      <c r="M36" s="5" t="s">
        <v>103</v>
      </c>
      <c r="N36" s="4" t="s">
        <v>446</v>
      </c>
      <c r="O36" s="12">
        <v>0</v>
      </c>
      <c r="P36" s="12">
        <v>7541.62</v>
      </c>
      <c r="Q36" s="4" t="s">
        <v>447</v>
      </c>
      <c r="R36" s="4" t="s">
        <v>62</v>
      </c>
      <c r="S36" s="4" t="s">
        <v>319</v>
      </c>
      <c r="T36" s="4" t="s">
        <v>320</v>
      </c>
      <c r="U36" s="4" t="s">
        <v>448</v>
      </c>
      <c r="V36" s="4" t="s">
        <v>322</v>
      </c>
    </row>
    <row r="37" s="1" customFormat="1" ht="16.5" customHeight="1" spans="1:22">
      <c r="A37" s="8" t="s">
        <v>449</v>
      </c>
      <c r="B37" s="9" t="s">
        <v>314</v>
      </c>
      <c r="C37" s="10">
        <v>1</v>
      </c>
      <c r="D37" s="8" t="s">
        <v>450</v>
      </c>
      <c r="E37" s="11">
        <v>45688</v>
      </c>
      <c r="F37" s="11">
        <v>45691</v>
      </c>
      <c r="G37" s="9" t="s">
        <v>105</v>
      </c>
      <c r="H37" s="8" t="s">
        <v>106</v>
      </c>
      <c r="I37" s="9" t="s">
        <v>103</v>
      </c>
      <c r="J37" s="8" t="s">
        <v>316</v>
      </c>
      <c r="K37" s="9" t="s">
        <v>103</v>
      </c>
      <c r="L37" s="8" t="s">
        <v>153</v>
      </c>
      <c r="M37" s="9" t="s">
        <v>103</v>
      </c>
      <c r="N37" s="8" t="s">
        <v>451</v>
      </c>
      <c r="O37" s="13">
        <v>0</v>
      </c>
      <c r="P37" s="13">
        <v>338259.87</v>
      </c>
      <c r="Q37" s="8" t="s">
        <v>452</v>
      </c>
      <c r="R37" s="8" t="s">
        <v>31</v>
      </c>
      <c r="S37" s="8" t="s">
        <v>319</v>
      </c>
      <c r="T37" s="8" t="s">
        <v>320</v>
      </c>
      <c r="U37" s="8" t="s">
        <v>453</v>
      </c>
      <c r="V37" s="8" t="s">
        <v>322</v>
      </c>
    </row>
    <row r="38" s="1" customFormat="1" ht="16.5" customHeight="1" spans="1:22">
      <c r="A38" s="4" t="s">
        <v>449</v>
      </c>
      <c r="B38" s="5" t="s">
        <v>314</v>
      </c>
      <c r="C38" s="6">
        <v>3</v>
      </c>
      <c r="D38" s="4" t="s">
        <v>450</v>
      </c>
      <c r="E38" s="7">
        <v>45688</v>
      </c>
      <c r="F38" s="7">
        <v>45691</v>
      </c>
      <c r="G38" s="5" t="s">
        <v>105</v>
      </c>
      <c r="H38" s="4" t="s">
        <v>106</v>
      </c>
      <c r="I38" s="5" t="s">
        <v>103</v>
      </c>
      <c r="J38" s="4" t="s">
        <v>316</v>
      </c>
      <c r="K38" s="5" t="s">
        <v>103</v>
      </c>
      <c r="L38" s="4" t="s">
        <v>153</v>
      </c>
      <c r="M38" s="5" t="s">
        <v>103</v>
      </c>
      <c r="N38" s="4" t="s">
        <v>451</v>
      </c>
      <c r="O38" s="12">
        <v>13464.2</v>
      </c>
      <c r="P38" s="12">
        <v>0</v>
      </c>
      <c r="Q38" s="4" t="s">
        <v>452</v>
      </c>
      <c r="R38" s="4" t="s">
        <v>31</v>
      </c>
      <c r="S38" s="4" t="s">
        <v>319</v>
      </c>
      <c r="T38" s="4" t="s">
        <v>320</v>
      </c>
      <c r="U38" s="4" t="s">
        <v>453</v>
      </c>
      <c r="V38" s="4" t="s">
        <v>322</v>
      </c>
    </row>
    <row r="39" s="1" customFormat="1" ht="16.5" customHeight="1" spans="1:22">
      <c r="A39" s="8" t="s">
        <v>454</v>
      </c>
      <c r="B39" s="9" t="s">
        <v>314</v>
      </c>
      <c r="C39" s="10">
        <v>1</v>
      </c>
      <c r="D39" s="8" t="s">
        <v>455</v>
      </c>
      <c r="E39" s="11">
        <v>45688</v>
      </c>
      <c r="F39" s="11">
        <v>45691</v>
      </c>
      <c r="G39" s="9" t="s">
        <v>105</v>
      </c>
      <c r="H39" s="8" t="s">
        <v>106</v>
      </c>
      <c r="I39" s="9" t="s">
        <v>103</v>
      </c>
      <c r="J39" s="8" t="s">
        <v>316</v>
      </c>
      <c r="K39" s="9" t="s">
        <v>103</v>
      </c>
      <c r="L39" s="8" t="s">
        <v>153</v>
      </c>
      <c r="M39" s="9" t="s">
        <v>103</v>
      </c>
      <c r="N39" s="8" t="s">
        <v>456</v>
      </c>
      <c r="O39" s="13">
        <v>0</v>
      </c>
      <c r="P39" s="13">
        <v>12540.63</v>
      </c>
      <c r="Q39" s="8" t="s">
        <v>457</v>
      </c>
      <c r="R39" s="8" t="s">
        <v>38</v>
      </c>
      <c r="S39" s="8" t="s">
        <v>319</v>
      </c>
      <c r="T39" s="8" t="s">
        <v>320</v>
      </c>
      <c r="U39" s="8" t="s">
        <v>458</v>
      </c>
      <c r="V39" s="8" t="s">
        <v>322</v>
      </c>
    </row>
    <row r="40" s="1" customFormat="1" ht="16.5" customHeight="1" spans="1:22">
      <c r="A40" s="4" t="s">
        <v>459</v>
      </c>
      <c r="B40" s="5" t="s">
        <v>314</v>
      </c>
      <c r="C40" s="6">
        <v>1</v>
      </c>
      <c r="D40" s="4" t="s">
        <v>460</v>
      </c>
      <c r="E40" s="7">
        <v>45688</v>
      </c>
      <c r="F40" s="7">
        <v>45691</v>
      </c>
      <c r="G40" s="5" t="s">
        <v>105</v>
      </c>
      <c r="H40" s="4" t="s">
        <v>106</v>
      </c>
      <c r="I40" s="5" t="s">
        <v>103</v>
      </c>
      <c r="J40" s="4" t="s">
        <v>316</v>
      </c>
      <c r="K40" s="5" t="s">
        <v>103</v>
      </c>
      <c r="L40" s="4" t="s">
        <v>153</v>
      </c>
      <c r="M40" s="5" t="s">
        <v>103</v>
      </c>
      <c r="N40" s="4" t="s">
        <v>461</v>
      </c>
      <c r="O40" s="12">
        <v>0</v>
      </c>
      <c r="P40" s="12">
        <v>11517.66</v>
      </c>
      <c r="Q40" s="4" t="s">
        <v>462</v>
      </c>
      <c r="R40" s="4" t="s">
        <v>69</v>
      </c>
      <c r="S40" s="4" t="s">
        <v>319</v>
      </c>
      <c r="T40" s="4" t="s">
        <v>320</v>
      </c>
      <c r="U40" s="4" t="s">
        <v>463</v>
      </c>
      <c r="V40" s="4" t="s">
        <v>322</v>
      </c>
    </row>
    <row r="41" s="1" customFormat="1" ht="16.5" customHeight="1" spans="1:22">
      <c r="A41" s="8" t="s">
        <v>459</v>
      </c>
      <c r="B41" s="9" t="s">
        <v>314</v>
      </c>
      <c r="C41" s="10">
        <v>3</v>
      </c>
      <c r="D41" s="8" t="s">
        <v>460</v>
      </c>
      <c r="E41" s="11">
        <v>45688</v>
      </c>
      <c r="F41" s="11">
        <v>45691</v>
      </c>
      <c r="G41" s="9" t="s">
        <v>105</v>
      </c>
      <c r="H41" s="8" t="s">
        <v>106</v>
      </c>
      <c r="I41" s="9" t="s">
        <v>103</v>
      </c>
      <c r="J41" s="8" t="s">
        <v>316</v>
      </c>
      <c r="K41" s="9" t="s">
        <v>103</v>
      </c>
      <c r="L41" s="8" t="s">
        <v>153</v>
      </c>
      <c r="M41" s="9" t="s">
        <v>103</v>
      </c>
      <c r="N41" s="8" t="s">
        <v>461</v>
      </c>
      <c r="O41" s="13">
        <v>1941.66</v>
      </c>
      <c r="P41" s="13">
        <v>0</v>
      </c>
      <c r="Q41" s="8" t="s">
        <v>462</v>
      </c>
      <c r="R41" s="8" t="s">
        <v>69</v>
      </c>
      <c r="S41" s="8" t="s">
        <v>319</v>
      </c>
      <c r="T41" s="8" t="s">
        <v>320</v>
      </c>
      <c r="U41" s="8" t="s">
        <v>463</v>
      </c>
      <c r="V41" s="8" t="s">
        <v>322</v>
      </c>
    </row>
    <row r="42" s="1" customFormat="1" ht="16.5" customHeight="1" spans="1:22">
      <c r="A42" s="4" t="s">
        <v>464</v>
      </c>
      <c r="B42" s="5" t="s">
        <v>314</v>
      </c>
      <c r="C42" s="6">
        <v>3</v>
      </c>
      <c r="D42" s="4" t="s">
        <v>465</v>
      </c>
      <c r="E42" s="7">
        <v>45688</v>
      </c>
      <c r="F42" s="7">
        <v>45692</v>
      </c>
      <c r="G42" s="5" t="s">
        <v>105</v>
      </c>
      <c r="H42" s="4" t="s">
        <v>106</v>
      </c>
      <c r="I42" s="5" t="s">
        <v>103</v>
      </c>
      <c r="J42" s="4" t="s">
        <v>316</v>
      </c>
      <c r="K42" s="5" t="s">
        <v>103</v>
      </c>
      <c r="L42" s="4" t="s">
        <v>153</v>
      </c>
      <c r="M42" s="5" t="s">
        <v>103</v>
      </c>
      <c r="N42" s="4" t="s">
        <v>466</v>
      </c>
      <c r="O42" s="12">
        <v>3092.74</v>
      </c>
      <c r="P42" s="12">
        <v>0</v>
      </c>
      <c r="Q42" s="4" t="s">
        <v>467</v>
      </c>
      <c r="R42" s="4" t="s">
        <v>44</v>
      </c>
      <c r="S42" s="4" t="s">
        <v>319</v>
      </c>
      <c r="T42" s="4" t="s">
        <v>320</v>
      </c>
      <c r="U42" s="4" t="s">
        <v>468</v>
      </c>
      <c r="V42" s="4" t="s">
        <v>322</v>
      </c>
    </row>
    <row r="43" s="1" customFormat="1" ht="16.5" customHeight="1" spans="1:22">
      <c r="A43" s="8" t="s">
        <v>464</v>
      </c>
      <c r="B43" s="9" t="s">
        <v>314</v>
      </c>
      <c r="C43" s="10">
        <v>1</v>
      </c>
      <c r="D43" s="8" t="s">
        <v>465</v>
      </c>
      <c r="E43" s="11">
        <v>45688</v>
      </c>
      <c r="F43" s="11">
        <v>45692</v>
      </c>
      <c r="G43" s="9" t="s">
        <v>105</v>
      </c>
      <c r="H43" s="8" t="s">
        <v>106</v>
      </c>
      <c r="I43" s="9" t="s">
        <v>103</v>
      </c>
      <c r="J43" s="8" t="s">
        <v>316</v>
      </c>
      <c r="K43" s="9" t="s">
        <v>103</v>
      </c>
      <c r="L43" s="8" t="s">
        <v>153</v>
      </c>
      <c r="M43" s="9" t="s">
        <v>103</v>
      </c>
      <c r="N43" s="8" t="s">
        <v>466</v>
      </c>
      <c r="O43" s="13">
        <v>0</v>
      </c>
      <c r="P43" s="13">
        <v>50327.94</v>
      </c>
      <c r="Q43" s="8" t="s">
        <v>467</v>
      </c>
      <c r="R43" s="8" t="s">
        <v>44</v>
      </c>
      <c r="S43" s="8" t="s">
        <v>319</v>
      </c>
      <c r="T43" s="8" t="s">
        <v>320</v>
      </c>
      <c r="U43" s="8" t="s">
        <v>468</v>
      </c>
      <c r="V43" s="8" t="s">
        <v>322</v>
      </c>
    </row>
    <row r="44" s="1" customFormat="1" ht="16.5" customHeight="1" spans="1:22">
      <c r="A44" s="4" t="s">
        <v>469</v>
      </c>
      <c r="B44" s="5" t="s">
        <v>314</v>
      </c>
      <c r="C44" s="6">
        <v>1</v>
      </c>
      <c r="D44" s="4" t="s">
        <v>470</v>
      </c>
      <c r="E44" s="7">
        <v>45688</v>
      </c>
      <c r="F44" s="7">
        <v>45692</v>
      </c>
      <c r="G44" s="5" t="s">
        <v>105</v>
      </c>
      <c r="H44" s="4" t="s">
        <v>106</v>
      </c>
      <c r="I44" s="5" t="s">
        <v>103</v>
      </c>
      <c r="J44" s="4" t="s">
        <v>316</v>
      </c>
      <c r="K44" s="5" t="s">
        <v>103</v>
      </c>
      <c r="L44" s="4" t="s">
        <v>153</v>
      </c>
      <c r="M44" s="5" t="s">
        <v>103</v>
      </c>
      <c r="N44" s="4" t="s">
        <v>471</v>
      </c>
      <c r="O44" s="12">
        <v>0</v>
      </c>
      <c r="P44" s="12">
        <v>82490</v>
      </c>
      <c r="Q44" s="4" t="s">
        <v>472</v>
      </c>
      <c r="R44" s="4" t="s">
        <v>22</v>
      </c>
      <c r="S44" s="4" t="s">
        <v>319</v>
      </c>
      <c r="T44" s="4" t="s">
        <v>320</v>
      </c>
      <c r="U44" s="4" t="s">
        <v>473</v>
      </c>
      <c r="V44" s="4" t="s">
        <v>322</v>
      </c>
    </row>
    <row r="45" s="1" customFormat="1" ht="16.5" customHeight="1" spans="1:22">
      <c r="A45" s="8" t="s">
        <v>474</v>
      </c>
      <c r="B45" s="9" t="s">
        <v>314</v>
      </c>
      <c r="C45" s="10">
        <v>4</v>
      </c>
      <c r="D45" s="8" t="s">
        <v>475</v>
      </c>
      <c r="E45" s="11">
        <v>45688</v>
      </c>
      <c r="F45" s="11">
        <v>45692</v>
      </c>
      <c r="G45" s="9" t="s">
        <v>105</v>
      </c>
      <c r="H45" s="8" t="s">
        <v>106</v>
      </c>
      <c r="I45" s="9" t="s">
        <v>103</v>
      </c>
      <c r="J45" s="8" t="s">
        <v>316</v>
      </c>
      <c r="K45" s="9" t="s">
        <v>103</v>
      </c>
      <c r="L45" s="8" t="s">
        <v>153</v>
      </c>
      <c r="M45" s="9" t="s">
        <v>103</v>
      </c>
      <c r="N45" s="8" t="s">
        <v>476</v>
      </c>
      <c r="O45" s="13">
        <v>1524</v>
      </c>
      <c r="P45" s="13">
        <v>0</v>
      </c>
      <c r="Q45" s="8" t="s">
        <v>477</v>
      </c>
      <c r="R45" s="8" t="s">
        <v>43</v>
      </c>
      <c r="S45" s="8" t="s">
        <v>319</v>
      </c>
      <c r="T45" s="8" t="s">
        <v>320</v>
      </c>
      <c r="U45" s="8" t="s">
        <v>478</v>
      </c>
      <c r="V45" s="8" t="s">
        <v>322</v>
      </c>
    </row>
    <row r="46" s="1" customFormat="1" ht="16.5" customHeight="1" spans="1:22">
      <c r="A46" s="4" t="s">
        <v>474</v>
      </c>
      <c r="B46" s="5" t="s">
        <v>314</v>
      </c>
      <c r="C46" s="6">
        <v>1</v>
      </c>
      <c r="D46" s="4" t="s">
        <v>475</v>
      </c>
      <c r="E46" s="7">
        <v>45688</v>
      </c>
      <c r="F46" s="7">
        <v>45692</v>
      </c>
      <c r="G46" s="5" t="s">
        <v>105</v>
      </c>
      <c r="H46" s="4" t="s">
        <v>106</v>
      </c>
      <c r="I46" s="5" t="s">
        <v>103</v>
      </c>
      <c r="J46" s="4" t="s">
        <v>316</v>
      </c>
      <c r="K46" s="5" t="s">
        <v>103</v>
      </c>
      <c r="L46" s="4" t="s">
        <v>153</v>
      </c>
      <c r="M46" s="5" t="s">
        <v>103</v>
      </c>
      <c r="N46" s="4" t="s">
        <v>476</v>
      </c>
      <c r="O46" s="12">
        <v>0</v>
      </c>
      <c r="P46" s="12">
        <v>50626.91</v>
      </c>
      <c r="Q46" s="4" t="s">
        <v>477</v>
      </c>
      <c r="R46" s="4" t="s">
        <v>43</v>
      </c>
      <c r="S46" s="4" t="s">
        <v>319</v>
      </c>
      <c r="T46" s="4" t="s">
        <v>320</v>
      </c>
      <c r="U46" s="4" t="s">
        <v>478</v>
      </c>
      <c r="V46" s="4" t="s">
        <v>322</v>
      </c>
    </row>
    <row r="47" s="1" customFormat="1" ht="16.5" customHeight="1" spans="1:22">
      <c r="A47" s="8" t="s">
        <v>479</v>
      </c>
      <c r="B47" s="9" t="s">
        <v>314</v>
      </c>
      <c r="C47" s="10">
        <v>1</v>
      </c>
      <c r="D47" s="8" t="s">
        <v>480</v>
      </c>
      <c r="E47" s="11">
        <v>45688</v>
      </c>
      <c r="F47" s="11">
        <v>45692</v>
      </c>
      <c r="G47" s="9" t="s">
        <v>105</v>
      </c>
      <c r="H47" s="8" t="s">
        <v>106</v>
      </c>
      <c r="I47" s="9" t="s">
        <v>103</v>
      </c>
      <c r="J47" s="8" t="s">
        <v>316</v>
      </c>
      <c r="K47" s="9" t="s">
        <v>103</v>
      </c>
      <c r="L47" s="8" t="s">
        <v>153</v>
      </c>
      <c r="M47" s="9" t="s">
        <v>103</v>
      </c>
      <c r="N47" s="8" t="s">
        <v>481</v>
      </c>
      <c r="O47" s="13">
        <v>0.02</v>
      </c>
      <c r="P47" s="13">
        <v>0</v>
      </c>
      <c r="Q47" s="8" t="s">
        <v>477</v>
      </c>
      <c r="R47" s="8" t="s">
        <v>43</v>
      </c>
      <c r="S47" s="8" t="s">
        <v>319</v>
      </c>
      <c r="T47" s="8" t="s">
        <v>320</v>
      </c>
      <c r="U47" s="8" t="s">
        <v>482</v>
      </c>
      <c r="V47" s="8" t="s">
        <v>322</v>
      </c>
    </row>
    <row r="48" s="1" customFormat="1" ht="16.5" customHeight="1" spans="1:22">
      <c r="A48" s="4" t="s">
        <v>483</v>
      </c>
      <c r="B48" s="5" t="s">
        <v>314</v>
      </c>
      <c r="C48" s="6">
        <v>3</v>
      </c>
      <c r="D48" s="4" t="s">
        <v>484</v>
      </c>
      <c r="E48" s="7">
        <v>45688</v>
      </c>
      <c r="F48" s="7">
        <v>45692</v>
      </c>
      <c r="G48" s="5" t="s">
        <v>105</v>
      </c>
      <c r="H48" s="4" t="s">
        <v>106</v>
      </c>
      <c r="I48" s="5" t="s">
        <v>103</v>
      </c>
      <c r="J48" s="4" t="s">
        <v>316</v>
      </c>
      <c r="K48" s="5" t="s">
        <v>103</v>
      </c>
      <c r="L48" s="4" t="s">
        <v>153</v>
      </c>
      <c r="M48" s="5" t="s">
        <v>103</v>
      </c>
      <c r="N48" s="4" t="s">
        <v>466</v>
      </c>
      <c r="O48" s="12">
        <v>28626.41</v>
      </c>
      <c r="P48" s="12">
        <v>0</v>
      </c>
      <c r="Q48" s="4" t="s">
        <v>467</v>
      </c>
      <c r="R48" s="4" t="s">
        <v>44</v>
      </c>
      <c r="S48" s="4" t="s">
        <v>319</v>
      </c>
      <c r="T48" s="4" t="s">
        <v>320</v>
      </c>
      <c r="U48" s="4" t="s">
        <v>485</v>
      </c>
      <c r="V48" s="4" t="s">
        <v>322</v>
      </c>
    </row>
    <row r="49" s="1" customFormat="1" ht="16.5" customHeight="1" spans="1:22">
      <c r="A49" s="8" t="s">
        <v>483</v>
      </c>
      <c r="B49" s="9" t="s">
        <v>314</v>
      </c>
      <c r="C49" s="10">
        <v>1</v>
      </c>
      <c r="D49" s="8" t="s">
        <v>484</v>
      </c>
      <c r="E49" s="11">
        <v>45688</v>
      </c>
      <c r="F49" s="11">
        <v>45692</v>
      </c>
      <c r="G49" s="9" t="s">
        <v>105</v>
      </c>
      <c r="H49" s="8" t="s">
        <v>106</v>
      </c>
      <c r="I49" s="9" t="s">
        <v>103</v>
      </c>
      <c r="J49" s="8" t="s">
        <v>316</v>
      </c>
      <c r="K49" s="9" t="s">
        <v>103</v>
      </c>
      <c r="L49" s="8" t="s">
        <v>153</v>
      </c>
      <c r="M49" s="9" t="s">
        <v>103</v>
      </c>
      <c r="N49" s="8" t="s">
        <v>466</v>
      </c>
      <c r="O49" s="13">
        <v>0</v>
      </c>
      <c r="P49" s="13">
        <v>77287.81</v>
      </c>
      <c r="Q49" s="8" t="s">
        <v>467</v>
      </c>
      <c r="R49" s="8" t="s">
        <v>44</v>
      </c>
      <c r="S49" s="8" t="s">
        <v>319</v>
      </c>
      <c r="T49" s="8" t="s">
        <v>320</v>
      </c>
      <c r="U49" s="8" t="s">
        <v>485</v>
      </c>
      <c r="V49" s="8" t="s">
        <v>322</v>
      </c>
    </row>
    <row r="50" s="1" customFormat="1" ht="16.5" customHeight="1" spans="1:22">
      <c r="A50" s="4" t="s">
        <v>486</v>
      </c>
      <c r="B50" s="5" t="s">
        <v>314</v>
      </c>
      <c r="C50" s="6">
        <v>1</v>
      </c>
      <c r="D50" s="4" t="s">
        <v>487</v>
      </c>
      <c r="E50" s="7">
        <v>45688</v>
      </c>
      <c r="F50" s="7">
        <v>45692</v>
      </c>
      <c r="G50" s="5" t="s">
        <v>105</v>
      </c>
      <c r="H50" s="4" t="s">
        <v>106</v>
      </c>
      <c r="I50" s="5" t="s">
        <v>103</v>
      </c>
      <c r="J50" s="4" t="s">
        <v>316</v>
      </c>
      <c r="K50" s="5" t="s">
        <v>103</v>
      </c>
      <c r="L50" s="4" t="s">
        <v>153</v>
      </c>
      <c r="M50" s="5" t="s">
        <v>103</v>
      </c>
      <c r="N50" s="4" t="s">
        <v>488</v>
      </c>
      <c r="O50" s="12">
        <v>0</v>
      </c>
      <c r="P50" s="12">
        <v>22780.8</v>
      </c>
      <c r="Q50" s="4" t="s">
        <v>489</v>
      </c>
      <c r="R50" s="4" t="s">
        <v>271</v>
      </c>
      <c r="S50" s="4" t="s">
        <v>319</v>
      </c>
      <c r="T50" s="4" t="s">
        <v>320</v>
      </c>
      <c r="U50" s="4" t="s">
        <v>490</v>
      </c>
      <c r="V50" s="4" t="s">
        <v>322</v>
      </c>
    </row>
    <row r="51" s="1" customFormat="1" ht="16.5" customHeight="1" spans="1:22">
      <c r="A51" s="8" t="s">
        <v>491</v>
      </c>
      <c r="B51" s="9" t="s">
        <v>314</v>
      </c>
      <c r="C51" s="10">
        <v>3</v>
      </c>
      <c r="D51" s="8" t="s">
        <v>492</v>
      </c>
      <c r="E51" s="11">
        <v>45688</v>
      </c>
      <c r="F51" s="11">
        <v>45692</v>
      </c>
      <c r="G51" s="9" t="s">
        <v>105</v>
      </c>
      <c r="H51" s="8" t="s">
        <v>106</v>
      </c>
      <c r="I51" s="9" t="s">
        <v>103</v>
      </c>
      <c r="J51" s="8" t="s">
        <v>316</v>
      </c>
      <c r="K51" s="9" t="s">
        <v>103</v>
      </c>
      <c r="L51" s="8" t="s">
        <v>153</v>
      </c>
      <c r="M51" s="9" t="s">
        <v>103</v>
      </c>
      <c r="N51" s="8" t="s">
        <v>493</v>
      </c>
      <c r="O51" s="13">
        <v>2.4</v>
      </c>
      <c r="P51" s="13">
        <v>0</v>
      </c>
      <c r="Q51" s="8" t="s">
        <v>494</v>
      </c>
      <c r="R51" s="8" t="s">
        <v>85</v>
      </c>
      <c r="S51" s="8" t="s">
        <v>319</v>
      </c>
      <c r="T51" s="8" t="s">
        <v>320</v>
      </c>
      <c r="U51" s="8" t="s">
        <v>495</v>
      </c>
      <c r="V51" s="8" t="s">
        <v>322</v>
      </c>
    </row>
    <row r="52" s="1" customFormat="1" ht="16.5" customHeight="1" spans="1:22">
      <c r="A52" s="4" t="s">
        <v>491</v>
      </c>
      <c r="B52" s="5" t="s">
        <v>314</v>
      </c>
      <c r="C52" s="6">
        <v>1</v>
      </c>
      <c r="D52" s="4" t="s">
        <v>492</v>
      </c>
      <c r="E52" s="7">
        <v>45688</v>
      </c>
      <c r="F52" s="7">
        <v>45692</v>
      </c>
      <c r="G52" s="5" t="s">
        <v>105</v>
      </c>
      <c r="H52" s="4" t="s">
        <v>106</v>
      </c>
      <c r="I52" s="5" t="s">
        <v>103</v>
      </c>
      <c r="J52" s="4" t="s">
        <v>316</v>
      </c>
      <c r="K52" s="5" t="s">
        <v>103</v>
      </c>
      <c r="L52" s="4" t="s">
        <v>153</v>
      </c>
      <c r="M52" s="5" t="s">
        <v>103</v>
      </c>
      <c r="N52" s="4" t="s">
        <v>493</v>
      </c>
      <c r="O52" s="12">
        <v>0</v>
      </c>
      <c r="P52" s="12">
        <v>79820.08</v>
      </c>
      <c r="Q52" s="4" t="s">
        <v>494</v>
      </c>
      <c r="R52" s="4" t="s">
        <v>85</v>
      </c>
      <c r="S52" s="4" t="s">
        <v>319</v>
      </c>
      <c r="T52" s="4" t="s">
        <v>320</v>
      </c>
      <c r="U52" s="4" t="s">
        <v>495</v>
      </c>
      <c r="V52" s="4" t="s">
        <v>322</v>
      </c>
    </row>
    <row r="53" s="1" customFormat="1" ht="16.5" customHeight="1" spans="1:22">
      <c r="A53" s="8" t="s">
        <v>496</v>
      </c>
      <c r="B53" s="9" t="s">
        <v>314</v>
      </c>
      <c r="C53" s="10">
        <v>1</v>
      </c>
      <c r="D53" s="8" t="s">
        <v>497</v>
      </c>
      <c r="E53" s="11">
        <v>45688</v>
      </c>
      <c r="F53" s="11">
        <v>45692</v>
      </c>
      <c r="G53" s="9" t="s">
        <v>105</v>
      </c>
      <c r="H53" s="8" t="s">
        <v>106</v>
      </c>
      <c r="I53" s="9" t="s">
        <v>103</v>
      </c>
      <c r="J53" s="8" t="s">
        <v>316</v>
      </c>
      <c r="K53" s="9" t="s">
        <v>103</v>
      </c>
      <c r="L53" s="8" t="s">
        <v>153</v>
      </c>
      <c r="M53" s="9" t="s">
        <v>103</v>
      </c>
      <c r="N53" s="8" t="s">
        <v>493</v>
      </c>
      <c r="O53" s="13">
        <v>0.01</v>
      </c>
      <c r="P53" s="13">
        <v>0</v>
      </c>
      <c r="Q53" s="8" t="s">
        <v>494</v>
      </c>
      <c r="R53" s="8" t="s">
        <v>85</v>
      </c>
      <c r="S53" s="8" t="s">
        <v>319</v>
      </c>
      <c r="T53" s="8" t="s">
        <v>320</v>
      </c>
      <c r="U53" s="8" t="s">
        <v>498</v>
      </c>
      <c r="V53" s="8" t="s">
        <v>322</v>
      </c>
    </row>
    <row r="54" s="1" customFormat="1" ht="16.5" customHeight="1" spans="1:22">
      <c r="A54" s="4" t="s">
        <v>499</v>
      </c>
      <c r="B54" s="5" t="s">
        <v>314</v>
      </c>
      <c r="C54" s="6">
        <v>1</v>
      </c>
      <c r="D54" s="4" t="s">
        <v>500</v>
      </c>
      <c r="E54" s="7">
        <v>45688</v>
      </c>
      <c r="F54" s="7">
        <v>45692</v>
      </c>
      <c r="G54" s="5" t="s">
        <v>105</v>
      </c>
      <c r="H54" s="4" t="s">
        <v>106</v>
      </c>
      <c r="I54" s="5" t="s">
        <v>103</v>
      </c>
      <c r="J54" s="4" t="s">
        <v>316</v>
      </c>
      <c r="K54" s="5" t="s">
        <v>103</v>
      </c>
      <c r="L54" s="4" t="s">
        <v>153</v>
      </c>
      <c r="M54" s="5" t="s">
        <v>103</v>
      </c>
      <c r="N54" s="4" t="s">
        <v>501</v>
      </c>
      <c r="O54" s="12">
        <v>0</v>
      </c>
      <c r="P54" s="12">
        <v>562795.04</v>
      </c>
      <c r="Q54" s="4" t="s">
        <v>502</v>
      </c>
      <c r="R54" s="4" t="s">
        <v>54</v>
      </c>
      <c r="S54" s="4" t="s">
        <v>319</v>
      </c>
      <c r="T54" s="4" t="s">
        <v>320</v>
      </c>
      <c r="U54" s="4" t="s">
        <v>503</v>
      </c>
      <c r="V54" s="4" t="s">
        <v>322</v>
      </c>
    </row>
    <row r="55" s="1" customFormat="1" ht="16.5" customHeight="1" spans="1:22">
      <c r="A55" s="8" t="s">
        <v>499</v>
      </c>
      <c r="B55" s="9" t="s">
        <v>314</v>
      </c>
      <c r="C55" s="10">
        <v>3</v>
      </c>
      <c r="D55" s="8" t="s">
        <v>500</v>
      </c>
      <c r="E55" s="11">
        <v>45688</v>
      </c>
      <c r="F55" s="11">
        <v>45692</v>
      </c>
      <c r="G55" s="9" t="s">
        <v>105</v>
      </c>
      <c r="H55" s="8" t="s">
        <v>106</v>
      </c>
      <c r="I55" s="9" t="s">
        <v>103</v>
      </c>
      <c r="J55" s="8" t="s">
        <v>316</v>
      </c>
      <c r="K55" s="9" t="s">
        <v>103</v>
      </c>
      <c r="L55" s="8" t="s">
        <v>153</v>
      </c>
      <c r="M55" s="9" t="s">
        <v>103</v>
      </c>
      <c r="N55" s="8" t="s">
        <v>501</v>
      </c>
      <c r="O55" s="13">
        <v>168555.04</v>
      </c>
      <c r="P55" s="13">
        <v>0</v>
      </c>
      <c r="Q55" s="8" t="s">
        <v>502</v>
      </c>
      <c r="R55" s="8" t="s">
        <v>54</v>
      </c>
      <c r="S55" s="8" t="s">
        <v>319</v>
      </c>
      <c r="T55" s="8" t="s">
        <v>320</v>
      </c>
      <c r="U55" s="8" t="s">
        <v>503</v>
      </c>
      <c r="V55" s="8" t="s">
        <v>322</v>
      </c>
    </row>
    <row r="56" s="1" customFormat="1" ht="16.5" customHeight="1" spans="1:22">
      <c r="A56" s="4" t="s">
        <v>504</v>
      </c>
      <c r="B56" s="5" t="s">
        <v>314</v>
      </c>
      <c r="C56" s="6">
        <v>3</v>
      </c>
      <c r="D56" s="4" t="s">
        <v>505</v>
      </c>
      <c r="E56" s="7">
        <v>45688</v>
      </c>
      <c r="F56" s="7">
        <v>45692</v>
      </c>
      <c r="G56" s="5" t="s">
        <v>105</v>
      </c>
      <c r="H56" s="4" t="s">
        <v>106</v>
      </c>
      <c r="I56" s="5" t="s">
        <v>103</v>
      </c>
      <c r="J56" s="4" t="s">
        <v>316</v>
      </c>
      <c r="K56" s="5" t="s">
        <v>103</v>
      </c>
      <c r="L56" s="4" t="s">
        <v>153</v>
      </c>
      <c r="M56" s="5" t="s">
        <v>103</v>
      </c>
      <c r="N56" s="4" t="s">
        <v>471</v>
      </c>
      <c r="O56" s="12">
        <v>109720.47</v>
      </c>
      <c r="P56" s="12">
        <v>0</v>
      </c>
      <c r="Q56" s="4" t="s">
        <v>472</v>
      </c>
      <c r="R56" s="4" t="s">
        <v>22</v>
      </c>
      <c r="S56" s="4" t="s">
        <v>319</v>
      </c>
      <c r="T56" s="4" t="s">
        <v>320</v>
      </c>
      <c r="U56" s="4" t="s">
        <v>506</v>
      </c>
      <c r="V56" s="4" t="s">
        <v>322</v>
      </c>
    </row>
    <row r="57" s="1" customFormat="1" ht="16.5" customHeight="1" spans="1:22">
      <c r="A57" s="8" t="s">
        <v>504</v>
      </c>
      <c r="B57" s="9" t="s">
        <v>314</v>
      </c>
      <c r="C57" s="10">
        <v>1</v>
      </c>
      <c r="D57" s="8" t="s">
        <v>505</v>
      </c>
      <c r="E57" s="11">
        <v>45688</v>
      </c>
      <c r="F57" s="11">
        <v>45692</v>
      </c>
      <c r="G57" s="9" t="s">
        <v>105</v>
      </c>
      <c r="H57" s="8" t="s">
        <v>106</v>
      </c>
      <c r="I57" s="9" t="s">
        <v>103</v>
      </c>
      <c r="J57" s="8" t="s">
        <v>316</v>
      </c>
      <c r="K57" s="9" t="s">
        <v>103</v>
      </c>
      <c r="L57" s="8" t="s">
        <v>153</v>
      </c>
      <c r="M57" s="9" t="s">
        <v>103</v>
      </c>
      <c r="N57" s="8" t="s">
        <v>471</v>
      </c>
      <c r="O57" s="13">
        <v>0</v>
      </c>
      <c r="P57" s="13">
        <v>428536.47</v>
      </c>
      <c r="Q57" s="8" t="s">
        <v>472</v>
      </c>
      <c r="R57" s="8" t="s">
        <v>22</v>
      </c>
      <c r="S57" s="8" t="s">
        <v>319</v>
      </c>
      <c r="T57" s="8" t="s">
        <v>320</v>
      </c>
      <c r="U57" s="8" t="s">
        <v>506</v>
      </c>
      <c r="V57" s="8" t="s">
        <v>322</v>
      </c>
    </row>
    <row r="58" s="1" customFormat="1" ht="16.5" customHeight="1" spans="1:22">
      <c r="A58" s="4" t="s">
        <v>507</v>
      </c>
      <c r="B58" s="5" t="s">
        <v>314</v>
      </c>
      <c r="C58" s="6">
        <v>1</v>
      </c>
      <c r="D58" s="4" t="s">
        <v>508</v>
      </c>
      <c r="E58" s="7">
        <v>45688</v>
      </c>
      <c r="F58" s="7">
        <v>45692</v>
      </c>
      <c r="G58" s="5" t="s">
        <v>105</v>
      </c>
      <c r="H58" s="4" t="s">
        <v>106</v>
      </c>
      <c r="I58" s="5" t="s">
        <v>103</v>
      </c>
      <c r="J58" s="4" t="s">
        <v>316</v>
      </c>
      <c r="K58" s="5" t="s">
        <v>103</v>
      </c>
      <c r="L58" s="4" t="s">
        <v>153</v>
      </c>
      <c r="M58" s="5" t="s">
        <v>103</v>
      </c>
      <c r="N58" s="4" t="s">
        <v>509</v>
      </c>
      <c r="O58" s="12">
        <v>0</v>
      </c>
      <c r="P58" s="12">
        <v>181993.28</v>
      </c>
      <c r="Q58" s="4" t="s">
        <v>510</v>
      </c>
      <c r="R58" s="4" t="s">
        <v>21</v>
      </c>
      <c r="S58" s="4" t="s">
        <v>319</v>
      </c>
      <c r="T58" s="4" t="s">
        <v>320</v>
      </c>
      <c r="U58" s="4" t="s">
        <v>511</v>
      </c>
      <c r="V58" s="4" t="s">
        <v>322</v>
      </c>
    </row>
    <row r="59" s="1" customFormat="1" ht="16.5" customHeight="1" spans="1:22">
      <c r="A59" s="8" t="s">
        <v>512</v>
      </c>
      <c r="B59" s="9" t="s">
        <v>314</v>
      </c>
      <c r="C59" s="10">
        <v>3</v>
      </c>
      <c r="D59" s="8" t="s">
        <v>513</v>
      </c>
      <c r="E59" s="11">
        <v>45688</v>
      </c>
      <c r="F59" s="11">
        <v>45692</v>
      </c>
      <c r="G59" s="9" t="s">
        <v>105</v>
      </c>
      <c r="H59" s="8" t="s">
        <v>106</v>
      </c>
      <c r="I59" s="9" t="s">
        <v>103</v>
      </c>
      <c r="J59" s="8" t="s">
        <v>316</v>
      </c>
      <c r="K59" s="9" t="s">
        <v>103</v>
      </c>
      <c r="L59" s="8" t="s">
        <v>153</v>
      </c>
      <c r="M59" s="9" t="s">
        <v>103</v>
      </c>
      <c r="N59" s="8" t="s">
        <v>514</v>
      </c>
      <c r="O59" s="13">
        <v>74865.23</v>
      </c>
      <c r="P59" s="13">
        <v>0</v>
      </c>
      <c r="Q59" s="8" t="s">
        <v>515</v>
      </c>
      <c r="R59" s="8" t="s">
        <v>37</v>
      </c>
      <c r="S59" s="8" t="s">
        <v>319</v>
      </c>
      <c r="T59" s="8" t="s">
        <v>320</v>
      </c>
      <c r="U59" s="8" t="s">
        <v>516</v>
      </c>
      <c r="V59" s="8" t="s">
        <v>322</v>
      </c>
    </row>
    <row r="60" s="1" customFormat="1" ht="16.5" customHeight="1" spans="1:22">
      <c r="A60" s="4" t="s">
        <v>512</v>
      </c>
      <c r="B60" s="5" t="s">
        <v>314</v>
      </c>
      <c r="C60" s="6">
        <v>1</v>
      </c>
      <c r="D60" s="4" t="s">
        <v>513</v>
      </c>
      <c r="E60" s="7">
        <v>45688</v>
      </c>
      <c r="F60" s="7">
        <v>45692</v>
      </c>
      <c r="G60" s="5" t="s">
        <v>105</v>
      </c>
      <c r="H60" s="4" t="s">
        <v>106</v>
      </c>
      <c r="I60" s="5" t="s">
        <v>103</v>
      </c>
      <c r="J60" s="4" t="s">
        <v>316</v>
      </c>
      <c r="K60" s="5" t="s">
        <v>103</v>
      </c>
      <c r="L60" s="4" t="s">
        <v>153</v>
      </c>
      <c r="M60" s="5" t="s">
        <v>103</v>
      </c>
      <c r="N60" s="4" t="s">
        <v>514</v>
      </c>
      <c r="O60" s="12">
        <v>0</v>
      </c>
      <c r="P60" s="12">
        <v>1760353.04</v>
      </c>
      <c r="Q60" s="4" t="s">
        <v>515</v>
      </c>
      <c r="R60" s="4" t="s">
        <v>37</v>
      </c>
      <c r="S60" s="4" t="s">
        <v>319</v>
      </c>
      <c r="T60" s="4" t="s">
        <v>320</v>
      </c>
      <c r="U60" s="4" t="s">
        <v>516</v>
      </c>
      <c r="V60" s="4" t="s">
        <v>322</v>
      </c>
    </row>
    <row r="61" s="1" customFormat="1" ht="16.5" customHeight="1" spans="1:22">
      <c r="A61" s="8" t="s">
        <v>517</v>
      </c>
      <c r="B61" s="9" t="s">
        <v>314</v>
      </c>
      <c r="C61" s="10">
        <v>3</v>
      </c>
      <c r="D61" s="8" t="s">
        <v>518</v>
      </c>
      <c r="E61" s="11">
        <v>45688</v>
      </c>
      <c r="F61" s="11">
        <v>45692</v>
      </c>
      <c r="G61" s="9" t="s">
        <v>105</v>
      </c>
      <c r="H61" s="8" t="s">
        <v>106</v>
      </c>
      <c r="I61" s="9" t="s">
        <v>103</v>
      </c>
      <c r="J61" s="8" t="s">
        <v>316</v>
      </c>
      <c r="K61" s="9" t="s">
        <v>103</v>
      </c>
      <c r="L61" s="8" t="s">
        <v>153</v>
      </c>
      <c r="M61" s="9" t="s">
        <v>103</v>
      </c>
      <c r="N61" s="8" t="s">
        <v>514</v>
      </c>
      <c r="O61" s="13">
        <v>54879.24</v>
      </c>
      <c r="P61" s="13">
        <v>0</v>
      </c>
      <c r="Q61" s="8" t="s">
        <v>515</v>
      </c>
      <c r="R61" s="8" t="s">
        <v>37</v>
      </c>
      <c r="S61" s="8" t="s">
        <v>319</v>
      </c>
      <c r="T61" s="8" t="s">
        <v>320</v>
      </c>
      <c r="U61" s="8" t="s">
        <v>519</v>
      </c>
      <c r="V61" s="8" t="s">
        <v>322</v>
      </c>
    </row>
    <row r="62" s="1" customFormat="1" ht="16.5" customHeight="1" spans="1:22">
      <c r="A62" s="4" t="s">
        <v>517</v>
      </c>
      <c r="B62" s="5" t="s">
        <v>314</v>
      </c>
      <c r="C62" s="6">
        <v>1</v>
      </c>
      <c r="D62" s="4" t="s">
        <v>518</v>
      </c>
      <c r="E62" s="7">
        <v>45688</v>
      </c>
      <c r="F62" s="7">
        <v>45692</v>
      </c>
      <c r="G62" s="5" t="s">
        <v>105</v>
      </c>
      <c r="H62" s="4" t="s">
        <v>106</v>
      </c>
      <c r="I62" s="5" t="s">
        <v>103</v>
      </c>
      <c r="J62" s="4" t="s">
        <v>316</v>
      </c>
      <c r="K62" s="5" t="s">
        <v>103</v>
      </c>
      <c r="L62" s="4" t="s">
        <v>153</v>
      </c>
      <c r="M62" s="5" t="s">
        <v>103</v>
      </c>
      <c r="N62" s="4" t="s">
        <v>514</v>
      </c>
      <c r="O62" s="12">
        <v>0</v>
      </c>
      <c r="P62" s="12">
        <v>77415.96</v>
      </c>
      <c r="Q62" s="4" t="s">
        <v>515</v>
      </c>
      <c r="R62" s="4" t="s">
        <v>37</v>
      </c>
      <c r="S62" s="4" t="s">
        <v>319</v>
      </c>
      <c r="T62" s="4" t="s">
        <v>320</v>
      </c>
      <c r="U62" s="4" t="s">
        <v>519</v>
      </c>
      <c r="V62" s="4" t="s">
        <v>322</v>
      </c>
    </row>
    <row r="63" s="1" customFormat="1" ht="16.5" customHeight="1" spans="1:22">
      <c r="A63" s="8" t="s">
        <v>520</v>
      </c>
      <c r="B63" s="9" t="s">
        <v>314</v>
      </c>
      <c r="C63" s="10">
        <v>1</v>
      </c>
      <c r="D63" s="8" t="s">
        <v>521</v>
      </c>
      <c r="E63" s="11">
        <v>45688</v>
      </c>
      <c r="F63" s="11">
        <v>45692</v>
      </c>
      <c r="G63" s="9" t="s">
        <v>105</v>
      </c>
      <c r="H63" s="8" t="s">
        <v>106</v>
      </c>
      <c r="I63" s="9" t="s">
        <v>103</v>
      </c>
      <c r="J63" s="8" t="s">
        <v>316</v>
      </c>
      <c r="K63" s="9" t="s">
        <v>103</v>
      </c>
      <c r="L63" s="8" t="s">
        <v>153</v>
      </c>
      <c r="M63" s="9" t="s">
        <v>103</v>
      </c>
      <c r="N63" s="8" t="s">
        <v>522</v>
      </c>
      <c r="O63" s="13">
        <v>0</v>
      </c>
      <c r="P63" s="13">
        <v>78601.67</v>
      </c>
      <c r="Q63" s="8" t="s">
        <v>523</v>
      </c>
      <c r="R63" s="8" t="s">
        <v>14</v>
      </c>
      <c r="S63" s="8" t="s">
        <v>319</v>
      </c>
      <c r="T63" s="8" t="s">
        <v>320</v>
      </c>
      <c r="U63" s="8" t="s">
        <v>524</v>
      </c>
      <c r="V63" s="8" t="s">
        <v>322</v>
      </c>
    </row>
    <row r="64" s="1" customFormat="1" ht="16.5" customHeight="1" spans="1:22">
      <c r="A64" s="4" t="s">
        <v>525</v>
      </c>
      <c r="B64" s="5" t="s">
        <v>314</v>
      </c>
      <c r="C64" s="6">
        <v>3</v>
      </c>
      <c r="D64" s="4" t="s">
        <v>526</v>
      </c>
      <c r="E64" s="7">
        <v>45688</v>
      </c>
      <c r="F64" s="7">
        <v>45692</v>
      </c>
      <c r="G64" s="5" t="s">
        <v>105</v>
      </c>
      <c r="H64" s="4" t="s">
        <v>106</v>
      </c>
      <c r="I64" s="5" t="s">
        <v>103</v>
      </c>
      <c r="J64" s="4" t="s">
        <v>316</v>
      </c>
      <c r="K64" s="5" t="s">
        <v>103</v>
      </c>
      <c r="L64" s="4" t="s">
        <v>153</v>
      </c>
      <c r="M64" s="5" t="s">
        <v>103</v>
      </c>
      <c r="N64" s="4" t="s">
        <v>527</v>
      </c>
      <c r="O64" s="12">
        <v>5972.94</v>
      </c>
      <c r="P64" s="12">
        <v>0</v>
      </c>
      <c r="Q64" s="4" t="s">
        <v>528</v>
      </c>
      <c r="R64" s="4" t="s">
        <v>20</v>
      </c>
      <c r="S64" s="4" t="s">
        <v>319</v>
      </c>
      <c r="T64" s="4" t="s">
        <v>320</v>
      </c>
      <c r="U64" s="4" t="s">
        <v>529</v>
      </c>
      <c r="V64" s="4" t="s">
        <v>322</v>
      </c>
    </row>
    <row r="65" s="1" customFormat="1" ht="16.5" customHeight="1" spans="1:22">
      <c r="A65" s="8" t="s">
        <v>525</v>
      </c>
      <c r="B65" s="9" t="s">
        <v>314</v>
      </c>
      <c r="C65" s="10">
        <v>1</v>
      </c>
      <c r="D65" s="8" t="s">
        <v>526</v>
      </c>
      <c r="E65" s="11">
        <v>45688</v>
      </c>
      <c r="F65" s="11">
        <v>45692</v>
      </c>
      <c r="G65" s="9" t="s">
        <v>105</v>
      </c>
      <c r="H65" s="8" t="s">
        <v>106</v>
      </c>
      <c r="I65" s="9" t="s">
        <v>103</v>
      </c>
      <c r="J65" s="8" t="s">
        <v>316</v>
      </c>
      <c r="K65" s="9" t="s">
        <v>103</v>
      </c>
      <c r="L65" s="8" t="s">
        <v>153</v>
      </c>
      <c r="M65" s="9" t="s">
        <v>103</v>
      </c>
      <c r="N65" s="8" t="s">
        <v>527</v>
      </c>
      <c r="O65" s="13">
        <v>0</v>
      </c>
      <c r="P65" s="13">
        <v>338860.87</v>
      </c>
      <c r="Q65" s="8" t="s">
        <v>528</v>
      </c>
      <c r="R65" s="8" t="s">
        <v>20</v>
      </c>
      <c r="S65" s="8" t="s">
        <v>319</v>
      </c>
      <c r="T65" s="8" t="s">
        <v>320</v>
      </c>
      <c r="U65" s="8" t="s">
        <v>529</v>
      </c>
      <c r="V65" s="8" t="s">
        <v>322</v>
      </c>
    </row>
    <row r="66" s="1" customFormat="1" ht="16.5" customHeight="1" spans="1:22">
      <c r="A66" s="4" t="s">
        <v>530</v>
      </c>
      <c r="B66" s="5" t="s">
        <v>314</v>
      </c>
      <c r="C66" s="6">
        <v>1</v>
      </c>
      <c r="D66" s="4" t="s">
        <v>531</v>
      </c>
      <c r="E66" s="7">
        <v>45688</v>
      </c>
      <c r="F66" s="7">
        <v>45693</v>
      </c>
      <c r="G66" s="5" t="s">
        <v>105</v>
      </c>
      <c r="H66" s="4" t="s">
        <v>106</v>
      </c>
      <c r="I66" s="5" t="s">
        <v>103</v>
      </c>
      <c r="J66" s="4" t="s">
        <v>316</v>
      </c>
      <c r="K66" s="5" t="s">
        <v>103</v>
      </c>
      <c r="L66" s="4" t="s">
        <v>153</v>
      </c>
      <c r="M66" s="5" t="s">
        <v>103</v>
      </c>
      <c r="N66" s="4" t="s">
        <v>532</v>
      </c>
      <c r="O66" s="12">
        <v>0</v>
      </c>
      <c r="P66" s="12">
        <v>75095.26</v>
      </c>
      <c r="Q66" s="4" t="s">
        <v>533</v>
      </c>
      <c r="R66" s="4" t="s">
        <v>16</v>
      </c>
      <c r="S66" s="4" t="s">
        <v>319</v>
      </c>
      <c r="T66" s="4" t="s">
        <v>320</v>
      </c>
      <c r="U66" s="4" t="s">
        <v>534</v>
      </c>
      <c r="V66" s="4" t="s">
        <v>322</v>
      </c>
    </row>
    <row r="67" s="1" customFormat="1" ht="16.5" customHeight="1" spans="1:22">
      <c r="A67" s="8" t="s">
        <v>535</v>
      </c>
      <c r="B67" s="9" t="s">
        <v>314</v>
      </c>
      <c r="C67" s="10">
        <v>1</v>
      </c>
      <c r="D67" s="8" t="s">
        <v>536</v>
      </c>
      <c r="E67" s="11">
        <v>45688</v>
      </c>
      <c r="F67" s="11">
        <v>45693</v>
      </c>
      <c r="G67" s="9" t="s">
        <v>105</v>
      </c>
      <c r="H67" s="8" t="s">
        <v>106</v>
      </c>
      <c r="I67" s="9" t="s">
        <v>103</v>
      </c>
      <c r="J67" s="8" t="s">
        <v>316</v>
      </c>
      <c r="K67" s="9" t="s">
        <v>103</v>
      </c>
      <c r="L67" s="8" t="s">
        <v>153</v>
      </c>
      <c r="M67" s="9" t="s">
        <v>103</v>
      </c>
      <c r="N67" s="8" t="s">
        <v>537</v>
      </c>
      <c r="O67" s="13">
        <v>0</v>
      </c>
      <c r="P67" s="13">
        <v>170865.32</v>
      </c>
      <c r="Q67" s="8" t="s">
        <v>538</v>
      </c>
      <c r="R67" s="8" t="s">
        <v>47</v>
      </c>
      <c r="S67" s="8" t="s">
        <v>319</v>
      </c>
      <c r="T67" s="8" t="s">
        <v>320</v>
      </c>
      <c r="U67" s="8" t="s">
        <v>539</v>
      </c>
      <c r="V67" s="8" t="s">
        <v>322</v>
      </c>
    </row>
    <row r="68" s="1" customFormat="1" ht="16.5" customHeight="1" spans="1:22">
      <c r="A68" s="4" t="s">
        <v>540</v>
      </c>
      <c r="B68" s="5" t="s">
        <v>314</v>
      </c>
      <c r="C68" s="6">
        <v>1</v>
      </c>
      <c r="D68" s="4" t="s">
        <v>541</v>
      </c>
      <c r="E68" s="7">
        <v>45688</v>
      </c>
      <c r="F68" s="7">
        <v>45693</v>
      </c>
      <c r="G68" s="5" t="s">
        <v>105</v>
      </c>
      <c r="H68" s="4" t="s">
        <v>106</v>
      </c>
      <c r="I68" s="5" t="s">
        <v>103</v>
      </c>
      <c r="J68" s="4" t="s">
        <v>316</v>
      </c>
      <c r="K68" s="5" t="s">
        <v>103</v>
      </c>
      <c r="L68" s="4" t="s">
        <v>153</v>
      </c>
      <c r="M68" s="5" t="s">
        <v>103</v>
      </c>
      <c r="N68" s="4" t="s">
        <v>542</v>
      </c>
      <c r="O68" s="12">
        <v>0</v>
      </c>
      <c r="P68" s="12">
        <v>16908.29</v>
      </c>
      <c r="Q68" s="4" t="s">
        <v>543</v>
      </c>
      <c r="R68" s="4" t="s">
        <v>12</v>
      </c>
      <c r="S68" s="4" t="s">
        <v>319</v>
      </c>
      <c r="T68" s="4" t="s">
        <v>320</v>
      </c>
      <c r="U68" s="4" t="s">
        <v>544</v>
      </c>
      <c r="V68" s="4" t="s">
        <v>322</v>
      </c>
    </row>
    <row r="69" s="1" customFormat="1" ht="16.5" customHeight="1" spans="1:22">
      <c r="A69" s="8" t="s">
        <v>545</v>
      </c>
      <c r="B69" s="9" t="s">
        <v>314</v>
      </c>
      <c r="C69" s="10">
        <v>1</v>
      </c>
      <c r="D69" s="8" t="s">
        <v>546</v>
      </c>
      <c r="E69" s="11">
        <v>45688</v>
      </c>
      <c r="F69" s="11">
        <v>45693</v>
      </c>
      <c r="G69" s="9" t="s">
        <v>105</v>
      </c>
      <c r="H69" s="8" t="s">
        <v>106</v>
      </c>
      <c r="I69" s="9" t="s">
        <v>103</v>
      </c>
      <c r="J69" s="8" t="s">
        <v>316</v>
      </c>
      <c r="K69" s="9" t="s">
        <v>103</v>
      </c>
      <c r="L69" s="8" t="s">
        <v>153</v>
      </c>
      <c r="M69" s="9" t="s">
        <v>103</v>
      </c>
      <c r="N69" s="8" t="s">
        <v>547</v>
      </c>
      <c r="O69" s="13">
        <v>0.01</v>
      </c>
      <c r="P69" s="13">
        <v>0</v>
      </c>
      <c r="Q69" s="8" t="s">
        <v>543</v>
      </c>
      <c r="R69" s="8" t="s">
        <v>12</v>
      </c>
      <c r="S69" s="8" t="s">
        <v>319</v>
      </c>
      <c r="T69" s="8" t="s">
        <v>320</v>
      </c>
      <c r="U69" s="8" t="s">
        <v>548</v>
      </c>
      <c r="V69" s="8" t="s">
        <v>322</v>
      </c>
    </row>
    <row r="70" s="1" customFormat="1" ht="16.5" customHeight="1" spans="1:22">
      <c r="A70" s="4" t="s">
        <v>549</v>
      </c>
      <c r="B70" s="5" t="s">
        <v>314</v>
      </c>
      <c r="C70" s="6">
        <v>1</v>
      </c>
      <c r="D70" s="4" t="s">
        <v>550</v>
      </c>
      <c r="E70" s="7">
        <v>45688</v>
      </c>
      <c r="F70" s="7">
        <v>45693</v>
      </c>
      <c r="G70" s="5" t="s">
        <v>105</v>
      </c>
      <c r="H70" s="4" t="s">
        <v>106</v>
      </c>
      <c r="I70" s="5" t="s">
        <v>103</v>
      </c>
      <c r="J70" s="4" t="s">
        <v>316</v>
      </c>
      <c r="K70" s="5" t="s">
        <v>103</v>
      </c>
      <c r="L70" s="4" t="s">
        <v>153</v>
      </c>
      <c r="M70" s="5" t="s">
        <v>103</v>
      </c>
      <c r="N70" s="4" t="s">
        <v>551</v>
      </c>
      <c r="O70" s="12">
        <v>0</v>
      </c>
      <c r="P70" s="12">
        <v>32879.48</v>
      </c>
      <c r="Q70" s="4" t="s">
        <v>552</v>
      </c>
      <c r="R70" s="4" t="s">
        <v>35</v>
      </c>
      <c r="S70" s="4" t="s">
        <v>319</v>
      </c>
      <c r="T70" s="4" t="s">
        <v>320</v>
      </c>
      <c r="U70" s="4" t="s">
        <v>553</v>
      </c>
      <c r="V70" s="4" t="s">
        <v>322</v>
      </c>
    </row>
    <row r="71" s="1" customFormat="1" ht="16.5" customHeight="1" spans="1:22">
      <c r="A71" s="8" t="s">
        <v>554</v>
      </c>
      <c r="B71" s="9" t="s">
        <v>314</v>
      </c>
      <c r="C71" s="10">
        <v>1</v>
      </c>
      <c r="D71" s="8" t="s">
        <v>555</v>
      </c>
      <c r="E71" s="11">
        <v>45688</v>
      </c>
      <c r="F71" s="11">
        <v>45693</v>
      </c>
      <c r="G71" s="9" t="s">
        <v>105</v>
      </c>
      <c r="H71" s="8" t="s">
        <v>106</v>
      </c>
      <c r="I71" s="9" t="s">
        <v>103</v>
      </c>
      <c r="J71" s="8" t="s">
        <v>316</v>
      </c>
      <c r="K71" s="9" t="s">
        <v>103</v>
      </c>
      <c r="L71" s="8" t="s">
        <v>153</v>
      </c>
      <c r="M71" s="9" t="s">
        <v>103</v>
      </c>
      <c r="N71" s="8" t="s">
        <v>556</v>
      </c>
      <c r="O71" s="13">
        <v>0.03</v>
      </c>
      <c r="P71" s="13">
        <v>0</v>
      </c>
      <c r="Q71" s="8" t="s">
        <v>552</v>
      </c>
      <c r="R71" s="8" t="s">
        <v>35</v>
      </c>
      <c r="S71" s="8" t="s">
        <v>319</v>
      </c>
      <c r="T71" s="8" t="s">
        <v>320</v>
      </c>
      <c r="U71" s="8" t="s">
        <v>557</v>
      </c>
      <c r="V71" s="8" t="s">
        <v>322</v>
      </c>
    </row>
    <row r="72" s="1" customFormat="1" ht="16.5" customHeight="1" spans="1:22">
      <c r="A72" s="4" t="s">
        <v>558</v>
      </c>
      <c r="B72" s="5" t="s">
        <v>314</v>
      </c>
      <c r="C72" s="6">
        <v>1</v>
      </c>
      <c r="D72" s="4" t="s">
        <v>559</v>
      </c>
      <c r="E72" s="7">
        <v>45688</v>
      </c>
      <c r="F72" s="7">
        <v>45693</v>
      </c>
      <c r="G72" s="5" t="s">
        <v>105</v>
      </c>
      <c r="H72" s="4" t="s">
        <v>106</v>
      </c>
      <c r="I72" s="5" t="s">
        <v>103</v>
      </c>
      <c r="J72" s="4" t="s">
        <v>316</v>
      </c>
      <c r="K72" s="5" t="s">
        <v>103</v>
      </c>
      <c r="L72" s="4" t="s">
        <v>153</v>
      </c>
      <c r="M72" s="5" t="s">
        <v>103</v>
      </c>
      <c r="N72" s="4" t="s">
        <v>560</v>
      </c>
      <c r="O72" s="12">
        <v>0</v>
      </c>
      <c r="P72" s="12">
        <v>71377.98</v>
      </c>
      <c r="Q72" s="4" t="s">
        <v>561</v>
      </c>
      <c r="R72" s="4" t="s">
        <v>15</v>
      </c>
      <c r="S72" s="4" t="s">
        <v>319</v>
      </c>
      <c r="T72" s="4" t="s">
        <v>320</v>
      </c>
      <c r="U72" s="4" t="s">
        <v>562</v>
      </c>
      <c r="V72" s="4" t="s">
        <v>322</v>
      </c>
    </row>
    <row r="73" s="1" customFormat="1" ht="16.5" customHeight="1" spans="1:22">
      <c r="A73" s="8" t="s">
        <v>558</v>
      </c>
      <c r="B73" s="9" t="s">
        <v>314</v>
      </c>
      <c r="C73" s="10">
        <v>3</v>
      </c>
      <c r="D73" s="8" t="s">
        <v>559</v>
      </c>
      <c r="E73" s="11">
        <v>45688</v>
      </c>
      <c r="F73" s="11">
        <v>45693</v>
      </c>
      <c r="G73" s="9" t="s">
        <v>105</v>
      </c>
      <c r="H73" s="8" t="s">
        <v>106</v>
      </c>
      <c r="I73" s="9" t="s">
        <v>103</v>
      </c>
      <c r="J73" s="8" t="s">
        <v>316</v>
      </c>
      <c r="K73" s="9" t="s">
        <v>103</v>
      </c>
      <c r="L73" s="8" t="s">
        <v>153</v>
      </c>
      <c r="M73" s="9" t="s">
        <v>103</v>
      </c>
      <c r="N73" s="8" t="s">
        <v>560</v>
      </c>
      <c r="O73" s="13">
        <v>0.63</v>
      </c>
      <c r="P73" s="13">
        <v>0</v>
      </c>
      <c r="Q73" s="8" t="s">
        <v>561</v>
      </c>
      <c r="R73" s="8" t="s">
        <v>15</v>
      </c>
      <c r="S73" s="8" t="s">
        <v>319</v>
      </c>
      <c r="T73" s="8" t="s">
        <v>320</v>
      </c>
      <c r="U73" s="8" t="s">
        <v>562</v>
      </c>
      <c r="V73" s="8" t="s">
        <v>322</v>
      </c>
    </row>
    <row r="74" s="1" customFormat="1" ht="16.5" customHeight="1" spans="1:22">
      <c r="A74" s="4" t="s">
        <v>563</v>
      </c>
      <c r="B74" s="5" t="s">
        <v>314</v>
      </c>
      <c r="C74" s="6">
        <v>1</v>
      </c>
      <c r="D74" s="4" t="s">
        <v>564</v>
      </c>
      <c r="E74" s="7">
        <v>45688</v>
      </c>
      <c r="F74" s="7">
        <v>45693</v>
      </c>
      <c r="G74" s="5" t="s">
        <v>105</v>
      </c>
      <c r="H74" s="4" t="s">
        <v>106</v>
      </c>
      <c r="I74" s="5" t="s">
        <v>103</v>
      </c>
      <c r="J74" s="4" t="s">
        <v>316</v>
      </c>
      <c r="K74" s="5" t="s">
        <v>103</v>
      </c>
      <c r="L74" s="4" t="s">
        <v>153</v>
      </c>
      <c r="M74" s="5" t="s">
        <v>103</v>
      </c>
      <c r="N74" s="4" t="s">
        <v>565</v>
      </c>
      <c r="O74" s="12">
        <v>0</v>
      </c>
      <c r="P74" s="12">
        <v>61016.77</v>
      </c>
      <c r="Q74" s="4" t="s">
        <v>566</v>
      </c>
      <c r="R74" s="4" t="s">
        <v>29</v>
      </c>
      <c r="S74" s="4" t="s">
        <v>319</v>
      </c>
      <c r="T74" s="4" t="s">
        <v>320</v>
      </c>
      <c r="U74" s="4" t="s">
        <v>567</v>
      </c>
      <c r="V74" s="4" t="s">
        <v>322</v>
      </c>
    </row>
    <row r="75" s="1" customFormat="1" ht="16.5" customHeight="1" spans="1:22">
      <c r="A75" s="8" t="s">
        <v>568</v>
      </c>
      <c r="B75" s="9" t="s">
        <v>314</v>
      </c>
      <c r="C75" s="10">
        <v>1</v>
      </c>
      <c r="D75" s="8" t="s">
        <v>569</v>
      </c>
      <c r="E75" s="11">
        <v>45688</v>
      </c>
      <c r="F75" s="11">
        <v>45693</v>
      </c>
      <c r="G75" s="9" t="s">
        <v>105</v>
      </c>
      <c r="H75" s="8" t="s">
        <v>106</v>
      </c>
      <c r="I75" s="9" t="s">
        <v>103</v>
      </c>
      <c r="J75" s="8" t="s">
        <v>316</v>
      </c>
      <c r="K75" s="9" t="s">
        <v>103</v>
      </c>
      <c r="L75" s="8" t="s">
        <v>153</v>
      </c>
      <c r="M75" s="9" t="s">
        <v>103</v>
      </c>
      <c r="N75" s="8" t="s">
        <v>570</v>
      </c>
      <c r="O75" s="13">
        <v>0</v>
      </c>
      <c r="P75" s="13">
        <v>77995.01</v>
      </c>
      <c r="Q75" s="8" t="s">
        <v>571</v>
      </c>
      <c r="R75" s="8" t="s">
        <v>11</v>
      </c>
      <c r="S75" s="8" t="s">
        <v>319</v>
      </c>
      <c r="T75" s="8" t="s">
        <v>320</v>
      </c>
      <c r="U75" s="8" t="s">
        <v>572</v>
      </c>
      <c r="V75" s="8" t="s">
        <v>322</v>
      </c>
    </row>
    <row r="76" s="1" customFormat="1" ht="16.5" customHeight="1" spans="1:22">
      <c r="A76" s="4" t="s">
        <v>573</v>
      </c>
      <c r="B76" s="5" t="s">
        <v>314</v>
      </c>
      <c r="C76" s="6">
        <v>1</v>
      </c>
      <c r="D76" s="4" t="s">
        <v>574</v>
      </c>
      <c r="E76" s="7">
        <v>45688</v>
      </c>
      <c r="F76" s="7">
        <v>45693</v>
      </c>
      <c r="G76" s="5" t="s">
        <v>105</v>
      </c>
      <c r="H76" s="4" t="s">
        <v>106</v>
      </c>
      <c r="I76" s="5" t="s">
        <v>103</v>
      </c>
      <c r="J76" s="4" t="s">
        <v>316</v>
      </c>
      <c r="K76" s="5" t="s">
        <v>103</v>
      </c>
      <c r="L76" s="4" t="s">
        <v>153</v>
      </c>
      <c r="M76" s="5" t="s">
        <v>103</v>
      </c>
      <c r="N76" s="4" t="s">
        <v>575</v>
      </c>
      <c r="O76" s="12">
        <v>0</v>
      </c>
      <c r="P76" s="12">
        <v>7509.52</v>
      </c>
      <c r="Q76" s="4" t="s">
        <v>576</v>
      </c>
      <c r="R76" s="4" t="s">
        <v>45</v>
      </c>
      <c r="S76" s="4" t="s">
        <v>319</v>
      </c>
      <c r="T76" s="4" t="s">
        <v>320</v>
      </c>
      <c r="U76" s="4" t="s">
        <v>577</v>
      </c>
      <c r="V76" s="4" t="s">
        <v>322</v>
      </c>
    </row>
    <row r="77" s="1" customFormat="1" ht="16.5" customHeight="1" spans="1:22">
      <c r="A77" s="8" t="s">
        <v>578</v>
      </c>
      <c r="B77" s="9" t="s">
        <v>314</v>
      </c>
      <c r="C77" s="10">
        <v>1</v>
      </c>
      <c r="D77" s="8" t="s">
        <v>579</v>
      </c>
      <c r="E77" s="11">
        <v>45688</v>
      </c>
      <c r="F77" s="11">
        <v>45693</v>
      </c>
      <c r="G77" s="9" t="s">
        <v>105</v>
      </c>
      <c r="H77" s="8" t="s">
        <v>106</v>
      </c>
      <c r="I77" s="9" t="s">
        <v>103</v>
      </c>
      <c r="J77" s="8" t="s">
        <v>316</v>
      </c>
      <c r="K77" s="9" t="s">
        <v>103</v>
      </c>
      <c r="L77" s="8" t="s">
        <v>153</v>
      </c>
      <c r="M77" s="9" t="s">
        <v>103</v>
      </c>
      <c r="N77" s="8" t="s">
        <v>580</v>
      </c>
      <c r="O77" s="13">
        <v>0</v>
      </c>
      <c r="P77" s="13">
        <v>149855.09</v>
      </c>
      <c r="Q77" s="8" t="s">
        <v>581</v>
      </c>
      <c r="R77" s="8" t="s">
        <v>32</v>
      </c>
      <c r="S77" s="8" t="s">
        <v>319</v>
      </c>
      <c r="T77" s="8" t="s">
        <v>320</v>
      </c>
      <c r="U77" s="8" t="s">
        <v>582</v>
      </c>
      <c r="V77" s="8" t="s">
        <v>322</v>
      </c>
    </row>
    <row r="78" s="1" customFormat="1" ht="16.5" customHeight="1" spans="1:22">
      <c r="A78" s="4" t="s">
        <v>578</v>
      </c>
      <c r="B78" s="5" t="s">
        <v>314</v>
      </c>
      <c r="C78" s="6">
        <v>3</v>
      </c>
      <c r="D78" s="4" t="s">
        <v>579</v>
      </c>
      <c r="E78" s="7">
        <v>45688</v>
      </c>
      <c r="F78" s="7">
        <v>45693</v>
      </c>
      <c r="G78" s="5" t="s">
        <v>105</v>
      </c>
      <c r="H78" s="4" t="s">
        <v>106</v>
      </c>
      <c r="I78" s="5" t="s">
        <v>103</v>
      </c>
      <c r="J78" s="4" t="s">
        <v>316</v>
      </c>
      <c r="K78" s="5" t="s">
        <v>103</v>
      </c>
      <c r="L78" s="4" t="s">
        <v>153</v>
      </c>
      <c r="M78" s="5" t="s">
        <v>103</v>
      </c>
      <c r="N78" s="4" t="s">
        <v>580</v>
      </c>
      <c r="O78" s="12">
        <v>1494.84</v>
      </c>
      <c r="P78" s="12">
        <v>0</v>
      </c>
      <c r="Q78" s="4" t="s">
        <v>581</v>
      </c>
      <c r="R78" s="4" t="s">
        <v>32</v>
      </c>
      <c r="S78" s="4" t="s">
        <v>319</v>
      </c>
      <c r="T78" s="4" t="s">
        <v>320</v>
      </c>
      <c r="U78" s="4" t="s">
        <v>582</v>
      </c>
      <c r="V78" s="4" t="s">
        <v>322</v>
      </c>
    </row>
    <row r="79" s="1" customFormat="1" ht="16.5" customHeight="1" spans="1:22">
      <c r="A79" s="8" t="s">
        <v>583</v>
      </c>
      <c r="B79" s="9" t="s">
        <v>314</v>
      </c>
      <c r="C79" s="10">
        <v>1</v>
      </c>
      <c r="D79" s="8" t="s">
        <v>584</v>
      </c>
      <c r="E79" s="11">
        <v>45688</v>
      </c>
      <c r="F79" s="11">
        <v>45693</v>
      </c>
      <c r="G79" s="9" t="s">
        <v>105</v>
      </c>
      <c r="H79" s="8" t="s">
        <v>106</v>
      </c>
      <c r="I79" s="9" t="s">
        <v>103</v>
      </c>
      <c r="J79" s="8" t="s">
        <v>316</v>
      </c>
      <c r="K79" s="9" t="s">
        <v>103</v>
      </c>
      <c r="L79" s="8" t="s">
        <v>153</v>
      </c>
      <c r="M79" s="9" t="s">
        <v>103</v>
      </c>
      <c r="N79" s="8" t="s">
        <v>585</v>
      </c>
      <c r="O79" s="13">
        <v>0</v>
      </c>
      <c r="P79" s="13">
        <v>0.01</v>
      </c>
      <c r="Q79" s="8" t="s">
        <v>581</v>
      </c>
      <c r="R79" s="8" t="s">
        <v>32</v>
      </c>
      <c r="S79" s="8" t="s">
        <v>319</v>
      </c>
      <c r="T79" s="8" t="s">
        <v>320</v>
      </c>
      <c r="U79" s="8" t="s">
        <v>586</v>
      </c>
      <c r="V79" s="8" t="s">
        <v>322</v>
      </c>
    </row>
    <row r="80" s="1" customFormat="1" ht="16.5" customHeight="1" spans="1:22">
      <c r="A80" s="4" t="s">
        <v>587</v>
      </c>
      <c r="B80" s="5" t="s">
        <v>314</v>
      </c>
      <c r="C80" s="6">
        <v>1</v>
      </c>
      <c r="D80" s="4" t="s">
        <v>588</v>
      </c>
      <c r="E80" s="7">
        <v>45688</v>
      </c>
      <c r="F80" s="7">
        <v>45693</v>
      </c>
      <c r="G80" s="5" t="s">
        <v>105</v>
      </c>
      <c r="H80" s="4" t="s">
        <v>106</v>
      </c>
      <c r="I80" s="5" t="s">
        <v>103</v>
      </c>
      <c r="J80" s="4" t="s">
        <v>316</v>
      </c>
      <c r="K80" s="5" t="s">
        <v>103</v>
      </c>
      <c r="L80" s="4" t="s">
        <v>153</v>
      </c>
      <c r="M80" s="5" t="s">
        <v>103</v>
      </c>
      <c r="N80" s="4" t="s">
        <v>589</v>
      </c>
      <c r="O80" s="12">
        <v>0</v>
      </c>
      <c r="P80" s="12">
        <v>119091.84</v>
      </c>
      <c r="Q80" s="4" t="s">
        <v>590</v>
      </c>
      <c r="R80" s="4" t="s">
        <v>10</v>
      </c>
      <c r="S80" s="4" t="s">
        <v>319</v>
      </c>
      <c r="T80" s="4" t="s">
        <v>320</v>
      </c>
      <c r="U80" s="4" t="s">
        <v>591</v>
      </c>
      <c r="V80" s="4" t="s">
        <v>322</v>
      </c>
    </row>
    <row r="81" s="1" customFormat="1" ht="16.5" customHeight="1" spans="1:22">
      <c r="A81" s="8" t="s">
        <v>592</v>
      </c>
      <c r="B81" s="9" t="s">
        <v>314</v>
      </c>
      <c r="C81" s="10">
        <v>1</v>
      </c>
      <c r="D81" s="8" t="s">
        <v>593</v>
      </c>
      <c r="E81" s="11">
        <v>45688</v>
      </c>
      <c r="F81" s="11">
        <v>45693</v>
      </c>
      <c r="G81" s="9" t="s">
        <v>105</v>
      </c>
      <c r="H81" s="8" t="s">
        <v>106</v>
      </c>
      <c r="I81" s="9" t="s">
        <v>103</v>
      </c>
      <c r="J81" s="8" t="s">
        <v>316</v>
      </c>
      <c r="K81" s="9" t="s">
        <v>103</v>
      </c>
      <c r="L81" s="8" t="s">
        <v>153</v>
      </c>
      <c r="M81" s="9" t="s">
        <v>103</v>
      </c>
      <c r="N81" s="8" t="s">
        <v>537</v>
      </c>
      <c r="O81" s="13">
        <v>0</v>
      </c>
      <c r="P81" s="13">
        <v>4843.63</v>
      </c>
      <c r="Q81" s="8" t="s">
        <v>538</v>
      </c>
      <c r="R81" s="8" t="s">
        <v>47</v>
      </c>
      <c r="S81" s="8" t="s">
        <v>319</v>
      </c>
      <c r="T81" s="8" t="s">
        <v>320</v>
      </c>
      <c r="U81" s="8" t="s">
        <v>594</v>
      </c>
      <c r="V81" s="8" t="s">
        <v>322</v>
      </c>
    </row>
    <row r="82" s="1" customFormat="1" ht="16.5" customHeight="1" spans="1:22">
      <c r="A82" s="4" t="s">
        <v>595</v>
      </c>
      <c r="B82" s="5" t="s">
        <v>314</v>
      </c>
      <c r="C82" s="6">
        <v>3</v>
      </c>
      <c r="D82" s="4" t="s">
        <v>596</v>
      </c>
      <c r="E82" s="7">
        <v>45688</v>
      </c>
      <c r="F82" s="7">
        <v>45693</v>
      </c>
      <c r="G82" s="5" t="s">
        <v>105</v>
      </c>
      <c r="H82" s="4" t="s">
        <v>106</v>
      </c>
      <c r="I82" s="5" t="s">
        <v>103</v>
      </c>
      <c r="J82" s="4" t="s">
        <v>316</v>
      </c>
      <c r="K82" s="5" t="s">
        <v>103</v>
      </c>
      <c r="L82" s="4" t="s">
        <v>153</v>
      </c>
      <c r="M82" s="5" t="s">
        <v>103</v>
      </c>
      <c r="N82" s="4" t="s">
        <v>372</v>
      </c>
      <c r="O82" s="12">
        <v>72345.13</v>
      </c>
      <c r="P82" s="12">
        <v>0</v>
      </c>
      <c r="Q82" s="4" t="s">
        <v>373</v>
      </c>
      <c r="R82" s="4" t="s">
        <v>55</v>
      </c>
      <c r="S82" s="4" t="s">
        <v>319</v>
      </c>
      <c r="T82" s="4" t="s">
        <v>320</v>
      </c>
      <c r="U82" s="4" t="s">
        <v>597</v>
      </c>
      <c r="V82" s="4" t="s">
        <v>322</v>
      </c>
    </row>
    <row r="83" s="1" customFormat="1" ht="16.5" customHeight="1" spans="1:22">
      <c r="A83" s="8" t="s">
        <v>595</v>
      </c>
      <c r="B83" s="9" t="s">
        <v>314</v>
      </c>
      <c r="C83" s="10">
        <v>1</v>
      </c>
      <c r="D83" s="8" t="s">
        <v>596</v>
      </c>
      <c r="E83" s="11">
        <v>45688</v>
      </c>
      <c r="F83" s="11">
        <v>45693</v>
      </c>
      <c r="G83" s="9" t="s">
        <v>105</v>
      </c>
      <c r="H83" s="8" t="s">
        <v>106</v>
      </c>
      <c r="I83" s="9" t="s">
        <v>103</v>
      </c>
      <c r="J83" s="8" t="s">
        <v>316</v>
      </c>
      <c r="K83" s="9" t="s">
        <v>103</v>
      </c>
      <c r="L83" s="8" t="s">
        <v>153</v>
      </c>
      <c r="M83" s="9" t="s">
        <v>103</v>
      </c>
      <c r="N83" s="8" t="s">
        <v>372</v>
      </c>
      <c r="O83" s="13">
        <v>0</v>
      </c>
      <c r="P83" s="13">
        <v>561668.88</v>
      </c>
      <c r="Q83" s="8" t="s">
        <v>373</v>
      </c>
      <c r="R83" s="8" t="s">
        <v>55</v>
      </c>
      <c r="S83" s="8" t="s">
        <v>319</v>
      </c>
      <c r="T83" s="8" t="s">
        <v>320</v>
      </c>
      <c r="U83" s="8" t="s">
        <v>597</v>
      </c>
      <c r="V83" s="8" t="s">
        <v>322</v>
      </c>
    </row>
    <row r="84" s="1" customFormat="1" ht="16.5" customHeight="1" spans="1:22">
      <c r="A84" s="4" t="s">
        <v>598</v>
      </c>
      <c r="B84" s="5" t="s">
        <v>314</v>
      </c>
      <c r="C84" s="6">
        <v>3</v>
      </c>
      <c r="D84" s="4" t="s">
        <v>599</v>
      </c>
      <c r="E84" s="7">
        <v>45688</v>
      </c>
      <c r="F84" s="7">
        <v>45693</v>
      </c>
      <c r="G84" s="5" t="s">
        <v>105</v>
      </c>
      <c r="H84" s="4" t="s">
        <v>106</v>
      </c>
      <c r="I84" s="5" t="s">
        <v>103</v>
      </c>
      <c r="J84" s="4" t="s">
        <v>316</v>
      </c>
      <c r="K84" s="5" t="s">
        <v>103</v>
      </c>
      <c r="L84" s="4" t="s">
        <v>153</v>
      </c>
      <c r="M84" s="5" t="s">
        <v>103</v>
      </c>
      <c r="N84" s="4" t="s">
        <v>600</v>
      </c>
      <c r="O84" s="12">
        <v>5617.51</v>
      </c>
      <c r="P84" s="12">
        <v>0</v>
      </c>
      <c r="Q84" s="4" t="s">
        <v>601</v>
      </c>
      <c r="R84" s="4" t="s">
        <v>24</v>
      </c>
      <c r="S84" s="4" t="s">
        <v>319</v>
      </c>
      <c r="T84" s="4" t="s">
        <v>320</v>
      </c>
      <c r="U84" s="4" t="s">
        <v>602</v>
      </c>
      <c r="V84" s="4" t="s">
        <v>322</v>
      </c>
    </row>
    <row r="85" s="1" customFormat="1" ht="16.5" customHeight="1" spans="1:22">
      <c r="A85" s="8" t="s">
        <v>598</v>
      </c>
      <c r="B85" s="9" t="s">
        <v>314</v>
      </c>
      <c r="C85" s="10">
        <v>1</v>
      </c>
      <c r="D85" s="8" t="s">
        <v>599</v>
      </c>
      <c r="E85" s="11">
        <v>45688</v>
      </c>
      <c r="F85" s="11">
        <v>45693</v>
      </c>
      <c r="G85" s="9" t="s">
        <v>105</v>
      </c>
      <c r="H85" s="8" t="s">
        <v>106</v>
      </c>
      <c r="I85" s="9" t="s">
        <v>103</v>
      </c>
      <c r="J85" s="8" t="s">
        <v>316</v>
      </c>
      <c r="K85" s="9" t="s">
        <v>103</v>
      </c>
      <c r="L85" s="8" t="s">
        <v>153</v>
      </c>
      <c r="M85" s="9" t="s">
        <v>103</v>
      </c>
      <c r="N85" s="8" t="s">
        <v>600</v>
      </c>
      <c r="O85" s="13">
        <v>0</v>
      </c>
      <c r="P85" s="13">
        <v>141073.87</v>
      </c>
      <c r="Q85" s="8" t="s">
        <v>601</v>
      </c>
      <c r="R85" s="8" t="s">
        <v>24</v>
      </c>
      <c r="S85" s="8" t="s">
        <v>319</v>
      </c>
      <c r="T85" s="8" t="s">
        <v>320</v>
      </c>
      <c r="U85" s="8" t="s">
        <v>602</v>
      </c>
      <c r="V85" s="8" t="s">
        <v>322</v>
      </c>
    </row>
    <row r="86" s="1" customFormat="1" ht="16.5" customHeight="1" spans="1:22">
      <c r="A86" s="4" t="s">
        <v>603</v>
      </c>
      <c r="B86" s="5" t="s">
        <v>314</v>
      </c>
      <c r="C86" s="6">
        <v>1</v>
      </c>
      <c r="D86" s="4" t="s">
        <v>604</v>
      </c>
      <c r="E86" s="7">
        <v>45688</v>
      </c>
      <c r="F86" s="7">
        <v>45693</v>
      </c>
      <c r="G86" s="5" t="s">
        <v>105</v>
      </c>
      <c r="H86" s="4" t="s">
        <v>106</v>
      </c>
      <c r="I86" s="5" t="s">
        <v>103</v>
      </c>
      <c r="J86" s="4" t="s">
        <v>316</v>
      </c>
      <c r="K86" s="5" t="s">
        <v>103</v>
      </c>
      <c r="L86" s="4" t="s">
        <v>153</v>
      </c>
      <c r="M86" s="5" t="s">
        <v>103</v>
      </c>
      <c r="N86" s="4" t="s">
        <v>605</v>
      </c>
      <c r="O86" s="12">
        <v>0.09</v>
      </c>
      <c r="P86" s="12">
        <v>0</v>
      </c>
      <c r="Q86" s="4" t="s">
        <v>601</v>
      </c>
      <c r="R86" s="4" t="s">
        <v>24</v>
      </c>
      <c r="S86" s="4" t="s">
        <v>319</v>
      </c>
      <c r="T86" s="4" t="s">
        <v>320</v>
      </c>
      <c r="U86" s="4" t="s">
        <v>606</v>
      </c>
      <c r="V86" s="4" t="s">
        <v>322</v>
      </c>
    </row>
    <row r="87" s="1" customFormat="1" ht="16.5" customHeight="1" spans="1:22">
      <c r="A87" s="8" t="s">
        <v>607</v>
      </c>
      <c r="B87" s="9" t="s">
        <v>314</v>
      </c>
      <c r="C87" s="10">
        <v>1</v>
      </c>
      <c r="D87" s="8" t="s">
        <v>608</v>
      </c>
      <c r="E87" s="11">
        <v>45688</v>
      </c>
      <c r="F87" s="11">
        <v>45693</v>
      </c>
      <c r="G87" s="9" t="s">
        <v>105</v>
      </c>
      <c r="H87" s="8" t="s">
        <v>106</v>
      </c>
      <c r="I87" s="9" t="s">
        <v>103</v>
      </c>
      <c r="J87" s="8" t="s">
        <v>316</v>
      </c>
      <c r="K87" s="9" t="s">
        <v>103</v>
      </c>
      <c r="L87" s="8" t="s">
        <v>153</v>
      </c>
      <c r="M87" s="9" t="s">
        <v>103</v>
      </c>
      <c r="N87" s="8" t="s">
        <v>609</v>
      </c>
      <c r="O87" s="13">
        <v>0</v>
      </c>
      <c r="P87" s="13">
        <v>147549.22</v>
      </c>
      <c r="Q87" s="8" t="s">
        <v>610</v>
      </c>
      <c r="R87" s="8" t="s">
        <v>42</v>
      </c>
      <c r="S87" s="8" t="s">
        <v>319</v>
      </c>
      <c r="T87" s="8" t="s">
        <v>320</v>
      </c>
      <c r="U87" s="8" t="s">
        <v>611</v>
      </c>
      <c r="V87" s="8" t="s">
        <v>322</v>
      </c>
    </row>
    <row r="88" s="1" customFormat="1" ht="16.5" customHeight="1" spans="1:22">
      <c r="A88" s="4" t="s">
        <v>612</v>
      </c>
      <c r="B88" s="5" t="s">
        <v>314</v>
      </c>
      <c r="C88" s="6">
        <v>1</v>
      </c>
      <c r="D88" s="4" t="s">
        <v>613</v>
      </c>
      <c r="E88" s="7">
        <v>45688</v>
      </c>
      <c r="F88" s="7">
        <v>45693</v>
      </c>
      <c r="G88" s="5" t="s">
        <v>105</v>
      </c>
      <c r="H88" s="4" t="s">
        <v>106</v>
      </c>
      <c r="I88" s="5" t="s">
        <v>103</v>
      </c>
      <c r="J88" s="4" t="s">
        <v>316</v>
      </c>
      <c r="K88" s="5" t="s">
        <v>103</v>
      </c>
      <c r="L88" s="4" t="s">
        <v>153</v>
      </c>
      <c r="M88" s="5" t="s">
        <v>103</v>
      </c>
      <c r="N88" s="4" t="s">
        <v>614</v>
      </c>
      <c r="O88" s="12">
        <v>0</v>
      </c>
      <c r="P88" s="12">
        <v>1071771.08</v>
      </c>
      <c r="Q88" s="4" t="s">
        <v>615</v>
      </c>
      <c r="R88" s="4" t="s">
        <v>36</v>
      </c>
      <c r="S88" s="4" t="s">
        <v>319</v>
      </c>
      <c r="T88" s="4" t="s">
        <v>320</v>
      </c>
      <c r="U88" s="4" t="s">
        <v>616</v>
      </c>
      <c r="V88" s="4" t="s">
        <v>322</v>
      </c>
    </row>
    <row r="89" s="1" customFormat="1" ht="16.5" customHeight="1" spans="1:22">
      <c r="A89" s="8" t="s">
        <v>612</v>
      </c>
      <c r="B89" s="9" t="s">
        <v>314</v>
      </c>
      <c r="C89" s="10">
        <v>4</v>
      </c>
      <c r="D89" s="8" t="s">
        <v>613</v>
      </c>
      <c r="E89" s="11">
        <v>45688</v>
      </c>
      <c r="F89" s="11">
        <v>45693</v>
      </c>
      <c r="G89" s="9" t="s">
        <v>105</v>
      </c>
      <c r="H89" s="8" t="s">
        <v>106</v>
      </c>
      <c r="I89" s="9" t="s">
        <v>103</v>
      </c>
      <c r="J89" s="8" t="s">
        <v>316</v>
      </c>
      <c r="K89" s="9" t="s">
        <v>103</v>
      </c>
      <c r="L89" s="8" t="s">
        <v>153</v>
      </c>
      <c r="M89" s="9" t="s">
        <v>103</v>
      </c>
      <c r="N89" s="8" t="s">
        <v>614</v>
      </c>
      <c r="O89" s="13">
        <v>4791.1</v>
      </c>
      <c r="P89" s="13">
        <v>0</v>
      </c>
      <c r="Q89" s="8" t="s">
        <v>615</v>
      </c>
      <c r="R89" s="8" t="s">
        <v>36</v>
      </c>
      <c r="S89" s="8" t="s">
        <v>319</v>
      </c>
      <c r="T89" s="8" t="s">
        <v>320</v>
      </c>
      <c r="U89" s="8" t="s">
        <v>616</v>
      </c>
      <c r="V89" s="8" t="s">
        <v>322</v>
      </c>
    </row>
    <row r="90" s="1" customFormat="1" ht="16.5" customHeight="1" spans="1:22">
      <c r="A90" s="4" t="s">
        <v>617</v>
      </c>
      <c r="B90" s="5" t="s">
        <v>314</v>
      </c>
      <c r="C90" s="6">
        <v>1</v>
      </c>
      <c r="D90" s="4" t="s">
        <v>618</v>
      </c>
      <c r="E90" s="7">
        <v>45688</v>
      </c>
      <c r="F90" s="7">
        <v>45693</v>
      </c>
      <c r="G90" s="5" t="s">
        <v>105</v>
      </c>
      <c r="H90" s="4" t="s">
        <v>106</v>
      </c>
      <c r="I90" s="5" t="s">
        <v>103</v>
      </c>
      <c r="J90" s="4" t="s">
        <v>316</v>
      </c>
      <c r="K90" s="5" t="s">
        <v>103</v>
      </c>
      <c r="L90" s="4" t="s">
        <v>153</v>
      </c>
      <c r="M90" s="5" t="s">
        <v>103</v>
      </c>
      <c r="N90" s="4" t="s">
        <v>619</v>
      </c>
      <c r="O90" s="12">
        <v>0</v>
      </c>
      <c r="P90" s="12">
        <v>0.01</v>
      </c>
      <c r="Q90" s="4" t="s">
        <v>615</v>
      </c>
      <c r="R90" s="4" t="s">
        <v>36</v>
      </c>
      <c r="S90" s="4" t="s">
        <v>319</v>
      </c>
      <c r="T90" s="4" t="s">
        <v>320</v>
      </c>
      <c r="U90" s="4" t="s">
        <v>620</v>
      </c>
      <c r="V90" s="4" t="s">
        <v>322</v>
      </c>
    </row>
    <row r="91" s="1" customFormat="1" ht="16.5" customHeight="1" spans="1:22">
      <c r="A91" s="8" t="s">
        <v>617</v>
      </c>
      <c r="B91" s="9" t="s">
        <v>314</v>
      </c>
      <c r="C91" s="10">
        <v>3</v>
      </c>
      <c r="D91" s="8" t="s">
        <v>618</v>
      </c>
      <c r="E91" s="11">
        <v>45688</v>
      </c>
      <c r="F91" s="11">
        <v>45693</v>
      </c>
      <c r="G91" s="9" t="s">
        <v>105</v>
      </c>
      <c r="H91" s="8" t="s">
        <v>106</v>
      </c>
      <c r="I91" s="9" t="s">
        <v>103</v>
      </c>
      <c r="J91" s="8" t="s">
        <v>316</v>
      </c>
      <c r="K91" s="9" t="s">
        <v>103</v>
      </c>
      <c r="L91" s="8" t="s">
        <v>153</v>
      </c>
      <c r="M91" s="9" t="s">
        <v>103</v>
      </c>
      <c r="N91" s="8" t="s">
        <v>619</v>
      </c>
      <c r="O91" s="13">
        <v>0.11</v>
      </c>
      <c r="P91" s="13">
        <v>0</v>
      </c>
      <c r="Q91" s="8" t="s">
        <v>615</v>
      </c>
      <c r="R91" s="8" t="s">
        <v>36</v>
      </c>
      <c r="S91" s="8" t="s">
        <v>319</v>
      </c>
      <c r="T91" s="8" t="s">
        <v>320</v>
      </c>
      <c r="U91" s="8" t="s">
        <v>620</v>
      </c>
      <c r="V91" s="8" t="s">
        <v>322</v>
      </c>
    </row>
    <row r="92" s="1" customFormat="1" ht="16.5" customHeight="1" spans="1:22">
      <c r="A92" s="4" t="s">
        <v>621</v>
      </c>
      <c r="B92" s="5" t="s">
        <v>314</v>
      </c>
      <c r="C92" s="6">
        <v>3</v>
      </c>
      <c r="D92" s="4" t="s">
        <v>622</v>
      </c>
      <c r="E92" s="7">
        <v>45688</v>
      </c>
      <c r="F92" s="7">
        <v>45693</v>
      </c>
      <c r="G92" s="5" t="s">
        <v>105</v>
      </c>
      <c r="H92" s="4" t="s">
        <v>106</v>
      </c>
      <c r="I92" s="5" t="s">
        <v>103</v>
      </c>
      <c r="J92" s="4" t="s">
        <v>316</v>
      </c>
      <c r="K92" s="5" t="s">
        <v>103</v>
      </c>
      <c r="L92" s="4" t="s">
        <v>153</v>
      </c>
      <c r="M92" s="5" t="s">
        <v>103</v>
      </c>
      <c r="N92" s="4" t="s">
        <v>623</v>
      </c>
      <c r="O92" s="12">
        <v>3418.99</v>
      </c>
      <c r="P92" s="12">
        <v>0</v>
      </c>
      <c r="Q92" s="4" t="s">
        <v>624</v>
      </c>
      <c r="R92" s="4" t="s">
        <v>25</v>
      </c>
      <c r="S92" s="4" t="s">
        <v>319</v>
      </c>
      <c r="T92" s="4" t="s">
        <v>320</v>
      </c>
      <c r="U92" s="4" t="s">
        <v>625</v>
      </c>
      <c r="V92" s="4" t="s">
        <v>322</v>
      </c>
    </row>
    <row r="93" s="1" customFormat="1" ht="16.5" customHeight="1" spans="1:22">
      <c r="A93" s="8" t="s">
        <v>621</v>
      </c>
      <c r="B93" s="9" t="s">
        <v>314</v>
      </c>
      <c r="C93" s="10">
        <v>1</v>
      </c>
      <c r="D93" s="8" t="s">
        <v>622</v>
      </c>
      <c r="E93" s="11">
        <v>45688</v>
      </c>
      <c r="F93" s="11">
        <v>45693</v>
      </c>
      <c r="G93" s="9" t="s">
        <v>105</v>
      </c>
      <c r="H93" s="8" t="s">
        <v>106</v>
      </c>
      <c r="I93" s="9" t="s">
        <v>103</v>
      </c>
      <c r="J93" s="8" t="s">
        <v>316</v>
      </c>
      <c r="K93" s="9" t="s">
        <v>103</v>
      </c>
      <c r="L93" s="8" t="s">
        <v>153</v>
      </c>
      <c r="M93" s="9" t="s">
        <v>103</v>
      </c>
      <c r="N93" s="8" t="s">
        <v>623</v>
      </c>
      <c r="O93" s="13">
        <v>0</v>
      </c>
      <c r="P93" s="13">
        <v>886770.37</v>
      </c>
      <c r="Q93" s="8" t="s">
        <v>624</v>
      </c>
      <c r="R93" s="8" t="s">
        <v>25</v>
      </c>
      <c r="S93" s="8" t="s">
        <v>319</v>
      </c>
      <c r="T93" s="8" t="s">
        <v>320</v>
      </c>
      <c r="U93" s="8" t="s">
        <v>625</v>
      </c>
      <c r="V93" s="8" t="s">
        <v>322</v>
      </c>
    </row>
    <row r="94" s="1" customFormat="1" ht="16.5" customHeight="1" spans="1:22">
      <c r="A94" s="4" t="s">
        <v>626</v>
      </c>
      <c r="B94" s="5" t="s">
        <v>314</v>
      </c>
      <c r="C94" s="6">
        <v>1</v>
      </c>
      <c r="D94" s="4" t="s">
        <v>627</v>
      </c>
      <c r="E94" s="7">
        <v>45688</v>
      </c>
      <c r="F94" s="7">
        <v>45693</v>
      </c>
      <c r="G94" s="5" t="s">
        <v>105</v>
      </c>
      <c r="H94" s="4" t="s">
        <v>106</v>
      </c>
      <c r="I94" s="5" t="s">
        <v>103</v>
      </c>
      <c r="J94" s="4" t="s">
        <v>316</v>
      </c>
      <c r="K94" s="5" t="s">
        <v>103</v>
      </c>
      <c r="L94" s="4" t="s">
        <v>153</v>
      </c>
      <c r="M94" s="5" t="s">
        <v>103</v>
      </c>
      <c r="N94" s="4" t="s">
        <v>628</v>
      </c>
      <c r="O94" s="12">
        <v>0</v>
      </c>
      <c r="P94" s="12">
        <v>0.01</v>
      </c>
      <c r="Q94" s="4" t="s">
        <v>624</v>
      </c>
      <c r="R94" s="4" t="s">
        <v>25</v>
      </c>
      <c r="S94" s="4" t="s">
        <v>319</v>
      </c>
      <c r="T94" s="4" t="s">
        <v>320</v>
      </c>
      <c r="U94" s="4" t="s">
        <v>629</v>
      </c>
      <c r="V94" s="4" t="s">
        <v>322</v>
      </c>
    </row>
    <row r="95" s="1" customFormat="1" ht="16.5" customHeight="1" spans="1:22">
      <c r="A95" s="8" t="s">
        <v>630</v>
      </c>
      <c r="B95" s="9" t="s">
        <v>314</v>
      </c>
      <c r="C95" s="10">
        <v>1</v>
      </c>
      <c r="D95" s="8" t="s">
        <v>631</v>
      </c>
      <c r="E95" s="11">
        <v>45688</v>
      </c>
      <c r="F95" s="11">
        <v>45693</v>
      </c>
      <c r="G95" s="9" t="s">
        <v>105</v>
      </c>
      <c r="H95" s="8" t="s">
        <v>106</v>
      </c>
      <c r="I95" s="9" t="s">
        <v>103</v>
      </c>
      <c r="J95" s="8" t="s">
        <v>316</v>
      </c>
      <c r="K95" s="9" t="s">
        <v>103</v>
      </c>
      <c r="L95" s="8" t="s">
        <v>153</v>
      </c>
      <c r="M95" s="9" t="s">
        <v>103</v>
      </c>
      <c r="N95" s="8" t="s">
        <v>632</v>
      </c>
      <c r="O95" s="13">
        <v>0</v>
      </c>
      <c r="P95" s="13">
        <v>89.5</v>
      </c>
      <c r="Q95" s="8" t="s">
        <v>477</v>
      </c>
      <c r="R95" s="8" t="s">
        <v>43</v>
      </c>
      <c r="S95" s="8" t="s">
        <v>319</v>
      </c>
      <c r="T95" s="8" t="s">
        <v>320</v>
      </c>
      <c r="U95" s="8" t="s">
        <v>633</v>
      </c>
      <c r="V95" s="8" t="s">
        <v>322</v>
      </c>
    </row>
    <row r="96" s="1" customFormat="1" ht="16.5" customHeight="1" spans="1:22">
      <c r="A96" s="4" t="s">
        <v>634</v>
      </c>
      <c r="B96" s="5" t="s">
        <v>314</v>
      </c>
      <c r="C96" s="6">
        <v>1</v>
      </c>
      <c r="D96" s="4" t="s">
        <v>635</v>
      </c>
      <c r="E96" s="7">
        <v>45688</v>
      </c>
      <c r="F96" s="7">
        <v>45693</v>
      </c>
      <c r="G96" s="5" t="s">
        <v>105</v>
      </c>
      <c r="H96" s="4" t="s">
        <v>106</v>
      </c>
      <c r="I96" s="5" t="s">
        <v>103</v>
      </c>
      <c r="J96" s="4" t="s">
        <v>316</v>
      </c>
      <c r="K96" s="5" t="s">
        <v>103</v>
      </c>
      <c r="L96" s="4" t="s">
        <v>153</v>
      </c>
      <c r="M96" s="5" t="s">
        <v>103</v>
      </c>
      <c r="N96" s="4" t="s">
        <v>623</v>
      </c>
      <c r="O96" s="12">
        <v>0</v>
      </c>
      <c r="P96" s="12">
        <v>31103.28</v>
      </c>
      <c r="Q96" s="4" t="s">
        <v>624</v>
      </c>
      <c r="R96" s="4" t="s">
        <v>25</v>
      </c>
      <c r="S96" s="4" t="s">
        <v>319</v>
      </c>
      <c r="T96" s="4" t="s">
        <v>320</v>
      </c>
      <c r="U96" s="4" t="s">
        <v>636</v>
      </c>
      <c r="V96" s="4" t="s">
        <v>322</v>
      </c>
    </row>
    <row r="97" s="1" customFormat="1" ht="16.5" customHeight="1" spans="1:22">
      <c r="A97" s="8" t="s">
        <v>634</v>
      </c>
      <c r="B97" s="9" t="s">
        <v>314</v>
      </c>
      <c r="C97" s="10">
        <v>3</v>
      </c>
      <c r="D97" s="8" t="s">
        <v>635</v>
      </c>
      <c r="E97" s="11">
        <v>45688</v>
      </c>
      <c r="F97" s="11">
        <v>45693</v>
      </c>
      <c r="G97" s="9" t="s">
        <v>105</v>
      </c>
      <c r="H97" s="8" t="s">
        <v>106</v>
      </c>
      <c r="I97" s="9" t="s">
        <v>103</v>
      </c>
      <c r="J97" s="8" t="s">
        <v>316</v>
      </c>
      <c r="K97" s="9" t="s">
        <v>103</v>
      </c>
      <c r="L97" s="8" t="s">
        <v>153</v>
      </c>
      <c r="M97" s="9" t="s">
        <v>103</v>
      </c>
      <c r="N97" s="8" t="s">
        <v>623</v>
      </c>
      <c r="O97" s="13">
        <v>1251.72</v>
      </c>
      <c r="P97" s="13">
        <v>0</v>
      </c>
      <c r="Q97" s="8" t="s">
        <v>624</v>
      </c>
      <c r="R97" s="8" t="s">
        <v>25</v>
      </c>
      <c r="S97" s="8" t="s">
        <v>319</v>
      </c>
      <c r="T97" s="8" t="s">
        <v>320</v>
      </c>
      <c r="U97" s="8" t="s">
        <v>636</v>
      </c>
      <c r="V97" s="8" t="s">
        <v>322</v>
      </c>
    </row>
    <row r="98" s="1" customFormat="1" ht="16.5" customHeight="1" spans="1:22">
      <c r="A98" s="4" t="s">
        <v>637</v>
      </c>
      <c r="B98" s="5" t="s">
        <v>314</v>
      </c>
      <c r="C98" s="6">
        <v>1</v>
      </c>
      <c r="D98" s="4" t="s">
        <v>638</v>
      </c>
      <c r="E98" s="7">
        <v>45688</v>
      </c>
      <c r="F98" s="7">
        <v>45693</v>
      </c>
      <c r="G98" s="5" t="s">
        <v>105</v>
      </c>
      <c r="H98" s="4" t="s">
        <v>106</v>
      </c>
      <c r="I98" s="5" t="s">
        <v>103</v>
      </c>
      <c r="J98" s="4" t="s">
        <v>316</v>
      </c>
      <c r="K98" s="5" t="s">
        <v>103</v>
      </c>
      <c r="L98" s="4" t="s">
        <v>153</v>
      </c>
      <c r="M98" s="5" t="s">
        <v>103</v>
      </c>
      <c r="N98" s="4" t="s">
        <v>623</v>
      </c>
      <c r="O98" s="12">
        <v>0</v>
      </c>
      <c r="P98" s="12">
        <v>0.01</v>
      </c>
      <c r="Q98" s="4" t="s">
        <v>624</v>
      </c>
      <c r="R98" s="4" t="s">
        <v>25</v>
      </c>
      <c r="S98" s="4" t="s">
        <v>319</v>
      </c>
      <c r="T98" s="4" t="s">
        <v>320</v>
      </c>
      <c r="U98" s="4" t="s">
        <v>639</v>
      </c>
      <c r="V98" s="4" t="s">
        <v>322</v>
      </c>
    </row>
    <row r="99" s="1" customFormat="1" ht="16.5" customHeight="1" spans="1:22">
      <c r="A99" s="8" t="s">
        <v>640</v>
      </c>
      <c r="B99" s="9" t="s">
        <v>314</v>
      </c>
      <c r="C99" s="10">
        <v>1</v>
      </c>
      <c r="D99" s="8" t="s">
        <v>641</v>
      </c>
      <c r="E99" s="11">
        <v>45688</v>
      </c>
      <c r="F99" s="11">
        <v>45693</v>
      </c>
      <c r="G99" s="9" t="s">
        <v>105</v>
      </c>
      <c r="H99" s="8" t="s">
        <v>106</v>
      </c>
      <c r="I99" s="9" t="s">
        <v>103</v>
      </c>
      <c r="J99" s="8" t="s">
        <v>316</v>
      </c>
      <c r="K99" s="9" t="s">
        <v>103</v>
      </c>
      <c r="L99" s="8" t="s">
        <v>153</v>
      </c>
      <c r="M99" s="9" t="s">
        <v>103</v>
      </c>
      <c r="N99" s="8" t="s">
        <v>514</v>
      </c>
      <c r="O99" s="13">
        <v>0</v>
      </c>
      <c r="P99" s="13">
        <v>11179.2</v>
      </c>
      <c r="Q99" s="8" t="s">
        <v>515</v>
      </c>
      <c r="R99" s="8" t="s">
        <v>37</v>
      </c>
      <c r="S99" s="8" t="s">
        <v>319</v>
      </c>
      <c r="T99" s="8" t="s">
        <v>320</v>
      </c>
      <c r="U99" s="8" t="s">
        <v>642</v>
      </c>
      <c r="V99" s="8" t="s">
        <v>322</v>
      </c>
    </row>
    <row r="100" s="1" customFormat="1" ht="16.5" customHeight="1" spans="1:22">
      <c r="A100" s="4" t="s">
        <v>640</v>
      </c>
      <c r="B100" s="5" t="s">
        <v>314</v>
      </c>
      <c r="C100" s="6">
        <v>3</v>
      </c>
      <c r="D100" s="4" t="s">
        <v>641</v>
      </c>
      <c r="E100" s="7">
        <v>45688</v>
      </c>
      <c r="F100" s="7">
        <v>45693</v>
      </c>
      <c r="G100" s="5" t="s">
        <v>105</v>
      </c>
      <c r="H100" s="4" t="s">
        <v>106</v>
      </c>
      <c r="I100" s="5" t="s">
        <v>103</v>
      </c>
      <c r="J100" s="4" t="s">
        <v>316</v>
      </c>
      <c r="K100" s="5" t="s">
        <v>103</v>
      </c>
      <c r="L100" s="4" t="s">
        <v>153</v>
      </c>
      <c r="M100" s="5" t="s">
        <v>103</v>
      </c>
      <c r="N100" s="4" t="s">
        <v>514</v>
      </c>
      <c r="O100" s="12">
        <v>7924.8</v>
      </c>
      <c r="P100" s="12">
        <v>0</v>
      </c>
      <c r="Q100" s="4" t="s">
        <v>515</v>
      </c>
      <c r="R100" s="4" t="s">
        <v>37</v>
      </c>
      <c r="S100" s="4" t="s">
        <v>319</v>
      </c>
      <c r="T100" s="4" t="s">
        <v>320</v>
      </c>
      <c r="U100" s="4" t="s">
        <v>642</v>
      </c>
      <c r="V100" s="4" t="s">
        <v>322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9" sqref="N1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2月份计划</vt:lpstr>
      <vt:lpstr>2月份科目余额</vt:lpstr>
      <vt:lpstr>1月份计划</vt:lpstr>
      <vt:lpstr>1月份科目余额（2.25导出）</vt:lpstr>
      <vt:lpstr>1月份挂账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2025-02-04T06:43:00Z</dcterms:created>
  <dcterms:modified xsi:type="dcterms:W3CDTF">2025-02-26T06:23:06Z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334375E9286B4DAAB67AAAA3B362446F</vt:lpwstr>
  </property>
  <property fmtid="{D5CDD505-2E9C-101B-9397-08002B2CF9AE}" pid="3" name="KSOProductBuildVer">
    <vt:lpwstr>2052-12.1.0.20305</vt:lpwstr>
  </property>
</Properties>
</file>