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firstSheet="1" activeTab="2"/>
  </bookViews>
  <sheets>
    <sheet name="KING" sheetId="9" state="veryHidden" r:id="rId1"/>
    <sheet name="变更记录" sheetId="8" r:id="rId2"/>
    <sheet name="减震模块bom" sheetId="7" r:id="rId3"/>
  </sheets>
  <definedNames>
    <definedName name="_xlnm._FilterDatabase" localSheetId="2" hidden="1">减震模块bom!$A$8:$BE$104</definedName>
    <definedName name="_xlnm.Print_Area" localSheetId="1">变更记录!$A$1:$D$4</definedName>
    <definedName name="_xlnm.Print_Area" localSheetId="2">减震模块bom!$A$1:$BD$99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<sst xmlns="http://schemas.openxmlformats.org/spreadsheetml/2006/main" count="1473" uniqueCount="423">
  <si>
    <t>轻卡减震平台（底座模块化）EBOM清单</t>
  </si>
  <si>
    <t>序号</t>
  </si>
  <si>
    <t>时间</t>
  </si>
  <si>
    <t>更改描述</t>
  </si>
  <si>
    <t>来源</t>
  </si>
  <si>
    <t>根据实物状态修订BOM：删除SLT0011379-减震器下挂钩</t>
  </si>
  <si>
    <t>根据实物状态修订BOM：删除SLT0010565-内绞架加强片、删除SLT0010559-外绞架加强片</t>
  </si>
  <si>
    <t>增加：SLT0011733-下底板焊接分总成、SLT0011732-减震器下底板</t>
  </si>
  <si>
    <t>ECR0009288</t>
  </si>
  <si>
    <t>修订：SLT0010550-下底板焊接总成、SLT0010660-下底板焊接分总成、SLT0010545-减震器下底板、SLT0010546-直线阀下支架用量</t>
  </si>
  <si>
    <t>修订：SLT0010532-直线阀连接轴用量</t>
  </si>
  <si>
    <t>增加：SLT0011656-阻尼器总成</t>
  </si>
  <si>
    <t>修订：SLT0010563-阻尼器总成用量</t>
  </si>
  <si>
    <t>增加：SHT0002205-锁片</t>
  </si>
  <si>
    <t>ECR0009587 </t>
  </si>
  <si>
    <t>取消：BFA0000391-开口挡圈</t>
  </si>
  <si>
    <t>修订：上、下盖板，调角器、滑轨连接板、座垫后端固定钣金材料变更为SAPH440</t>
  </si>
  <si>
    <t>ECR0009664</t>
  </si>
  <si>
    <t>修订：SLT0010540-滚轮下滑槽变更为SLT0010564-滚轮上滑槽</t>
  </si>
  <si>
    <t>修订：欧马可直线阀下固定轴更改为SLT0011859-直线阀下固定轴</t>
  </si>
  <si>
    <t>修订错误</t>
  </si>
  <si>
    <t>修订：SLT0010535-钢轴套1变更为SLT0010948-衬套</t>
  </si>
  <si>
    <t>ECR0009724</t>
  </si>
  <si>
    <t>取消：SLT0010684-外绞架轴套组件</t>
  </si>
  <si>
    <t>SLT0010547-外绞架支撑板、SLT0010548-内绞架支撑板材质变更为SAPH440</t>
  </si>
  <si>
    <t>ECR0009784</t>
  </si>
  <si>
    <t>取消：SLT0010852-橡胶防护圈、BCL0010006-气管卡扣</t>
  </si>
  <si>
    <t>ECR0009746</t>
  </si>
  <si>
    <t>增加：BCL0010024-气管固定夹、BFA0010037-内梅花三角牙自攻螺钉</t>
  </si>
  <si>
    <t>取消：SLT0010573-下底板固定块组件、SLT0010574-上盖板固定块组件、BFA0010021-内六角花型盘头螺钉</t>
  </si>
  <si>
    <t>ECR0009966</t>
  </si>
  <si>
    <t>增加：SLT0012028-轻卡绞架下固定块、SLT0012031-轻卡绞架上固定块、BFA0010081-圆柱头内六角全螺纹螺栓、BFA0000028-M6自锁螺母</t>
  </si>
  <si>
    <t>取消：SLT0011367-下底板焊接总成、SLT0011733-下底板焊接分总成、SLT0011732-减震器下底板、SLT0011859-直线阀下固定轴</t>
  </si>
  <si>
    <t>ECR0010584</t>
  </si>
  <si>
    <t>修订：一汽、欧马可下底板焊接总成合并为一种（一汽状态），更改欧马可相应用量</t>
  </si>
  <si>
    <t>取消：SHT0014803-轻卡座椅悬浮阀总成-无腰托、BPC0010161-轻卡悬浮阀气路总成</t>
  </si>
  <si>
    <t>增加：SLT0012247-轻卡座椅悬浮阀总成-无腰托、SLT0012246-轻卡悬浮阀气路总成</t>
  </si>
  <si>
    <t>修订：SLT0010534-下限位块，用量更改为1个</t>
  </si>
  <si>
    <t>ECR0010875</t>
  </si>
  <si>
    <t>取消：SLT0010532-直线阀连接轴、BFA0000285-开口挡圈、BCL0010024-气管固定夹</t>
  </si>
  <si>
    <t>修订：SLT0012246-轻卡悬浮阀气路总成  更改为SLT0012307-轻卡支架悬浮阀气路总成
           SLT0012247-轻卡座椅悬浮阀总成-无腰托 更改为SLT0012308-轻卡支架悬浮阀气路总成（无腰托）</t>
  </si>
  <si>
    <t>增加：BCL0010006-气管卡扣（2*4mm） 用量5个</t>
  </si>
  <si>
    <t>取消：SLT0010546-直线阀下支架、SLT0010528-直线阀固定轴</t>
  </si>
  <si>
    <t>增加陕汽轻卡配置：SLT0012463-减震平台装配总成（欧马可无腰托）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</si>
  <si>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</si>
  <si>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</si>
  <si>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轻卡减震平台(底座模块化)EBOM清单</t>
  </si>
  <si>
    <t>零件号</t>
  </si>
  <si>
    <t>SLT0010554</t>
  </si>
  <si>
    <t>SLT0011538</t>
  </si>
  <si>
    <t>SLT0011260</t>
  </si>
  <si>
    <t>SLT0012463</t>
  </si>
  <si>
    <t>会签：</t>
  </si>
  <si>
    <t>中文名称</t>
  </si>
  <si>
    <t>减震平台装配总成</t>
  </si>
  <si>
    <t>减震平台装配总成（无腰托）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</si>
  <si>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</si>
  <si>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t>规格型号</t>
  </si>
  <si>
    <t>版本：J</t>
  </si>
  <si>
    <t>车型配置</t>
  </si>
  <si>
    <t>一汽</t>
  </si>
  <si>
    <t>一汽（无腰托）</t>
  </si>
  <si>
    <t>福田欧马可</t>
  </si>
  <si>
    <t>陕汽轻卡</t>
  </si>
  <si>
    <t>说明：</t>
  </si>
  <si>
    <t>重量</t>
  </si>
  <si>
    <t>价格</t>
  </si>
  <si>
    <t>装配等级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</si>
  <si>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</si>
  <si>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</si>
  <si>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</si>
  <si>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</si>
  <si>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</si>
  <si>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</si>
  <si>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</si>
  <si>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</si>
  <si>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</si>
  <si>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</si>
  <si>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</si>
  <si>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</si>
  <si>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</si>
  <si>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</si>
  <si>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</si>
  <si>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</si>
  <si>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</si>
  <si>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</si>
  <si>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</si>
  <si>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</si>
  <si>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</si>
  <si>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</si>
  <si>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</si>
  <si>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</si>
  <si>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</si>
  <si>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</si>
  <si>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</si>
  <si>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</si>
  <si>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</si>
  <si>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</si>
  <si>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</si>
  <si>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</si>
  <si>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</si>
  <si>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</si>
  <si>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备注</t>
  </si>
  <si>
    <t>用量</t>
  </si>
  <si>
    <t>长</t>
  </si>
  <si>
    <t>宽</t>
  </si>
  <si>
    <t>高</t>
  </si>
  <si>
    <t>A</t>
  </si>
  <si>
    <t>EA</t>
  </si>
  <si>
    <t>B</t>
  </si>
  <si>
    <t>Y</t>
  </si>
  <si>
    <t>N</t>
  </si>
  <si>
    <t>装配总成件</t>
  </si>
  <si>
    <t>ASSY</t>
  </si>
  <si>
    <t>——</t>
  </si>
  <si>
    <t>468*447*134</t>
  </si>
  <si>
    <t>组装</t>
  </si>
  <si>
    <t>河北自制</t>
  </si>
  <si>
    <t>组装车间</t>
  </si>
  <si>
    <t>473*448*112</t>
  </si>
  <si>
    <t>陕汽轻卡
（欧马可无腰托）</t>
  </si>
  <si>
    <t>SLT0012530</t>
  </si>
  <si>
    <t>下底板焊接总成</t>
  </si>
  <si>
    <t>SLT0010550</t>
  </si>
  <si>
    <t>焊接总成件</t>
  </si>
  <si>
    <t>468*416*71</t>
  </si>
  <si>
    <t>电泳</t>
  </si>
  <si>
    <t>电泳车间</t>
  </si>
  <si>
    <t>外购</t>
  </si>
  <si>
    <t>SLT0010660</t>
  </si>
  <si>
    <t>下底板焊接分总成</t>
  </si>
  <si>
    <t>464*240*35</t>
  </si>
  <si>
    <t>焊接</t>
  </si>
  <si>
    <t>焊接车间</t>
  </si>
  <si>
    <t>SLT0010545</t>
  </si>
  <si>
    <t>减震器下底板</t>
  </si>
  <si>
    <t>钣金件</t>
  </si>
  <si>
    <t>SAPH440 /T=3.0</t>
  </si>
  <si>
    <t>3.0-Q /BQB 301
SAPH440-Q /BQB 310</t>
  </si>
  <si>
    <t>464*240*28</t>
  </si>
  <si>
    <t>冲压</t>
  </si>
  <si>
    <t>河北外购</t>
  </si>
  <si>
    <t>河北利达金属制品集团有限公司</t>
  </si>
  <si>
    <t>SLT0010541</t>
  </si>
  <si>
    <t>阻尼器支架</t>
  </si>
  <si>
    <t>29*29*28</t>
  </si>
  <si>
    <t>冲压车间</t>
  </si>
  <si>
    <t>TST0000012</t>
  </si>
  <si>
    <t>板材SAPH4403.0*1250*2500</t>
  </si>
  <si>
    <t>SLT0002895</t>
  </si>
  <si>
    <t>滚轮上滑槽（加焊道）</t>
  </si>
  <si>
    <t>SLT0010564</t>
  </si>
  <si>
    <t>滚轮上滑槽</t>
  </si>
  <si>
    <t>57*33*22</t>
  </si>
  <si>
    <t>黄骅市再兴汽车配件有限公司/河北利达金属制品集团有限公司</t>
  </si>
  <si>
    <t>SLT0012520</t>
  </si>
  <si>
    <t>滑轨左连接板</t>
  </si>
  <si>
    <t>SPFH590-3.0</t>
  </si>
  <si>
    <t>91*55.5*21.5</t>
  </si>
  <si>
    <t>SLT0012521</t>
  </si>
  <si>
    <t>滑轨右连接板</t>
  </si>
  <si>
    <t>91*98*56.5</t>
  </si>
  <si>
    <t>SLT0012528</t>
  </si>
  <si>
    <t>一汽上盖板焊接总成</t>
  </si>
  <si>
    <t>448*442*81</t>
  </si>
  <si>
    <t>SLT0012529</t>
  </si>
  <si>
    <t>欧马可上盖板焊接总成</t>
  </si>
  <si>
    <t>461*441*68</t>
  </si>
  <si>
    <t>SLT0010659</t>
  </si>
  <si>
    <t>上盖板焊接分总成</t>
  </si>
  <si>
    <t>443*226*52</t>
  </si>
  <si>
    <t>过程虚拟件</t>
  </si>
  <si>
    <t>SLT0010539</t>
  </si>
  <si>
    <t>减震器上盖板</t>
  </si>
  <si>
    <t>443*226*42</t>
  </si>
  <si>
    <t>左调角器焊接组件</t>
  </si>
  <si>
    <t>110*59.5*28.5</t>
  </si>
  <si>
    <t>SLT0012525</t>
  </si>
  <si>
    <t>调角器左连接板</t>
  </si>
  <si>
    <t>BFA0000518</t>
  </si>
  <si>
    <t>焊接方螺母</t>
  </si>
  <si>
    <t>Q37108</t>
  </si>
  <si>
    <t>标准件</t>
  </si>
  <si>
    <t>钢</t>
  </si>
  <si>
    <t>14*14*7.5</t>
  </si>
  <si>
    <t>北京浦东三浦标准件有限公司/上锐(常州)供应链管理有限公司</t>
  </si>
  <si>
    <t>右调角器焊接组件</t>
  </si>
  <si>
    <t>110*101.5*62</t>
  </si>
  <si>
    <t>SLT0012526</t>
  </si>
  <si>
    <t>调角器右连接板</t>
  </si>
  <si>
    <t>110*101.5*50</t>
  </si>
  <si>
    <t>SLT0012532</t>
  </si>
  <si>
    <t>螺柱</t>
  </si>
  <si>
    <t>35#</t>
  </si>
  <si>
    <t>14*14*12</t>
  </si>
  <si>
    <t>机加</t>
  </si>
  <si>
    <t>SLT0010674</t>
  </si>
  <si>
    <t>左侧护板固定钢丝焊接总成</t>
  </si>
  <si>
    <t>226*124*58</t>
  </si>
  <si>
    <t>SLT0010676</t>
  </si>
  <si>
    <t>左侧护板前加强钢丝</t>
  </si>
  <si>
    <t>线材件</t>
  </si>
  <si>
    <t>Q235/φ6</t>
  </si>
  <si>
    <t>27*42*84</t>
  </si>
  <si>
    <t>折弯</t>
  </si>
  <si>
    <t>海兴中盛弹簧有限公司</t>
  </si>
  <si>
    <t>SLT0010677</t>
  </si>
  <si>
    <t>左侧护板后加强钢丝</t>
  </si>
  <si>
    <t>37*72*34</t>
  </si>
  <si>
    <t>SLT0010675</t>
  </si>
  <si>
    <t>左侧护板上固定钢丝</t>
  </si>
  <si>
    <t>204*124*46</t>
  </si>
  <si>
    <t>SLT0010678</t>
  </si>
  <si>
    <t>左侧护板下固定钢丝</t>
  </si>
  <si>
    <t>83*119*30</t>
  </si>
  <si>
    <t>海兴中盛弹簧有限公司/河北利达金属制品集团有限公司</t>
  </si>
  <si>
    <t>SLT0010679</t>
  </si>
  <si>
    <t>左侧护板固定钣金</t>
  </si>
  <si>
    <t>Q235/t=2</t>
  </si>
  <si>
    <t>28*118*30</t>
  </si>
  <si>
    <t>TST0000059</t>
  </si>
  <si>
    <t>热板材Q2352.0*1250*2500</t>
  </si>
  <si>
    <t>SLT0011377</t>
  </si>
  <si>
    <t>204*126*42</t>
  </si>
  <si>
    <t>SLT0011263</t>
  </si>
  <si>
    <t>左侧大护板加强钢丝</t>
  </si>
  <si>
    <t>68*82*27</t>
  </si>
  <si>
    <t>SLT0011262</t>
  </si>
  <si>
    <t>左侧大护板上固定钢丝</t>
  </si>
  <si>
    <t>204*126*33</t>
  </si>
  <si>
    <t>SLT0011265</t>
  </si>
  <si>
    <t>左侧大护板下固定钢丝</t>
  </si>
  <si>
    <t>73*131*39</t>
  </si>
  <si>
    <t>SLT0011266</t>
  </si>
  <si>
    <t>左侧大护板固定钣金</t>
  </si>
  <si>
    <t>35*108*36</t>
  </si>
  <si>
    <t>SLT0011319</t>
  </si>
  <si>
    <t>座垫面套卡接钢丝</t>
  </si>
  <si>
    <t>Q235/φ5</t>
  </si>
  <si>
    <t>33*260*5</t>
  </si>
  <si>
    <t>SLT0012534</t>
  </si>
  <si>
    <t>坐垫支撑钢丝1</t>
  </si>
  <si>
    <t>Φ6*293</t>
  </si>
  <si>
    <t>SLT0012535</t>
  </si>
  <si>
    <t>坐垫支撑钢丝2</t>
  </si>
  <si>
    <t>Φ6*242</t>
  </si>
  <si>
    <t>SLT0012536</t>
  </si>
  <si>
    <t>坐垫支撑钢丝3</t>
  </si>
  <si>
    <t>Φ6*510</t>
  </si>
  <si>
    <t>SLT0012537</t>
  </si>
  <si>
    <t>坐垫支撑钢丝4</t>
  </si>
  <si>
    <t>Φ6*180</t>
  </si>
  <si>
    <t>SLT0012538</t>
  </si>
  <si>
    <t>坐垫支撑钢丝5</t>
  </si>
  <si>
    <t>Φ6*160</t>
  </si>
  <si>
    <t>SLT0012539</t>
  </si>
  <si>
    <t>坐垫支撑钢丝6</t>
  </si>
  <si>
    <t>Φ6*233</t>
  </si>
  <si>
    <t>SLT0012531</t>
  </si>
  <si>
    <t>拉带总成</t>
  </si>
  <si>
    <t>缝纫</t>
  </si>
  <si>
    <t>SLT0012522</t>
  </si>
  <si>
    <t>拉带固定钢丝</t>
  </si>
  <si>
    <t>Q235-Φ10</t>
  </si>
  <si>
    <t>Φ10*100</t>
  </si>
  <si>
    <t>SLT0012523</t>
  </si>
  <si>
    <t>拉带钣金</t>
  </si>
  <si>
    <t>55*32*5</t>
  </si>
  <si>
    <t>SLT0012524</t>
  </si>
  <si>
    <t>轻卡拉带</t>
  </si>
  <si>
    <t>尼龙</t>
  </si>
  <si>
    <t>140*25*1.5</t>
  </si>
  <si>
    <t>裁剪</t>
  </si>
  <si>
    <t>SLT0010571</t>
  </si>
  <si>
    <t>绞架电泳总成</t>
  </si>
  <si>
    <t>SLT0010562</t>
  </si>
  <si>
    <t>绞架焊接总成</t>
  </si>
  <si>
    <t>395*214*76</t>
  </si>
  <si>
    <t>电泳层级：SLT0010571</t>
  </si>
  <si>
    <t>SLT0010557</t>
  </si>
  <si>
    <t>外绞架支撑板组件</t>
  </si>
  <si>
    <t>315*42*43</t>
  </si>
  <si>
    <t>SLT0010547</t>
  </si>
  <si>
    <t>外绞架支撑板</t>
  </si>
  <si>
    <t>SAPH440 /T=6.0</t>
  </si>
  <si>
    <t>T=6</t>
  </si>
  <si>
    <t>TST0001805</t>
  </si>
  <si>
    <t>板材SAPH4406.0*1250*2500</t>
  </si>
  <si>
    <t>SLT0010524</t>
  </si>
  <si>
    <t>外绞架轴套</t>
  </si>
  <si>
    <t>非标件</t>
  </si>
  <si>
    <t>SWRCH35K</t>
  </si>
  <si>
    <t>Q /BQB 501
SWRCH35K-Q /BQB 517</t>
  </si>
  <si>
    <t>30*30*13</t>
  </si>
  <si>
    <t>沧州旭兴五金制品有限公司/黄骅市兴岳金属制品有限公司/霸州市政锦五金制品有限公司/航天宏达（泊头）机械科技有限公司</t>
  </si>
  <si>
    <t>SLT0010948</t>
  </si>
  <si>
    <t>衬套</t>
  </si>
  <si>
    <t>GFM-1416-06</t>
  </si>
  <si>
    <t>易格斯(上海)拖链系统有限公司</t>
  </si>
  <si>
    <t>SLT0010527</t>
  </si>
  <si>
    <t>后轴连接轴</t>
  </si>
  <si>
    <t>机加工件</t>
  </si>
  <si>
    <t>34*23*23</t>
  </si>
  <si>
    <t>黄骅市创合五金制品有限公司</t>
  </si>
  <si>
    <t>SLT0010531</t>
  </si>
  <si>
    <t>绞架连杆2</t>
  </si>
  <si>
    <t>20#</t>
  </si>
  <si>
    <t>φ17-GB/T 702
20-GB/T 699</t>
  </si>
  <si>
    <t>196*17*17</t>
  </si>
  <si>
    <t>河北自制/河北外购</t>
  </si>
  <si>
    <t>焊接车间/黄骅市兴岳金属制品有限公司、霸州市政锦五金制品有限公司</t>
  </si>
  <si>
    <t>SLT0010549</t>
  </si>
  <si>
    <t>外绞架加强板</t>
  </si>
  <si>
    <t>Q235-A</t>
  </si>
  <si>
    <t>164*25*6</t>
  </si>
  <si>
    <t>SLT0010572</t>
  </si>
  <si>
    <t>内绞架焊接总成</t>
  </si>
  <si>
    <t>197*318*39</t>
  </si>
  <si>
    <t>SLT0010556</t>
  </si>
  <si>
    <t>内绞架支撑板组件</t>
  </si>
  <si>
    <t>291*50*39</t>
  </si>
  <si>
    <t>SLT0010548</t>
  </si>
  <si>
    <t>内绞架支撑板</t>
  </si>
  <si>
    <t>SAPH440/T=6.0</t>
  </si>
  <si>
    <t>SLT0010269</t>
  </si>
  <si>
    <t>内绞架螺母轴套</t>
  </si>
  <si>
    <t>30*30*17</t>
  </si>
  <si>
    <t>SLT0010529</t>
  </si>
  <si>
    <t>绞架连杆3</t>
  </si>
  <si>
    <t>147*17*17</t>
  </si>
  <si>
    <t>焊接车间/沧州旭兴五金制品有限公司、黄骅市创合五金制品有限公司、黄骅市兴岳金属制品有限公司、沧州智凯金属制品有限公司、霸州市政锦五金制品有限公司</t>
  </si>
  <si>
    <t>SLT0010530</t>
  </si>
  <si>
    <t>绞架连杆1</t>
  </si>
  <si>
    <t>197*17*17</t>
  </si>
  <si>
    <t>黄骅市兴岳金属制品有限公司/霸州市政锦五金制品有限公司</t>
  </si>
  <si>
    <t xml:space="preserve">   </t>
  </si>
  <si>
    <t>SLT0010525</t>
  </si>
  <si>
    <t>内外绞架连接螺栓</t>
  </si>
  <si>
    <t>40*28*28</t>
  </si>
  <si>
    <t>黄骅市兴岳金属制品有限公司/霸州市政锦五金制品有限公司/江苏凌派通信科技有限公司</t>
  </si>
  <si>
    <t xml:space="preserve">         </t>
  </si>
  <si>
    <t>SLT0012307</t>
  </si>
  <si>
    <t>轻卡支架悬浮阀气路总成</t>
  </si>
  <si>
    <t>安路普</t>
  </si>
  <si>
    <t>自制</t>
  </si>
  <si>
    <t>SLT0012308</t>
  </si>
  <si>
    <t>轻卡支架悬浮阀气路总成（无腰托）</t>
  </si>
  <si>
    <t xml:space="preserve">                  </t>
  </si>
  <si>
    <t xml:space="preserve">          </t>
  </si>
  <si>
    <t xml:space="preserve">SLT0010277 </t>
  </si>
  <si>
    <t>轻卡座椅气囊总成</t>
  </si>
  <si>
    <t>BFA0010072</t>
  </si>
  <si>
    <t>开口挡圈</t>
  </si>
  <si>
    <t>Q436220</t>
  </si>
  <si>
    <t>65Mn</t>
  </si>
  <si>
    <t>Φ22</t>
  </si>
  <si>
    <t>北京浦东三浦标准件有限公司/苏州苏宁标准件有限公司</t>
  </si>
  <si>
    <t>SLT0010533</t>
  </si>
  <si>
    <t>上限位块</t>
  </si>
  <si>
    <t>塑料件</t>
  </si>
  <si>
    <t>NR</t>
  </si>
  <si>
    <t>31*26*18</t>
  </si>
  <si>
    <t>注塑</t>
  </si>
  <si>
    <t>2%损耗</t>
  </si>
  <si>
    <t>日照浩利橡塑有限公司/日照兴伟橡塑有限公司</t>
  </si>
  <si>
    <t>SLT0010534</t>
  </si>
  <si>
    <t>下限位块</t>
  </si>
  <si>
    <t>50*27*17</t>
  </si>
  <si>
    <t>SHT0001187</t>
  </si>
  <si>
    <t>ZKGJ-6804060-51</t>
  </si>
  <si>
    <t>尼龙滚轮</t>
  </si>
  <si>
    <t>C</t>
  </si>
  <si>
    <t>PA66</t>
  </si>
  <si>
    <t>26*26*18</t>
  </si>
  <si>
    <t>注塑车间</t>
  </si>
  <si>
    <t>TMI0000142</t>
  </si>
  <si>
    <t>PA66-1300B</t>
  </si>
  <si>
    <t>SLT0010563</t>
  </si>
  <si>
    <t>阻尼器总成</t>
  </si>
  <si>
    <t>苏世博(南京)减振系统有限公司/浙江路得坦摩汽车部件股份有限公司</t>
  </si>
  <si>
    <t>SLT0011656</t>
  </si>
  <si>
    <t>SLT0010521</t>
  </si>
  <si>
    <t>阻尼连接轴</t>
  </si>
  <si>
    <t>GB/T699</t>
  </si>
  <si>
    <t>35*16*16</t>
  </si>
  <si>
    <t>BSP0000053</t>
  </si>
  <si>
    <t>Q43680</t>
  </si>
  <si>
    <t>Φ8</t>
  </si>
  <si>
    <t>泊头市鑫洪金属制品有限公司/无锡万谦工品智造科技有限公司</t>
  </si>
  <si>
    <t>SLT0012028</t>
  </si>
  <si>
    <t>轻卡绞架下固定块</t>
  </si>
  <si>
    <t>PA6+GF15</t>
  </si>
  <si>
    <t>44*23.4*25.5</t>
  </si>
  <si>
    <t>BFA0000028</t>
  </si>
  <si>
    <t>M6自锁螺母</t>
  </si>
  <si>
    <t>M6</t>
  </si>
  <si>
    <t>11.4*9.9*5.9</t>
  </si>
  <si>
    <t>北京浦东三浦标准件有限公司/苏州苏宁标准件有限公司/上锐(常州)供应链管理有限公司</t>
  </si>
  <si>
    <t>TMI0010014</t>
  </si>
  <si>
    <t>PA6-GF15本色轻卡绞架上下固定块</t>
  </si>
  <si>
    <t>SLT0012031</t>
  </si>
  <si>
    <t>轻卡绞架上固定块</t>
  </si>
  <si>
    <t>44*23.4*37.9</t>
  </si>
  <si>
    <t>BFA0010081</t>
  </si>
  <si>
    <t>圆柱头内六角全螺纹螺栓</t>
  </si>
  <si>
    <t>M6*16</t>
  </si>
  <si>
    <t>10*10*16</t>
  </si>
  <si>
    <t>银色环保达克罗</t>
  </si>
  <si>
    <t>上锐(常州)供应链管理有限公司</t>
  </si>
  <si>
    <t>SHT0002205</t>
  </si>
  <si>
    <t>锁片</t>
  </si>
  <si>
    <t>POM</t>
  </si>
  <si>
    <t>12*10.8*2</t>
  </si>
  <si>
    <t>TMI0000144</t>
  </si>
  <si>
    <t>POM-M90-44本色</t>
  </si>
  <si>
    <t>BCL0010006</t>
  </si>
  <si>
    <t>BCL0010006-气管卡扣（2*4mm）</t>
  </si>
  <si>
    <t>两管夹</t>
  </si>
  <si>
    <t>17.5*13.4*15</t>
  </si>
  <si>
    <t>BFA0010037</t>
  </si>
  <si>
    <t>内梅花三角牙自攻螺钉</t>
  </si>
  <si>
    <t>M5*10</t>
  </si>
  <si>
    <t>10*10*13.3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</si>
</sst>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  <numFmt numFmtId="179" formatCode="0.000_);[Red]\(0.000\)"/>
    <numFmt numFmtId="180" formatCode="0.000_ "/>
  </numFmts>
  <fonts count="46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Arial"/>
      <charset val="134"/>
    </font>
    <font>
      <strike/>
      <sz val="9"/>
      <name val="微软雅黑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42" fillId="0" borderId="0"/>
    <xf numFmtId="0" fontId="43" fillId="0" borderId="0" applyNumberFormat="0" applyBorder="0" applyProtection="0">
      <alignment vertical="center"/>
    </xf>
    <xf numFmtId="0" fontId="42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</cellStyleXfs>
  <cellXfs count="134">
    <xf numFmtId="0" fontId="0" fillId="0" borderId="0" xfId="0">
      <alignment vertical="center"/>
    </xf>
    <xf numFmtId="0" fontId="1" fillId="0" borderId="0" xfId="5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68" applyFont="1" applyFill="1" applyAlignment="1" applyProtection="1">
      <alignment horizontal="center" vertical="center" wrapText="1"/>
      <protection locked="0"/>
    </xf>
    <xf numFmtId="0" fontId="3" fillId="2" borderId="0" xfId="68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>
      <alignment vertical="center"/>
    </xf>
    <xf numFmtId="0" fontId="1" fillId="0" borderId="0" xfId="68" applyFont="1" applyFill="1" applyAlignment="1" applyProtection="1">
      <alignment horizontal="center" vertical="center" wrapText="1"/>
      <protection locked="0"/>
    </xf>
    <xf numFmtId="0" fontId="1" fillId="0" borderId="0" xfId="68" applyFont="1" applyFill="1" applyAlignment="1" applyProtection="1">
      <alignment horizontal="left" vertical="center" wrapText="1"/>
      <protection locked="0"/>
    </xf>
    <xf numFmtId="49" fontId="1" fillId="0" borderId="0" xfId="68" applyNumberFormat="1" applyFont="1" applyFill="1" applyAlignment="1" applyProtection="1">
      <alignment horizontal="center" vertical="center" wrapText="1"/>
      <protection locked="0"/>
    </xf>
    <xf numFmtId="177" fontId="1" fillId="0" borderId="0" xfId="68" applyNumberFormat="1" applyFont="1" applyFill="1" applyAlignment="1" applyProtection="1">
      <alignment horizontal="center" vertical="center" wrapText="1"/>
      <protection locked="0"/>
    </xf>
    <xf numFmtId="0" fontId="1" fillId="2" borderId="0" xfId="68" applyFont="1" applyFill="1" applyAlignment="1" applyProtection="1">
      <alignment horizontal="center" vertical="center" wrapText="1"/>
      <protection locked="0"/>
    </xf>
    <xf numFmtId="0" fontId="4" fillId="0" borderId="1" xfId="68" applyFont="1" applyFill="1" applyBorder="1" applyAlignment="1" applyProtection="1">
      <alignment horizontal="left" vertical="center"/>
      <protection locked="0"/>
    </xf>
    <xf numFmtId="0" fontId="5" fillId="0" borderId="1" xfId="68" applyFont="1" applyFill="1" applyBorder="1" applyAlignment="1" applyProtection="1">
      <alignment horizontal="left" vertical="center"/>
      <protection locked="0"/>
    </xf>
    <xf numFmtId="0" fontId="4" fillId="0" borderId="1" xfId="68" applyFont="1" applyFill="1" applyBorder="1" applyAlignment="1" applyProtection="1">
      <alignment horizontal="left" vertical="center" wrapText="1"/>
      <protection locked="0"/>
    </xf>
    <xf numFmtId="0" fontId="5" fillId="0" borderId="1" xfId="68" applyFont="1" applyFill="1" applyBorder="1" applyAlignment="1" applyProtection="1">
      <alignment horizontal="left" vertical="center" wrapText="1"/>
      <protection locked="0"/>
    </xf>
    <xf numFmtId="0" fontId="4" fillId="0" borderId="1" xfId="68" applyFont="1" applyFill="1" applyBorder="1" applyAlignment="1" applyProtection="1">
      <alignment horizontal="left" vertical="top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8" applyFont="1" applyFill="1" applyBorder="1" applyAlignment="1" applyProtection="1">
      <alignment horizontal="center" vertical="center" wrapText="1"/>
      <protection locked="0"/>
    </xf>
    <xf numFmtId="0" fontId="6" fillId="0" borderId="1" xfId="68" applyFont="1" applyFill="1" applyBorder="1" applyAlignment="1" applyProtection="1">
      <alignment horizontal="center" vertical="top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8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8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 applyProtection="1">
      <alignment horizontal="center" vertical="center" wrapText="1"/>
      <protection locked="0"/>
    </xf>
    <xf numFmtId="49" fontId="6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top" wrapText="1"/>
      <protection locked="0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70" applyFont="1" applyFill="1" applyBorder="1" applyAlignment="1" applyProtection="1">
      <alignment horizontal="center" vertical="center" wrapText="1"/>
      <protection locked="0"/>
    </xf>
    <xf numFmtId="0" fontId="3" fillId="0" borderId="1" xfId="65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3" fillId="2" borderId="1" xfId="6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70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0" fontId="3" fillId="0" borderId="1" xfId="64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 wrapText="1"/>
    </xf>
    <xf numFmtId="0" fontId="9" fillId="0" borderId="1" xfId="68" applyFont="1" applyFill="1" applyBorder="1" applyAlignment="1" applyProtection="1">
      <alignment horizontal="center" vertical="center" wrapText="1"/>
      <protection locked="0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4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68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68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58" applyNumberFormat="1" applyFont="1" applyFill="1" applyBorder="1" applyAlignment="1">
      <alignment horizontal="center" vertical="center" wrapText="1"/>
    </xf>
    <xf numFmtId="178" fontId="6" fillId="0" borderId="3" xfId="58" applyNumberFormat="1" applyFont="1" applyFill="1" applyBorder="1" applyAlignment="1">
      <alignment horizontal="center" vertical="center" wrapText="1"/>
    </xf>
    <xf numFmtId="178" fontId="6" fillId="0" borderId="4" xfId="58" applyNumberFormat="1" applyFont="1" applyFill="1" applyBorder="1" applyAlignment="1">
      <alignment horizontal="center" vertical="center" wrapText="1"/>
    </xf>
    <xf numFmtId="178" fontId="6" fillId="0" borderId="5" xfId="58" applyNumberFormat="1" applyFont="1" applyFill="1" applyBorder="1" applyAlignment="1">
      <alignment horizontal="center" vertical="center" wrapText="1"/>
    </xf>
    <xf numFmtId="178" fontId="6" fillId="0" borderId="1" xfId="58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68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178" fontId="12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6" xfId="68" applyFont="1" applyFill="1" applyBorder="1" applyAlignment="1" applyProtection="1">
      <alignment horizontal="center" vertical="center" wrapText="1"/>
      <protection locked="0"/>
    </xf>
    <xf numFmtId="178" fontId="12" fillId="2" borderId="1" xfId="0" applyNumberFormat="1" applyFont="1" applyFill="1" applyBorder="1" applyAlignment="1">
      <alignment vertical="center" wrapText="1"/>
    </xf>
    <xf numFmtId="0" fontId="10" fillId="2" borderId="1" xfId="70" applyFont="1" applyFill="1" applyBorder="1" applyAlignment="1" applyProtection="1">
      <alignment horizontal="center" vertical="center" wrapText="1"/>
      <protection locked="0"/>
    </xf>
    <xf numFmtId="178" fontId="6" fillId="0" borderId="7" xfId="58" applyNumberFormat="1" applyFont="1" applyFill="1" applyBorder="1" applyAlignment="1">
      <alignment horizontal="center" vertical="center" wrapText="1"/>
    </xf>
    <xf numFmtId="10" fontId="6" fillId="0" borderId="2" xfId="58" applyNumberFormat="1" applyFont="1" applyFill="1" applyBorder="1" applyAlignment="1">
      <alignment horizontal="center" vertical="center" wrapText="1"/>
    </xf>
    <xf numFmtId="177" fontId="6" fillId="0" borderId="2" xfId="58" applyNumberFormat="1" applyFont="1" applyFill="1" applyBorder="1" applyAlignment="1">
      <alignment horizontal="center" vertical="center" wrapText="1"/>
    </xf>
    <xf numFmtId="0" fontId="6" fillId="0" borderId="2" xfId="68" applyFont="1" applyFill="1" applyBorder="1" applyAlignment="1" applyProtection="1">
      <alignment horizontal="center" vertical="center" wrapText="1"/>
      <protection locked="0"/>
    </xf>
    <xf numFmtId="10" fontId="6" fillId="0" borderId="4" xfId="58" applyNumberFormat="1" applyFont="1" applyFill="1" applyBorder="1" applyAlignment="1">
      <alignment horizontal="center" vertical="center" wrapText="1"/>
    </xf>
    <xf numFmtId="177" fontId="6" fillId="0" borderId="4" xfId="58" applyNumberFormat="1" applyFont="1" applyFill="1" applyBorder="1" applyAlignment="1">
      <alignment horizontal="center" vertical="center" wrapText="1"/>
    </xf>
    <xf numFmtId="0" fontId="6" fillId="0" borderId="4" xfId="68" applyFont="1" applyFill="1" applyBorder="1" applyAlignment="1" applyProtection="1">
      <alignment horizontal="center" vertical="center" wrapText="1"/>
      <protection locked="0"/>
    </xf>
    <xf numFmtId="10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0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" fillId="2" borderId="8" xfId="68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179" fontId="6" fillId="0" borderId="2" xfId="68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68" applyNumberFormat="1" applyFont="1" applyFill="1" applyBorder="1" applyAlignment="1" applyProtection="1">
      <alignment horizontal="center" vertical="center" wrapText="1"/>
      <protection locked="0"/>
    </xf>
    <xf numFmtId="43" fontId="6" fillId="0" borderId="2" xfId="68" applyNumberFormat="1" applyFont="1" applyFill="1" applyBorder="1" applyAlignment="1" applyProtection="1">
      <alignment horizontal="center" vertical="center" wrapText="1"/>
      <protection locked="0"/>
    </xf>
    <xf numFmtId="179" fontId="6" fillId="0" borderId="4" xfId="68" applyNumberFormat="1" applyFont="1" applyFill="1" applyBorder="1" applyAlignment="1" applyProtection="1">
      <alignment horizontal="center" vertical="center" wrapText="1"/>
      <protection locked="0"/>
    </xf>
    <xf numFmtId="178" fontId="6" fillId="0" borderId="4" xfId="68" applyNumberFormat="1" applyFont="1" applyFill="1" applyBorder="1" applyAlignment="1" applyProtection="1">
      <alignment horizontal="center" vertical="center" wrapText="1"/>
      <protection locked="0"/>
    </xf>
    <xf numFmtId="43" fontId="6" fillId="0" borderId="4" xfId="68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68" applyFont="1" applyFill="1" applyBorder="1" applyAlignment="1" applyProtection="1">
      <alignment horizontal="center" vertical="center" wrapText="1"/>
      <protection locked="0"/>
    </xf>
    <xf numFmtId="10" fontId="6" fillId="0" borderId="2" xfId="68" applyNumberFormat="1" applyFont="1" applyFill="1" applyBorder="1" applyAlignment="1" applyProtection="1">
      <alignment horizontal="center" vertical="center" wrapText="1"/>
      <protection locked="0"/>
    </xf>
    <xf numFmtId="10" fontId="6" fillId="0" borderId="4" xfId="6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>
      <alignment vertical="center"/>
    </xf>
    <xf numFmtId="0" fontId="3" fillId="0" borderId="1" xfId="63" applyFont="1" applyFill="1" applyBorder="1" applyAlignment="1">
      <alignment horizontal="center" vertical="center" wrapText="1"/>
    </xf>
    <xf numFmtId="179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3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1" xfId="68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6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3" fillId="0" borderId="1" xfId="54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66" applyFont="1" applyFill="1" applyBorder="1" applyAlignment="1">
      <alignment horizontal="center" vertical="center" wrapText="1"/>
    </xf>
    <xf numFmtId="176" fontId="3" fillId="0" borderId="6" xfId="68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14" fontId="18" fillId="0" borderId="0" xfId="0" applyNumberFormat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差_KING" xfId="52"/>
    <cellStyle name="常规 10" xfId="53"/>
    <cellStyle name="常规 2" xfId="54"/>
    <cellStyle name="常规 2 10" xfId="55"/>
    <cellStyle name="常规 2 2" xfId="56"/>
    <cellStyle name="常规 2 27" xfId="57"/>
    <cellStyle name="常规 3" xfId="58"/>
    <cellStyle name="常规 3 29" xfId="59"/>
    <cellStyle name="常规 5" xfId="60"/>
    <cellStyle name="常规 5 2" xfId="61"/>
    <cellStyle name="常规_正司机座椅 _21" xfId="62"/>
    <cellStyle name="常规_正司机座椅 _26" xfId="63"/>
    <cellStyle name="常规_正司机座椅 _28" xfId="64"/>
    <cellStyle name="常规_正司机座椅 _34" xfId="65"/>
    <cellStyle name="常规_正司机座椅 _40" xfId="66"/>
    <cellStyle name="好_KING" xfId="67"/>
    <cellStyle name="样式 1" xfId="68"/>
    <cellStyle name="样式 1 10" xfId="69"/>
    <cellStyle name="样式 1 2" xfId="70"/>
  </cellStyles>
  <dxfs count="5">
    <dxf>
      <font>
        <name val="华文细黑"/>
        <scheme val="none"/>
        <charset val="134"/>
        <family val="3"/>
        <b val="0"/>
        <i val="0"/>
        <strike val="0"/>
        <u val="none"/>
        <sz val="11"/>
        <color theme="1"/>
      </font>
      <numFmt numFmtId="0" formatCode="General"/>
      <alignment horizontal="left" vertical="center" wrapText="1"/>
    </dxf>
    <dxf>
      <font>
        <name val="华文细黑"/>
        <scheme val="none"/>
        <charset val="134"/>
        <family val="3"/>
        <b val="0"/>
        <i val="0"/>
        <strike val="0"/>
        <u val="none"/>
        <sz val="11"/>
        <color theme="1"/>
      </font>
      <numFmt numFmtId="14" formatCode="yyyy/m/d"/>
      <alignment horizontal="left" vertical="center"/>
    </dxf>
    <dxf>
      <font>
        <name val="华文细黑"/>
        <scheme val="none"/>
        <charset val="134"/>
        <family val="3"/>
        <b val="0"/>
        <i val="0"/>
        <strike val="0"/>
        <u val="none"/>
        <sz val="11"/>
        <color theme="1"/>
      </font>
      <alignment horizontal="left" vertical="center" wrapText="1"/>
    </dxf>
    <dxf>
      <font>
        <name val="华文细黑"/>
        <scheme val="none"/>
        <charset val="134"/>
        <family val="3"/>
        <b val="0"/>
        <i val="0"/>
        <strike val="0"/>
        <u val="none"/>
        <sz val="11"/>
        <color theme="1"/>
      </font>
      <alignment horizontal="left" vertical="center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E017E7"/>
      <color rgb="00FF99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w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emf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w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w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66675</xdr:colOff>
      <xdr:row>86</xdr:row>
      <xdr:rowOff>106680</xdr:rowOff>
    </xdr:from>
    <xdr:to>
      <xdr:col>17</xdr:col>
      <xdr:colOff>457200</xdr:colOff>
      <xdr:row>86</xdr:row>
      <xdr:rowOff>473537</xdr:rowOff>
    </xdr:to>
    <xdr:pic>
      <xdr:nvPicPr>
        <xdr:cNvPr id="2" name="Picture 111" descr="88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70220" y="40479345"/>
          <a:ext cx="390525" cy="36639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62</xdr:row>
      <xdr:rowOff>78740</xdr:rowOff>
    </xdr:from>
    <xdr:to>
      <xdr:col>17</xdr:col>
      <xdr:colOff>508000</xdr:colOff>
      <xdr:row>62</xdr:row>
      <xdr:rowOff>400050</xdr:rowOff>
    </xdr:to>
    <xdr:pic>
      <xdr:nvPicPr>
        <xdr:cNvPr id="14" name="图片 13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98795" y="28274645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83</xdr:row>
      <xdr:rowOff>90805</xdr:rowOff>
    </xdr:from>
    <xdr:to>
      <xdr:col>17</xdr:col>
      <xdr:colOff>448310</xdr:colOff>
      <xdr:row>83</xdr:row>
      <xdr:rowOff>394335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17210" y="3894137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109855</xdr:colOff>
      <xdr:row>72</xdr:row>
      <xdr:rowOff>100330</xdr:rowOff>
    </xdr:from>
    <xdr:to>
      <xdr:col>17</xdr:col>
      <xdr:colOff>478155</xdr:colOff>
      <xdr:row>72</xdr:row>
      <xdr:rowOff>408305</xdr:rowOff>
    </xdr:to>
    <xdr:pic>
      <xdr:nvPicPr>
        <xdr:cNvPr id="45" name="图片 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13400" y="33369885"/>
          <a:ext cx="3683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47625</xdr:colOff>
      <xdr:row>82</xdr:row>
      <xdr:rowOff>0</xdr:rowOff>
    </xdr:from>
    <xdr:to>
      <xdr:col>18</xdr:col>
      <xdr:colOff>57150</xdr:colOff>
      <xdr:row>82</xdr:row>
      <xdr:rowOff>9525</xdr:rowOff>
    </xdr:to>
    <xdr:pic>
      <xdr:nvPicPr>
        <xdr:cNvPr id="87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8530" y="3834320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82</xdr:row>
      <xdr:rowOff>0</xdr:rowOff>
    </xdr:from>
    <xdr:to>
      <xdr:col>18</xdr:col>
      <xdr:colOff>57150</xdr:colOff>
      <xdr:row>82</xdr:row>
      <xdr:rowOff>9525</xdr:rowOff>
    </xdr:to>
    <xdr:pic>
      <xdr:nvPicPr>
        <xdr:cNvPr id="88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8530" y="3834320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82</xdr:row>
      <xdr:rowOff>0</xdr:rowOff>
    </xdr:from>
    <xdr:to>
      <xdr:col>18</xdr:col>
      <xdr:colOff>57150</xdr:colOff>
      <xdr:row>82</xdr:row>
      <xdr:rowOff>9525</xdr:rowOff>
    </xdr:to>
    <xdr:pic>
      <xdr:nvPicPr>
        <xdr:cNvPr id="91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8530" y="3834320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67945</xdr:colOff>
      <xdr:row>82</xdr:row>
      <xdr:rowOff>81915</xdr:rowOff>
    </xdr:from>
    <xdr:to>
      <xdr:col>17</xdr:col>
      <xdr:colOff>486410</xdr:colOff>
      <xdr:row>82</xdr:row>
      <xdr:rowOff>448310</xdr:rowOff>
    </xdr:to>
    <xdr:pic>
      <xdr:nvPicPr>
        <xdr:cNvPr id="27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71490" y="38425120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38100</xdr:colOff>
      <xdr:row>49</xdr:row>
      <xdr:rowOff>164465</xdr:rowOff>
    </xdr:from>
    <xdr:to>
      <xdr:col>17</xdr:col>
      <xdr:colOff>502285</xdr:colOff>
      <xdr:row>49</xdr:row>
      <xdr:rowOff>391160</xdr:rowOff>
    </xdr:to>
    <xdr:pic>
      <xdr:nvPicPr>
        <xdr:cNvPr id="39" name="图片 2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41645" y="21764625"/>
          <a:ext cx="46418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47625</xdr:colOff>
      <xdr:row>50</xdr:row>
      <xdr:rowOff>114935</xdr:rowOff>
    </xdr:from>
    <xdr:to>
      <xdr:col>17</xdr:col>
      <xdr:colOff>523875</xdr:colOff>
      <xdr:row>50</xdr:row>
      <xdr:rowOff>422910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51170" y="22222460"/>
          <a:ext cx="46736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45</xdr:row>
      <xdr:rowOff>75565</xdr:rowOff>
    </xdr:from>
    <xdr:to>
      <xdr:col>17</xdr:col>
      <xdr:colOff>472451</xdr:colOff>
      <xdr:row>45</xdr:row>
      <xdr:rowOff>409575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0695" y="19646265"/>
          <a:ext cx="41529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46</xdr:row>
      <xdr:rowOff>70485</xdr:rowOff>
    </xdr:from>
    <xdr:to>
      <xdr:col>17</xdr:col>
      <xdr:colOff>514350</xdr:colOff>
      <xdr:row>46</xdr:row>
      <xdr:rowOff>411480</xdr:rowOff>
    </xdr:to>
    <xdr:pic>
      <xdr:nvPicPr>
        <xdr:cNvPr id="65" name="图片 6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60695" y="20148550"/>
          <a:ext cx="45720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47</xdr:row>
      <xdr:rowOff>40005</xdr:rowOff>
    </xdr:from>
    <xdr:to>
      <xdr:col>17</xdr:col>
      <xdr:colOff>384175</xdr:colOff>
      <xdr:row>47</xdr:row>
      <xdr:rowOff>469900</xdr:rowOff>
    </xdr:to>
    <xdr:pic>
      <xdr:nvPicPr>
        <xdr:cNvPr id="66" name="图片 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46420" y="20625435"/>
          <a:ext cx="2413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76200</xdr:colOff>
      <xdr:row>48</xdr:row>
      <xdr:rowOff>89535</xdr:rowOff>
    </xdr:from>
    <xdr:to>
      <xdr:col>17</xdr:col>
      <xdr:colOff>484505</xdr:colOff>
      <xdr:row>48</xdr:row>
      <xdr:rowOff>404495</xdr:rowOff>
    </xdr:to>
    <xdr:pic>
      <xdr:nvPicPr>
        <xdr:cNvPr id="67" name="图片 6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79745" y="21182330"/>
          <a:ext cx="4083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51547</xdr:colOff>
      <xdr:row>38</xdr:row>
      <xdr:rowOff>84604</xdr:rowOff>
    </xdr:from>
    <xdr:to>
      <xdr:col>17</xdr:col>
      <xdr:colOff>523988</xdr:colOff>
      <xdr:row>38</xdr:row>
      <xdr:rowOff>450999</xdr:rowOff>
    </xdr:to>
    <xdr:pic>
      <xdr:nvPicPr>
        <xdr:cNvPr id="84" name="图片 8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54980" y="16103600"/>
          <a:ext cx="46355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8</xdr:row>
      <xdr:rowOff>95250</xdr:rowOff>
    </xdr:from>
    <xdr:to>
      <xdr:col>17</xdr:col>
      <xdr:colOff>536043</xdr:colOff>
      <xdr:row>8</xdr:row>
      <xdr:rowOff>447675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6035" r="28571" b="23032"/>
        <a:stretch>
          <a:fillRect/>
        </a:stretch>
      </xdr:blipFill>
      <xdr:spPr>
        <a:xfrm>
          <a:off x="5560695" y="893445"/>
          <a:ext cx="4578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9</xdr:row>
      <xdr:rowOff>66675</xdr:rowOff>
    </xdr:from>
    <xdr:to>
      <xdr:col>17</xdr:col>
      <xdr:colOff>516993</xdr:colOff>
      <xdr:row>9</xdr:row>
      <xdr:rowOff>419100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6035" r="28571" b="23032"/>
        <a:stretch>
          <a:fillRect/>
        </a:stretch>
      </xdr:blipFill>
      <xdr:spPr>
        <a:xfrm>
          <a:off x="5541645" y="1372235"/>
          <a:ext cx="476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15</xdr:row>
      <xdr:rowOff>76200</xdr:rowOff>
    </xdr:from>
    <xdr:to>
      <xdr:col>17</xdr:col>
      <xdr:colOff>497836</xdr:colOff>
      <xdr:row>15</xdr:row>
      <xdr:rowOff>466725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22" t="28134" r="32790" b="28969"/>
        <a:stretch>
          <a:fillRect/>
        </a:stretch>
      </xdr:blipFill>
      <xdr:spPr>
        <a:xfrm>
          <a:off x="5608320" y="4425950"/>
          <a:ext cx="39243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23</xdr:row>
      <xdr:rowOff>152400</xdr:rowOff>
    </xdr:from>
    <xdr:to>
      <xdr:col>17</xdr:col>
      <xdr:colOff>499812</xdr:colOff>
      <xdr:row>23</xdr:row>
      <xdr:rowOff>438150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04" t="17785" r="30613" b="26822"/>
        <a:stretch>
          <a:fillRect/>
        </a:stretch>
      </xdr:blipFill>
      <xdr:spPr>
        <a:xfrm>
          <a:off x="5570220" y="8561070"/>
          <a:ext cx="43307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24</xdr:row>
      <xdr:rowOff>95251</xdr:rowOff>
    </xdr:from>
    <xdr:to>
      <xdr:col>17</xdr:col>
      <xdr:colOff>507535</xdr:colOff>
      <xdr:row>24</xdr:row>
      <xdr:rowOff>419101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9" t="9038" r="28979" b="23323"/>
        <a:stretch>
          <a:fillRect/>
        </a:stretch>
      </xdr:blipFill>
      <xdr:spPr>
        <a:xfrm>
          <a:off x="5579745" y="9011285"/>
          <a:ext cx="43116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25</xdr:row>
      <xdr:rowOff>57150</xdr:rowOff>
    </xdr:from>
    <xdr:to>
      <xdr:col>17</xdr:col>
      <xdr:colOff>497836</xdr:colOff>
      <xdr:row>25</xdr:row>
      <xdr:rowOff>447675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22" t="28134" r="32790" b="28969"/>
        <a:stretch>
          <a:fillRect/>
        </a:stretch>
      </xdr:blipFill>
      <xdr:spPr>
        <a:xfrm>
          <a:off x="5608320" y="9480550"/>
          <a:ext cx="39243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28</xdr:row>
      <xdr:rowOff>114300</xdr:rowOff>
    </xdr:from>
    <xdr:to>
      <xdr:col>17</xdr:col>
      <xdr:colOff>495300</xdr:colOff>
      <xdr:row>28</xdr:row>
      <xdr:rowOff>459893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71" t="26184" r="37143" b="30919"/>
        <a:stretch>
          <a:fillRect/>
        </a:stretch>
      </xdr:blipFill>
      <xdr:spPr>
        <a:xfrm>
          <a:off x="5570220" y="11059795"/>
          <a:ext cx="428625" cy="34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31</xdr:row>
      <xdr:rowOff>133350</xdr:rowOff>
    </xdr:from>
    <xdr:to>
      <xdr:col>17</xdr:col>
      <xdr:colOff>496686</xdr:colOff>
      <xdr:row>31</xdr:row>
      <xdr:rowOff>419099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570220" y="12600940"/>
          <a:ext cx="429895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43</xdr:row>
      <xdr:rowOff>95250</xdr:rowOff>
    </xdr:from>
    <xdr:to>
      <xdr:col>17</xdr:col>
      <xdr:colOff>504825</xdr:colOff>
      <xdr:row>43</xdr:row>
      <xdr:rowOff>376437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03" t="32312" r="38776" b="44011"/>
        <a:stretch>
          <a:fillRect/>
        </a:stretch>
      </xdr:blipFill>
      <xdr:spPr>
        <a:xfrm>
          <a:off x="5560695" y="18651220"/>
          <a:ext cx="447675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63</xdr:row>
      <xdr:rowOff>38101</xdr:rowOff>
    </xdr:from>
    <xdr:to>
      <xdr:col>17</xdr:col>
      <xdr:colOff>504825</xdr:colOff>
      <xdr:row>63</xdr:row>
      <xdr:rowOff>447243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16" t="31196" r="44218" b="38192"/>
        <a:stretch>
          <a:fillRect/>
        </a:stretch>
      </xdr:blipFill>
      <xdr:spPr>
        <a:xfrm>
          <a:off x="5579745" y="28741370"/>
          <a:ext cx="428625" cy="40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64</xdr:row>
      <xdr:rowOff>76200</xdr:rowOff>
    </xdr:from>
    <xdr:to>
      <xdr:col>17</xdr:col>
      <xdr:colOff>493359</xdr:colOff>
      <xdr:row>64</xdr:row>
      <xdr:rowOff>466725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24" t="31487" r="44490" b="38484"/>
        <a:stretch>
          <a:fillRect/>
        </a:stretch>
      </xdr:blipFill>
      <xdr:spPr>
        <a:xfrm>
          <a:off x="5598795" y="29286835"/>
          <a:ext cx="39751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66</xdr:row>
      <xdr:rowOff>95250</xdr:rowOff>
    </xdr:from>
    <xdr:to>
      <xdr:col>17</xdr:col>
      <xdr:colOff>481829</xdr:colOff>
      <xdr:row>66</xdr:row>
      <xdr:rowOff>485775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61" t="31487" r="42585" b="36152"/>
        <a:stretch>
          <a:fillRect/>
        </a:stretch>
      </xdr:blipFill>
      <xdr:spPr>
        <a:xfrm>
          <a:off x="5570220" y="30320615"/>
          <a:ext cx="41465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67</xdr:row>
      <xdr:rowOff>57150</xdr:rowOff>
    </xdr:from>
    <xdr:to>
      <xdr:col>17</xdr:col>
      <xdr:colOff>507693</xdr:colOff>
      <xdr:row>67</xdr:row>
      <xdr:rowOff>438149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52" t="38484" r="46259" b="37317"/>
        <a:stretch>
          <a:fillRect/>
        </a:stretch>
      </xdr:blipFill>
      <xdr:spPr>
        <a:xfrm>
          <a:off x="5579745" y="30789880"/>
          <a:ext cx="431165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68</xdr:row>
      <xdr:rowOff>66675</xdr:rowOff>
    </xdr:from>
    <xdr:to>
      <xdr:col>17</xdr:col>
      <xdr:colOff>478033</xdr:colOff>
      <xdr:row>68</xdr:row>
      <xdr:rowOff>400050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8663" r="38503" b="33704"/>
        <a:stretch>
          <a:fillRect/>
        </a:stretch>
      </xdr:blipFill>
      <xdr:spPr>
        <a:xfrm>
          <a:off x="5570220" y="31306770"/>
          <a:ext cx="41084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69</xdr:row>
      <xdr:rowOff>114301</xdr:rowOff>
    </xdr:from>
    <xdr:to>
      <xdr:col>17</xdr:col>
      <xdr:colOff>485776</xdr:colOff>
      <xdr:row>69</xdr:row>
      <xdr:rowOff>383723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75" t="40947" r="42992" b="41504"/>
        <a:stretch>
          <a:fillRect/>
        </a:stretch>
      </xdr:blipFill>
      <xdr:spPr>
        <a:xfrm>
          <a:off x="5570220" y="31861760"/>
          <a:ext cx="4191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70</xdr:row>
      <xdr:rowOff>104775</xdr:rowOff>
    </xdr:from>
    <xdr:to>
      <xdr:col>17</xdr:col>
      <xdr:colOff>518362</xdr:colOff>
      <xdr:row>70</xdr:row>
      <xdr:rowOff>447675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76" t="35933" r="41224" b="32312"/>
        <a:stretch>
          <a:fillRect/>
        </a:stretch>
      </xdr:blipFill>
      <xdr:spPr>
        <a:xfrm>
          <a:off x="5579745" y="32359600"/>
          <a:ext cx="43878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76202</xdr:colOff>
      <xdr:row>73</xdr:row>
      <xdr:rowOff>123825</xdr:rowOff>
    </xdr:from>
    <xdr:to>
      <xdr:col>17</xdr:col>
      <xdr:colOff>485776</xdr:colOff>
      <xdr:row>73</xdr:row>
      <xdr:rowOff>425154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2" t="30904" r="39320" b="39067"/>
        <a:stretch>
          <a:fillRect/>
        </a:stretch>
      </xdr:blipFill>
      <xdr:spPr>
        <a:xfrm>
          <a:off x="5579745" y="33900745"/>
          <a:ext cx="409575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74</xdr:row>
      <xdr:rowOff>114300</xdr:rowOff>
    </xdr:from>
    <xdr:to>
      <xdr:col>17</xdr:col>
      <xdr:colOff>495301</xdr:colOff>
      <xdr:row>74</xdr:row>
      <xdr:rowOff>423423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4" t="31196" r="40272" b="38484"/>
        <a:stretch>
          <a:fillRect/>
        </a:stretch>
      </xdr:blipFill>
      <xdr:spPr>
        <a:xfrm>
          <a:off x="5579745" y="34398585"/>
          <a:ext cx="4191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76</xdr:row>
      <xdr:rowOff>66675</xdr:rowOff>
    </xdr:from>
    <xdr:to>
      <xdr:col>17</xdr:col>
      <xdr:colOff>519850</xdr:colOff>
      <xdr:row>76</xdr:row>
      <xdr:rowOff>447675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82" t="44023" r="43945" b="35277"/>
        <a:stretch>
          <a:fillRect/>
        </a:stretch>
      </xdr:blipFill>
      <xdr:spPr>
        <a:xfrm>
          <a:off x="5551170" y="35365690"/>
          <a:ext cx="46736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39</xdr:row>
      <xdr:rowOff>85726</xdr:rowOff>
    </xdr:from>
    <xdr:to>
      <xdr:col>17</xdr:col>
      <xdr:colOff>513460</xdr:colOff>
      <xdr:row>39</xdr:row>
      <xdr:rowOff>466726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9" t="40111" r="41224" b="21170"/>
        <a:stretch>
          <a:fillRect/>
        </a:stretch>
      </xdr:blipFill>
      <xdr:spPr>
        <a:xfrm>
          <a:off x="5570220" y="16612235"/>
          <a:ext cx="44640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84</xdr:row>
      <xdr:rowOff>57150</xdr:rowOff>
    </xdr:from>
    <xdr:to>
      <xdr:col>17</xdr:col>
      <xdr:colOff>495300</xdr:colOff>
      <xdr:row>84</xdr:row>
      <xdr:rowOff>474877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4" t="41504" r="43401" b="26462"/>
        <a:stretch>
          <a:fillRect/>
        </a:stretch>
      </xdr:blipFill>
      <xdr:spPr>
        <a:xfrm>
          <a:off x="5570220" y="39415085"/>
          <a:ext cx="428625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85</xdr:row>
      <xdr:rowOff>123825</xdr:rowOff>
    </xdr:from>
    <xdr:to>
      <xdr:col>17</xdr:col>
      <xdr:colOff>495300</xdr:colOff>
      <xdr:row>85</xdr:row>
      <xdr:rowOff>404993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5" t="18106" r="28572" b="22841"/>
        <a:stretch>
          <a:fillRect/>
        </a:stretch>
      </xdr:blipFill>
      <xdr:spPr>
        <a:xfrm>
          <a:off x="5579745" y="39989125"/>
          <a:ext cx="4191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88</xdr:row>
      <xdr:rowOff>104776</xdr:rowOff>
    </xdr:from>
    <xdr:to>
      <xdr:col>17</xdr:col>
      <xdr:colOff>485776</xdr:colOff>
      <xdr:row>88</xdr:row>
      <xdr:rowOff>418113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31" t="25627" r="36871" b="35376"/>
        <a:stretch>
          <a:fillRect/>
        </a:stretch>
      </xdr:blipFill>
      <xdr:spPr>
        <a:xfrm>
          <a:off x="5579745" y="41492170"/>
          <a:ext cx="40957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89</xdr:row>
      <xdr:rowOff>104775</xdr:rowOff>
    </xdr:from>
    <xdr:to>
      <xdr:col>17</xdr:col>
      <xdr:colOff>495301</xdr:colOff>
      <xdr:row>89</xdr:row>
      <xdr:rowOff>418112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31" t="25627" r="36871" b="35376"/>
        <a:stretch>
          <a:fillRect/>
        </a:stretch>
      </xdr:blipFill>
      <xdr:spPr>
        <a:xfrm>
          <a:off x="5589270" y="41999535"/>
          <a:ext cx="40957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91</xdr:row>
      <xdr:rowOff>76200</xdr:rowOff>
    </xdr:from>
    <xdr:to>
      <xdr:col>17</xdr:col>
      <xdr:colOff>495300</xdr:colOff>
      <xdr:row>91</xdr:row>
      <xdr:rowOff>434995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28969" r="41088" b="30084"/>
        <a:stretch>
          <a:fillRect/>
        </a:stretch>
      </xdr:blipFill>
      <xdr:spPr>
        <a:xfrm>
          <a:off x="5608320" y="42985690"/>
          <a:ext cx="39052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66677</xdr:colOff>
      <xdr:row>90</xdr:row>
      <xdr:rowOff>76202</xdr:rowOff>
    </xdr:from>
    <xdr:to>
      <xdr:col>17</xdr:col>
      <xdr:colOff>514351</xdr:colOff>
      <xdr:row>90</xdr:row>
      <xdr:rowOff>430448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50" t="37326" r="50204" b="37325"/>
        <a:stretch>
          <a:fillRect/>
        </a:stretch>
      </xdr:blipFill>
      <xdr:spPr>
        <a:xfrm>
          <a:off x="5570220" y="42478325"/>
          <a:ext cx="44767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79</xdr:row>
      <xdr:rowOff>95251</xdr:rowOff>
    </xdr:from>
    <xdr:to>
      <xdr:col>17</xdr:col>
      <xdr:colOff>495301</xdr:colOff>
      <xdr:row>79</xdr:row>
      <xdr:rowOff>450459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9" t="9749" r="35510" b="35376"/>
        <a:stretch>
          <a:fillRect/>
        </a:stretch>
      </xdr:blipFill>
      <xdr:spPr>
        <a:xfrm>
          <a:off x="5560695" y="36916360"/>
          <a:ext cx="438150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77</xdr:row>
      <xdr:rowOff>114300</xdr:rowOff>
    </xdr:from>
    <xdr:to>
      <xdr:col>17</xdr:col>
      <xdr:colOff>509588</xdr:colOff>
      <xdr:row>77</xdr:row>
      <xdr:rowOff>409575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08" t="38162" r="45306" b="42340"/>
        <a:stretch>
          <a:fillRect/>
        </a:stretch>
      </xdr:blipFill>
      <xdr:spPr>
        <a:xfrm>
          <a:off x="5570220" y="35920680"/>
          <a:ext cx="44259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78</xdr:row>
      <xdr:rowOff>123826</xdr:rowOff>
    </xdr:from>
    <xdr:to>
      <xdr:col>17</xdr:col>
      <xdr:colOff>495301</xdr:colOff>
      <xdr:row>78</xdr:row>
      <xdr:rowOff>379956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9" t="32591" r="41088" b="38161"/>
        <a:stretch>
          <a:fillRect/>
        </a:stretch>
      </xdr:blipFill>
      <xdr:spPr>
        <a:xfrm>
          <a:off x="5598795" y="36437570"/>
          <a:ext cx="400050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10</xdr:row>
      <xdr:rowOff>66676</xdr:rowOff>
    </xdr:from>
    <xdr:to>
      <xdr:col>17</xdr:col>
      <xdr:colOff>514351</xdr:colOff>
      <xdr:row>10</xdr:row>
      <xdr:rowOff>441358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9" t="2042" r="27891" b="23032"/>
        <a:stretch>
          <a:fillRect/>
        </a:stretch>
      </xdr:blipFill>
      <xdr:spPr>
        <a:xfrm>
          <a:off x="5589270" y="1879600"/>
          <a:ext cx="42862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37</xdr:row>
      <xdr:rowOff>104775</xdr:rowOff>
    </xdr:from>
    <xdr:to>
      <xdr:col>17</xdr:col>
      <xdr:colOff>506211</xdr:colOff>
      <xdr:row>37</xdr:row>
      <xdr:rowOff>390524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579745" y="15616555"/>
          <a:ext cx="429895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40</xdr:row>
      <xdr:rowOff>123827</xdr:rowOff>
    </xdr:from>
    <xdr:to>
      <xdr:col>17</xdr:col>
      <xdr:colOff>514351</xdr:colOff>
      <xdr:row>40</xdr:row>
      <xdr:rowOff>412139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10" t="31198" r="34150" b="27020"/>
        <a:stretch>
          <a:fillRect/>
        </a:stretch>
      </xdr:blipFill>
      <xdr:spPr>
        <a:xfrm>
          <a:off x="5589270" y="17157700"/>
          <a:ext cx="4286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41</xdr:row>
      <xdr:rowOff>114301</xdr:rowOff>
    </xdr:from>
    <xdr:to>
      <xdr:col>17</xdr:col>
      <xdr:colOff>504826</xdr:colOff>
      <xdr:row>41</xdr:row>
      <xdr:rowOff>438150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64" t="33426" r="31837" b="35933"/>
        <a:stretch>
          <a:fillRect/>
        </a:stretch>
      </xdr:blipFill>
      <xdr:spPr>
        <a:xfrm>
          <a:off x="5570220" y="17655540"/>
          <a:ext cx="4381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42</xdr:row>
      <xdr:rowOff>85725</xdr:rowOff>
    </xdr:from>
    <xdr:to>
      <xdr:col>17</xdr:col>
      <xdr:colOff>502637</xdr:colOff>
      <xdr:row>42</xdr:row>
      <xdr:rowOff>409575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22005" r="30068" b="29526"/>
        <a:stretch>
          <a:fillRect/>
        </a:stretch>
      </xdr:blipFill>
      <xdr:spPr>
        <a:xfrm>
          <a:off x="5589270" y="18134330"/>
          <a:ext cx="4165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47626</xdr:colOff>
      <xdr:row>13</xdr:row>
      <xdr:rowOff>95250</xdr:rowOff>
    </xdr:from>
    <xdr:to>
      <xdr:col>17</xdr:col>
      <xdr:colOff>528025</xdr:colOff>
      <xdr:row>13</xdr:row>
      <xdr:rowOff>438150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5" t="18951" r="32381" b="22157"/>
        <a:stretch>
          <a:fillRect/>
        </a:stretch>
      </xdr:blipFill>
      <xdr:spPr>
        <a:xfrm>
          <a:off x="5551170" y="3430270"/>
          <a:ext cx="4673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28576</xdr:colOff>
      <xdr:row>14</xdr:row>
      <xdr:rowOff>85725</xdr:rowOff>
    </xdr:from>
    <xdr:to>
      <xdr:col>17</xdr:col>
      <xdr:colOff>535750</xdr:colOff>
      <xdr:row>14</xdr:row>
      <xdr:rowOff>457200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20" t="20334" r="28299" b="18663"/>
        <a:stretch>
          <a:fillRect/>
        </a:stretch>
      </xdr:blipFill>
      <xdr:spPr>
        <a:xfrm>
          <a:off x="5532120" y="3928110"/>
          <a:ext cx="48641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18</xdr:row>
      <xdr:rowOff>95250</xdr:rowOff>
    </xdr:from>
    <xdr:to>
      <xdr:col>17</xdr:col>
      <xdr:colOff>523875</xdr:colOff>
      <xdr:row>18</xdr:row>
      <xdr:rowOff>440843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71" t="26184" r="37143" b="30919"/>
        <a:stretch>
          <a:fillRect/>
        </a:stretch>
      </xdr:blipFill>
      <xdr:spPr>
        <a:xfrm>
          <a:off x="5598795" y="5967095"/>
          <a:ext cx="419735" cy="34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161926</xdr:colOff>
      <xdr:row>99</xdr:row>
      <xdr:rowOff>133350</xdr:rowOff>
    </xdr:from>
    <xdr:to>
      <xdr:col>17</xdr:col>
      <xdr:colOff>385242</xdr:colOff>
      <xdr:row>99</xdr:row>
      <xdr:rowOff>361950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470" y="47101760"/>
          <a:ext cx="22288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147188</xdr:colOff>
      <xdr:row>103</xdr:row>
      <xdr:rowOff>101892</xdr:rowOff>
    </xdr:from>
    <xdr:to>
      <xdr:col>17</xdr:col>
      <xdr:colOff>337633</xdr:colOff>
      <xdr:row>103</xdr:row>
      <xdr:rowOff>358652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0230" y="49099470"/>
          <a:ext cx="190500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92</xdr:row>
      <xdr:rowOff>95250</xdr:rowOff>
    </xdr:from>
    <xdr:to>
      <xdr:col>17</xdr:col>
      <xdr:colOff>484076</xdr:colOff>
      <xdr:row>92</xdr:row>
      <xdr:rowOff>400050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1170" y="43512105"/>
          <a:ext cx="43624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96</xdr:row>
      <xdr:rowOff>81004</xdr:rowOff>
    </xdr:from>
    <xdr:to>
      <xdr:col>17</xdr:col>
      <xdr:colOff>476250</xdr:colOff>
      <xdr:row>96</xdr:row>
      <xdr:rowOff>457036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0220" y="45526960"/>
          <a:ext cx="409575" cy="3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85726</xdr:colOff>
      <xdr:row>95</xdr:row>
      <xdr:rowOff>95250</xdr:rowOff>
    </xdr:from>
    <xdr:to>
      <xdr:col>17</xdr:col>
      <xdr:colOff>495300</xdr:colOff>
      <xdr:row>95</xdr:row>
      <xdr:rowOff>466130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9270" y="45034200"/>
          <a:ext cx="409575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57149</xdr:colOff>
      <xdr:row>98</xdr:row>
      <xdr:rowOff>66675</xdr:rowOff>
    </xdr:from>
    <xdr:to>
      <xdr:col>17</xdr:col>
      <xdr:colOff>497312</xdr:colOff>
      <xdr:row>98</xdr:row>
      <xdr:rowOff>466725</xdr:rowOff>
    </xdr:to>
    <xdr:pic>
      <xdr:nvPicPr>
        <xdr:cNvPr id="129" name="图片 1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560060" y="46527720"/>
          <a:ext cx="440690" cy="400050"/>
        </a:xfrm>
        <a:prstGeom prst="rect">
          <a:avLst/>
        </a:prstGeom>
      </xdr:spPr>
    </xdr:pic>
    <xdr:clientData/>
  </xdr:twoCellAnchor>
  <xdr:twoCellAnchor>
    <xdr:from>
      <xdr:col>17</xdr:col>
      <xdr:colOff>57151</xdr:colOff>
      <xdr:row>80</xdr:row>
      <xdr:rowOff>95250</xdr:rowOff>
    </xdr:from>
    <xdr:to>
      <xdr:col>17</xdr:col>
      <xdr:colOff>488753</xdr:colOff>
      <xdr:row>80</xdr:row>
      <xdr:rowOff>333375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0695" y="37423725"/>
          <a:ext cx="43116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81</xdr:row>
      <xdr:rowOff>95250</xdr:rowOff>
    </xdr:from>
    <xdr:to>
      <xdr:col>17</xdr:col>
      <xdr:colOff>508773</xdr:colOff>
      <xdr:row>81</xdr:row>
      <xdr:rowOff>457200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0695" y="37931090"/>
          <a:ext cx="45148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101</xdr:row>
      <xdr:rowOff>85725</xdr:rowOff>
    </xdr:from>
    <xdr:to>
      <xdr:col>17</xdr:col>
      <xdr:colOff>443872</xdr:colOff>
      <xdr:row>101</xdr:row>
      <xdr:rowOff>438150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7845" y="48068865"/>
          <a:ext cx="32956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11</xdr:row>
      <xdr:rowOff>85725</xdr:rowOff>
    </xdr:from>
    <xdr:to>
      <xdr:col>17</xdr:col>
      <xdr:colOff>495299</xdr:colOff>
      <xdr:row>11</xdr:row>
      <xdr:rowOff>460407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9" t="2042" r="27891" b="23032"/>
        <a:stretch>
          <a:fillRect/>
        </a:stretch>
      </xdr:blipFill>
      <xdr:spPr>
        <a:xfrm>
          <a:off x="5570220" y="2406015"/>
          <a:ext cx="42799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12</xdr:row>
      <xdr:rowOff>22413</xdr:rowOff>
    </xdr:from>
    <xdr:to>
      <xdr:col>17</xdr:col>
      <xdr:colOff>493059</xdr:colOff>
      <xdr:row>12</xdr:row>
      <xdr:rowOff>336801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2849880"/>
          <a:ext cx="47053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19</xdr:row>
      <xdr:rowOff>22412</xdr:rowOff>
    </xdr:from>
    <xdr:to>
      <xdr:col>17</xdr:col>
      <xdr:colOff>476981</xdr:colOff>
      <xdr:row>19</xdr:row>
      <xdr:rowOff>381000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6401435"/>
          <a:ext cx="45466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33618</xdr:colOff>
      <xdr:row>20</xdr:row>
      <xdr:rowOff>22412</xdr:rowOff>
    </xdr:from>
    <xdr:to>
      <xdr:col>17</xdr:col>
      <xdr:colOff>504265</xdr:colOff>
      <xdr:row>20</xdr:row>
      <xdr:rowOff>348357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95" t="19444" r="29028" b="18611"/>
        <a:stretch>
          <a:fillRect/>
        </a:stretch>
      </xdr:blipFill>
      <xdr:spPr>
        <a:xfrm>
          <a:off x="5536565" y="6908800"/>
          <a:ext cx="471170" cy="32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22</xdr:row>
      <xdr:rowOff>22413</xdr:rowOff>
    </xdr:from>
    <xdr:to>
      <xdr:col>17</xdr:col>
      <xdr:colOff>526677</xdr:colOff>
      <xdr:row>22</xdr:row>
      <xdr:rowOff>397531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7923530"/>
          <a:ext cx="49276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30</xdr:row>
      <xdr:rowOff>22412</xdr:rowOff>
    </xdr:from>
    <xdr:to>
      <xdr:col>17</xdr:col>
      <xdr:colOff>516789</xdr:colOff>
      <xdr:row>30</xdr:row>
      <xdr:rowOff>313765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98" t="27500" r="23567" b="11109"/>
        <a:stretch>
          <a:fillRect/>
        </a:stretch>
      </xdr:blipFill>
      <xdr:spPr>
        <a:xfrm>
          <a:off x="5525770" y="11982450"/>
          <a:ext cx="49276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29</xdr:row>
      <xdr:rowOff>22412</xdr:rowOff>
    </xdr:from>
    <xdr:to>
      <xdr:col>17</xdr:col>
      <xdr:colOff>516789</xdr:colOff>
      <xdr:row>29</xdr:row>
      <xdr:rowOff>313765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98" t="27500" r="23567" b="11109"/>
        <a:stretch>
          <a:fillRect/>
        </a:stretch>
      </xdr:blipFill>
      <xdr:spPr>
        <a:xfrm>
          <a:off x="5525770" y="11475085"/>
          <a:ext cx="49276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44823</xdr:colOff>
      <xdr:row>36</xdr:row>
      <xdr:rowOff>33618</xdr:rowOff>
    </xdr:from>
    <xdr:to>
      <xdr:col>17</xdr:col>
      <xdr:colOff>493059</xdr:colOff>
      <xdr:row>36</xdr:row>
      <xdr:rowOff>300940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29" t="18890" r="27563" b="26110"/>
        <a:stretch>
          <a:fillRect/>
        </a:stretch>
      </xdr:blipFill>
      <xdr:spPr>
        <a:xfrm>
          <a:off x="5547995" y="15037435"/>
          <a:ext cx="44831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44823</xdr:colOff>
      <xdr:row>35</xdr:row>
      <xdr:rowOff>33618</xdr:rowOff>
    </xdr:from>
    <xdr:to>
      <xdr:col>17</xdr:col>
      <xdr:colOff>493059</xdr:colOff>
      <xdr:row>35</xdr:row>
      <xdr:rowOff>300940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29" t="18890" r="27563" b="26110"/>
        <a:stretch>
          <a:fillRect/>
        </a:stretch>
      </xdr:blipFill>
      <xdr:spPr>
        <a:xfrm>
          <a:off x="5547995" y="14530070"/>
          <a:ext cx="44831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21</xdr:row>
      <xdr:rowOff>28575</xdr:rowOff>
    </xdr:from>
    <xdr:to>
      <xdr:col>17</xdr:col>
      <xdr:colOff>514350</xdr:colOff>
      <xdr:row>21</xdr:row>
      <xdr:rowOff>414533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2120" y="7422515"/>
          <a:ext cx="48577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44823</xdr:colOff>
      <xdr:row>33</xdr:row>
      <xdr:rowOff>33618</xdr:rowOff>
    </xdr:from>
    <xdr:to>
      <xdr:col>17</xdr:col>
      <xdr:colOff>493059</xdr:colOff>
      <xdr:row>33</xdr:row>
      <xdr:rowOff>300940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29" t="18890" r="27563" b="26110"/>
        <a:stretch>
          <a:fillRect/>
        </a:stretch>
      </xdr:blipFill>
      <xdr:spPr>
        <a:xfrm>
          <a:off x="5547995" y="13515340"/>
          <a:ext cx="44831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34</xdr:row>
      <xdr:rowOff>33619</xdr:rowOff>
    </xdr:from>
    <xdr:to>
      <xdr:col>17</xdr:col>
      <xdr:colOff>437030</xdr:colOff>
      <xdr:row>34</xdr:row>
      <xdr:rowOff>370819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14022705"/>
          <a:ext cx="41465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32</xdr:row>
      <xdr:rowOff>33619</xdr:rowOff>
    </xdr:from>
    <xdr:to>
      <xdr:col>17</xdr:col>
      <xdr:colOff>470647</xdr:colOff>
      <xdr:row>32</xdr:row>
      <xdr:rowOff>389749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13007975"/>
          <a:ext cx="448310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24</xdr:row>
      <xdr:rowOff>104776</xdr:rowOff>
    </xdr:from>
    <xdr:to>
      <xdr:col>17</xdr:col>
      <xdr:colOff>495300</xdr:colOff>
      <xdr:row>24</xdr:row>
      <xdr:rowOff>416380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0" t="9330" r="29252" b="23907"/>
        <a:stretch>
          <a:fillRect/>
        </a:stretch>
      </xdr:blipFill>
      <xdr:spPr>
        <a:xfrm>
          <a:off x="5570220" y="9020810"/>
          <a:ext cx="42862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56029</xdr:colOff>
      <xdr:row>51</xdr:row>
      <xdr:rowOff>78441</xdr:rowOff>
    </xdr:from>
    <xdr:to>
      <xdr:col>17</xdr:col>
      <xdr:colOff>515470</xdr:colOff>
      <xdr:row>51</xdr:row>
      <xdr:rowOff>289986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9425" y="22692995"/>
          <a:ext cx="459105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33618</xdr:colOff>
      <xdr:row>52</xdr:row>
      <xdr:rowOff>44824</xdr:rowOff>
    </xdr:from>
    <xdr:to>
      <xdr:col>17</xdr:col>
      <xdr:colOff>515471</xdr:colOff>
      <xdr:row>52</xdr:row>
      <xdr:rowOff>350573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6565" y="23166705"/>
          <a:ext cx="48196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33618</xdr:colOff>
      <xdr:row>53</xdr:row>
      <xdr:rowOff>44824</xdr:rowOff>
    </xdr:from>
    <xdr:to>
      <xdr:col>17</xdr:col>
      <xdr:colOff>492783</xdr:colOff>
      <xdr:row>53</xdr:row>
      <xdr:rowOff>336177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6565" y="23674070"/>
          <a:ext cx="45974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11206</xdr:colOff>
      <xdr:row>54</xdr:row>
      <xdr:rowOff>22412</xdr:rowOff>
    </xdr:from>
    <xdr:to>
      <xdr:col>17</xdr:col>
      <xdr:colOff>505691</xdr:colOff>
      <xdr:row>54</xdr:row>
      <xdr:rowOff>336177</xdr:rowOff>
    </xdr:to>
    <xdr:pic>
      <xdr:nvPicPr>
        <xdr:cNvPr id="152" name="图片 151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4340" y="24159210"/>
          <a:ext cx="49466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55</xdr:row>
      <xdr:rowOff>22412</xdr:rowOff>
    </xdr:from>
    <xdr:to>
      <xdr:col>17</xdr:col>
      <xdr:colOff>515471</xdr:colOff>
      <xdr:row>55</xdr:row>
      <xdr:rowOff>335272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5770" y="24666575"/>
          <a:ext cx="4927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33618</xdr:colOff>
      <xdr:row>56</xdr:row>
      <xdr:rowOff>22412</xdr:rowOff>
    </xdr:from>
    <xdr:to>
      <xdr:col>17</xdr:col>
      <xdr:colOff>459441</xdr:colOff>
      <xdr:row>56</xdr:row>
      <xdr:rowOff>362579</xdr:rowOff>
    </xdr:to>
    <xdr:pic>
      <xdr:nvPicPr>
        <xdr:cNvPr id="154" name="图片 153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6565" y="25173940"/>
          <a:ext cx="42608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22412</xdr:colOff>
      <xdr:row>57</xdr:row>
      <xdr:rowOff>22412</xdr:rowOff>
    </xdr:from>
    <xdr:to>
      <xdr:col>17</xdr:col>
      <xdr:colOff>459441</xdr:colOff>
      <xdr:row>57</xdr:row>
      <xdr:rowOff>421981</xdr:rowOff>
    </xdr:to>
    <xdr:pic>
      <xdr:nvPicPr>
        <xdr:cNvPr id="155" name="图片 154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77" t="25277" r="29560" b="21389"/>
        <a:stretch>
          <a:fillRect/>
        </a:stretch>
      </xdr:blipFill>
      <xdr:spPr>
        <a:xfrm>
          <a:off x="5525770" y="25681305"/>
          <a:ext cx="436880" cy="399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58</xdr:row>
      <xdr:rowOff>228040</xdr:rowOff>
    </xdr:from>
    <xdr:to>
      <xdr:col>17</xdr:col>
      <xdr:colOff>504631</xdr:colOff>
      <xdr:row>58</xdr:row>
      <xdr:rowOff>414618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05" t="19444" r="28362" b="25277"/>
        <a:stretch>
          <a:fillRect/>
        </a:stretch>
      </xdr:blipFill>
      <xdr:spPr>
        <a:xfrm>
          <a:off x="5560695" y="26394410"/>
          <a:ext cx="447040" cy="186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38101</xdr:colOff>
      <xdr:row>59</xdr:row>
      <xdr:rowOff>85726</xdr:rowOff>
    </xdr:from>
    <xdr:to>
      <xdr:col>17</xdr:col>
      <xdr:colOff>520638</xdr:colOff>
      <xdr:row>59</xdr:row>
      <xdr:rowOff>470648</xdr:rowOff>
    </xdr:to>
    <xdr:pic>
      <xdr:nvPicPr>
        <xdr:cNvPr id="157" name="图片 156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5" t="30000" r="41145" b="22500"/>
        <a:stretch>
          <a:fillRect/>
        </a:stretch>
      </xdr:blipFill>
      <xdr:spPr>
        <a:xfrm>
          <a:off x="5541645" y="26759535"/>
          <a:ext cx="47688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60</xdr:row>
      <xdr:rowOff>133351</xdr:rowOff>
    </xdr:from>
    <xdr:to>
      <xdr:col>17</xdr:col>
      <xdr:colOff>470647</xdr:colOff>
      <xdr:row>60</xdr:row>
      <xdr:rowOff>442845</xdr:rowOff>
    </xdr:to>
    <xdr:pic>
      <xdr:nvPicPr>
        <xdr:cNvPr id="158" name="图片 157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89" t="30000" r="39947" b="26388"/>
        <a:stretch>
          <a:fillRect/>
        </a:stretch>
      </xdr:blipFill>
      <xdr:spPr>
        <a:xfrm>
          <a:off x="5541645" y="27314525"/>
          <a:ext cx="43243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93</xdr:row>
      <xdr:rowOff>81004</xdr:rowOff>
    </xdr:from>
    <xdr:to>
      <xdr:col>17</xdr:col>
      <xdr:colOff>476250</xdr:colOff>
      <xdr:row>93</xdr:row>
      <xdr:rowOff>457036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0220" y="44004865"/>
          <a:ext cx="409575" cy="3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2:D31" totalsRowShown="0">
  <autoFilter xmlns:etc="http://www.wps.cn/officeDocument/2017/etCustomData" ref="A2:D31" etc:filterBottomFollowUsedRange="0"/>
  <tableColumns count="4">
    <tableColumn id="1" name="序号" dataDxfId="0">
      <calculatedColumnFormula>0+1</calculatedColumnFormula>
    </tableColumn>
    <tableColumn id="2" name="时间" dataDxfId="1"/>
    <tableColumn id="3" name="更改描述" dataDxfId="2"/>
    <tableColumn id="4" name="来源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zoomScale="130" zoomScaleNormal="130" topLeftCell="A16" workbookViewId="0">
      <selection activeCell="C35" sqref="C35"/>
    </sheetView>
  </sheetViews>
  <sheetFormatPr defaultColWidth="9" defaultRowHeight="14" outlineLevelCol="3"/>
  <cols>
    <col min="1" max="1" width="6.12727272727273" customWidth="1"/>
    <col min="2" max="2" width="11.3727272727273" customWidth="1"/>
    <col min="3" max="3" width="113.254545454545" customWidth="1"/>
    <col min="4" max="4" width="20.7545454545455" customWidth="1"/>
  </cols>
  <sheetData>
    <row r="1" ht="30" customHeight="1" spans="1:4">
      <c r="A1" s="127" t="s">
        <v>0</v>
      </c>
      <c r="B1" s="128"/>
      <c r="C1" s="128"/>
      <c r="D1" s="128"/>
    </row>
    <row r="2" ht="17" spans="1:4">
      <c r="A2" s="129" t="s">
        <v>1</v>
      </c>
      <c r="B2" s="129" t="s">
        <v>2</v>
      </c>
      <c r="C2" s="130" t="s">
        <v>3</v>
      </c>
      <c r="D2" s="129" t="s">
        <v>4</v>
      </c>
    </row>
    <row r="3" s="116" customFormat="1" ht="17" spans="1:4">
      <c r="A3" s="131">
        <f t="shared" ref="A3" si="0">0+1</f>
        <v>1</v>
      </c>
      <c r="B3" s="132">
        <v>44985</v>
      </c>
      <c r="C3" s="131" t="s">
        <v>5</v>
      </c>
      <c r="D3" s="133"/>
    </row>
    <row r="4" s="116" customFormat="1" ht="17" spans="1:4">
      <c r="A4" s="131">
        <f>A3+1</f>
        <v>2</v>
      </c>
      <c r="B4" s="132">
        <v>45055</v>
      </c>
      <c r="C4" s="131" t="s">
        <v>6</v>
      </c>
      <c r="D4" s="133"/>
    </row>
    <row r="5" s="116" customFormat="1" ht="17" spans="1:4">
      <c r="A5" s="131">
        <f t="shared" ref="A5:A31" si="1">A4+1</f>
        <v>3</v>
      </c>
      <c r="B5" s="132">
        <v>45062</v>
      </c>
      <c r="C5" s="131" t="s">
        <v>7</v>
      </c>
      <c r="D5" s="133" t="s">
        <v>8</v>
      </c>
    </row>
    <row r="6" s="116" customFormat="1" ht="34" spans="1:4">
      <c r="A6" s="131">
        <f t="shared" si="1"/>
        <v>4</v>
      </c>
      <c r="B6" s="132">
        <v>45062</v>
      </c>
      <c r="C6" s="131" t="s">
        <v>9</v>
      </c>
      <c r="D6" s="133" t="s">
        <v>8</v>
      </c>
    </row>
    <row r="7" s="116" customFormat="1" ht="17" spans="1:4">
      <c r="A7" s="131">
        <f t="shared" si="1"/>
        <v>5</v>
      </c>
      <c r="B7" s="132">
        <v>45062</v>
      </c>
      <c r="C7" s="131" t="s">
        <v>10</v>
      </c>
      <c r="D7" s="133" t="s">
        <v>8</v>
      </c>
    </row>
    <row r="8" s="116" customFormat="1" ht="17" spans="1:4">
      <c r="A8" s="131">
        <f t="shared" si="1"/>
        <v>6</v>
      </c>
      <c r="B8" s="132">
        <v>45062</v>
      </c>
      <c r="C8" s="131" t="s">
        <v>11</v>
      </c>
      <c r="D8" s="133" t="s">
        <v>8</v>
      </c>
    </row>
    <row r="9" s="116" customFormat="1" ht="17" spans="1:4">
      <c r="A9" s="131">
        <f t="shared" si="1"/>
        <v>7</v>
      </c>
      <c r="B9" s="132">
        <v>45062</v>
      </c>
      <c r="C9" s="131" t="s">
        <v>12</v>
      </c>
      <c r="D9" s="133" t="s">
        <v>8</v>
      </c>
    </row>
    <row r="10" s="116" customFormat="1" ht="17" spans="1:4">
      <c r="A10" s="131">
        <f t="shared" si="1"/>
        <v>8</v>
      </c>
      <c r="B10" s="132">
        <v>45161</v>
      </c>
      <c r="C10" s="131" t="s">
        <v>13</v>
      </c>
      <c r="D10" s="133" t="s">
        <v>14</v>
      </c>
    </row>
    <row r="11" s="116" customFormat="1" ht="17" spans="1:4">
      <c r="A11" s="131">
        <f t="shared" si="1"/>
        <v>9</v>
      </c>
      <c r="B11" s="132">
        <v>45161</v>
      </c>
      <c r="C11" s="131" t="s">
        <v>15</v>
      </c>
      <c r="D11" s="133" t="s">
        <v>14</v>
      </c>
    </row>
    <row r="12" s="116" customFormat="1" ht="17" spans="1:4">
      <c r="A12" s="131">
        <f t="shared" si="1"/>
        <v>10</v>
      </c>
      <c r="B12" s="132">
        <v>45169</v>
      </c>
      <c r="C12" s="131" t="s">
        <v>16</v>
      </c>
      <c r="D12" s="133" t="s">
        <v>17</v>
      </c>
    </row>
    <row r="13" s="116" customFormat="1" ht="17" spans="1:4">
      <c r="A13" s="131">
        <f t="shared" si="1"/>
        <v>11</v>
      </c>
      <c r="B13" s="132">
        <v>45169</v>
      </c>
      <c r="C13" s="131" t="s">
        <v>18</v>
      </c>
      <c r="D13" s="133" t="s">
        <v>17</v>
      </c>
    </row>
    <row r="14" s="116" customFormat="1" ht="17" spans="1:4">
      <c r="A14" s="131">
        <f t="shared" si="1"/>
        <v>12</v>
      </c>
      <c r="B14" s="132">
        <v>45169</v>
      </c>
      <c r="C14" s="131" t="s">
        <v>19</v>
      </c>
      <c r="D14" s="133" t="s">
        <v>20</v>
      </c>
    </row>
    <row r="15" s="116" customFormat="1" ht="17" spans="1:4">
      <c r="A15" s="131">
        <f t="shared" si="1"/>
        <v>13</v>
      </c>
      <c r="B15" s="132">
        <v>45187</v>
      </c>
      <c r="C15" s="131" t="s">
        <v>21</v>
      </c>
      <c r="D15" s="133" t="s">
        <v>22</v>
      </c>
    </row>
    <row r="16" s="116" customFormat="1" ht="17" spans="1:4">
      <c r="A16" s="131">
        <f t="shared" si="1"/>
        <v>14</v>
      </c>
      <c r="B16" s="132">
        <v>45187</v>
      </c>
      <c r="C16" s="131" t="s">
        <v>23</v>
      </c>
      <c r="D16" s="133" t="s">
        <v>22</v>
      </c>
    </row>
    <row r="17" s="116" customFormat="1" ht="17" spans="1:4">
      <c r="A17" s="131">
        <f t="shared" si="1"/>
        <v>15</v>
      </c>
      <c r="B17" s="132">
        <v>45195</v>
      </c>
      <c r="C17" s="131" t="s">
        <v>24</v>
      </c>
      <c r="D17" s="133" t="s">
        <v>25</v>
      </c>
    </row>
    <row r="18" s="116" customFormat="1" ht="17" spans="1:4">
      <c r="A18" s="131">
        <f t="shared" si="1"/>
        <v>16</v>
      </c>
      <c r="B18" s="132">
        <v>45219</v>
      </c>
      <c r="C18" s="131" t="s">
        <v>26</v>
      </c>
      <c r="D18" s="133" t="s">
        <v>27</v>
      </c>
    </row>
    <row r="19" s="116" customFormat="1" ht="17" spans="1:4">
      <c r="A19" s="131">
        <f t="shared" si="1"/>
        <v>17</v>
      </c>
      <c r="B19" s="132">
        <v>45219</v>
      </c>
      <c r="C19" s="131" t="s">
        <v>28</v>
      </c>
      <c r="D19" s="133" t="s">
        <v>27</v>
      </c>
    </row>
    <row r="20" s="116" customFormat="1" ht="17" spans="1:4">
      <c r="A20" s="131">
        <f t="shared" si="1"/>
        <v>18</v>
      </c>
      <c r="B20" s="132">
        <v>45282</v>
      </c>
      <c r="C20" s="131" t="s">
        <v>29</v>
      </c>
      <c r="D20" s="133" t="s">
        <v>30</v>
      </c>
    </row>
    <row r="21" s="116" customFormat="1" ht="34" spans="1:4">
      <c r="A21" s="131">
        <f t="shared" si="1"/>
        <v>19</v>
      </c>
      <c r="B21" s="132">
        <v>45282</v>
      </c>
      <c r="C21" s="131" t="s">
        <v>31</v>
      </c>
      <c r="D21" s="133" t="s">
        <v>30</v>
      </c>
    </row>
    <row r="22" s="116" customFormat="1" ht="17" spans="1:4">
      <c r="A22" s="131">
        <f t="shared" si="1"/>
        <v>20</v>
      </c>
      <c r="B22" s="132">
        <v>45464</v>
      </c>
      <c r="C22" s="131" t="s">
        <v>32</v>
      </c>
      <c r="D22" s="133" t="s">
        <v>33</v>
      </c>
    </row>
    <row r="23" s="116" customFormat="1" ht="17" spans="1:4">
      <c r="A23" s="131">
        <f t="shared" si="1"/>
        <v>21</v>
      </c>
      <c r="B23" s="132">
        <v>45464</v>
      </c>
      <c r="C23" s="131" t="s">
        <v>34</v>
      </c>
      <c r="D23" s="133" t="s">
        <v>33</v>
      </c>
    </row>
    <row r="24" s="116" customFormat="1" ht="17" spans="1:4">
      <c r="A24" s="131">
        <f t="shared" si="1"/>
        <v>22</v>
      </c>
      <c r="B24" s="132">
        <v>45464</v>
      </c>
      <c r="C24" s="131" t="s">
        <v>35</v>
      </c>
      <c r="D24" s="133" t="s">
        <v>33</v>
      </c>
    </row>
    <row r="25" s="116" customFormat="1" ht="17" spans="1:4">
      <c r="A25" s="131">
        <f t="shared" si="1"/>
        <v>23</v>
      </c>
      <c r="B25" s="132">
        <v>45464</v>
      </c>
      <c r="C25" s="131" t="s">
        <v>36</v>
      </c>
      <c r="D25" s="133" t="s">
        <v>33</v>
      </c>
    </row>
    <row r="26" s="116" customFormat="1" ht="17" spans="1:4">
      <c r="A26" s="131">
        <f t="shared" si="1"/>
        <v>24</v>
      </c>
      <c r="B26" s="132">
        <v>45538</v>
      </c>
      <c r="C26" s="131" t="s">
        <v>37</v>
      </c>
      <c r="D26" s="133" t="s">
        <v>38</v>
      </c>
    </row>
    <row r="27" s="116" customFormat="1" ht="17" spans="1:4">
      <c r="A27" s="131">
        <f t="shared" si="1"/>
        <v>25</v>
      </c>
      <c r="B27" s="132">
        <v>45538</v>
      </c>
      <c r="C27" s="131" t="s">
        <v>39</v>
      </c>
      <c r="D27" s="133" t="s">
        <v>38</v>
      </c>
    </row>
    <row r="28" s="116" customFormat="1" ht="34" spans="1:4">
      <c r="A28" s="131">
        <f t="shared" si="1"/>
        <v>26</v>
      </c>
      <c r="B28" s="132">
        <v>45538</v>
      </c>
      <c r="C28" s="131" t="s">
        <v>40</v>
      </c>
      <c r="D28" s="133" t="s">
        <v>38</v>
      </c>
    </row>
    <row r="29" s="116" customFormat="1" ht="17" spans="1:4">
      <c r="A29" s="131">
        <f t="shared" si="1"/>
        <v>27</v>
      </c>
      <c r="B29" s="132">
        <v>45538</v>
      </c>
      <c r="C29" s="131" t="s">
        <v>41</v>
      </c>
      <c r="D29" s="133" t="s">
        <v>38</v>
      </c>
    </row>
    <row r="30" s="116" customFormat="1" ht="17" spans="1:4">
      <c r="A30" s="131">
        <f t="shared" si="1"/>
        <v>28</v>
      </c>
      <c r="B30" s="132">
        <v>45601</v>
      </c>
      <c r="C30" s="131" t="s">
        <v>42</v>
      </c>
      <c r="D30" s="133"/>
    </row>
    <row r="31" s="116" customFormat="1" ht="17" spans="1:4">
      <c r="A31" s="131">
        <f t="shared" si="1"/>
        <v>29</v>
      </c>
      <c r="B31" s="132">
        <v>45601</v>
      </c>
      <c r="C31" s="131" t="s">
        <v>43</v>
      </c>
      <c r="D31" s="133"/>
    </row>
  </sheetData>
  <mergeCells count="1">
    <mergeCell ref="A1:D1"/>
  </mergeCells>
  <printOptions horizontalCentered="1"/>
  <pageMargins left="0.708661417322835" right="0.708661417322835" top="0.748031496062992" bottom="0.748031496062992" header="0.31496062992126" footer="0.31496062992126"/>
  <pageSetup paperSize="8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223"/>
  <sheetViews>
    <sheetView tabSelected="1" zoomScale="55" zoomScaleNormal="55" workbookViewId="0">
      <pane ySplit="8" topLeftCell="A91" activePane="bottomLeft" state="frozen"/>
      <selection/>
      <selection pane="bottomLeft" activeCell="BE94" sqref="BE94"/>
    </sheetView>
  </sheetViews>
  <sheetFormatPr defaultColWidth="9" defaultRowHeight="14"/>
  <cols>
    <col min="1" max="1" width="5.25454545454545" style="7" customWidth="1"/>
    <col min="2" max="11" width="2.62727272727273" style="7" customWidth="1"/>
    <col min="12" max="13" width="12.6272727272727" style="7" customWidth="1"/>
    <col min="14" max="14" width="16.7545454545455" style="7" customWidth="1"/>
    <col min="15" max="15" width="14.8727272727273" style="8" hidden="1" customWidth="1" outlineLevel="1"/>
    <col min="16" max="16" width="4.87272727272727" style="7" hidden="1" customWidth="1" outlineLevel="1"/>
    <col min="17" max="17" width="5.25454545454545" style="7" customWidth="1" collapsed="1"/>
    <col min="18" max="18" width="7.37272727272727" style="7" customWidth="1"/>
    <col min="19" max="19" width="5.87272727272727" style="7" hidden="1" customWidth="1" outlineLevel="1"/>
    <col min="20" max="20" width="12.6272727272727" style="7" hidden="1" customWidth="1" outlineLevel="1"/>
    <col min="21" max="21" width="4.75454545454545" style="9" hidden="1" customWidth="1" outlineLevel="1"/>
    <col min="22" max="22" width="7.12727272727273" style="7" hidden="1" customWidth="1" outlineLevel="1"/>
    <col min="23" max="23" width="7.62727272727273" style="7" hidden="1" customWidth="1" outlineLevel="1"/>
    <col min="24" max="24" width="7.87272727272727" style="7" customWidth="1" collapsed="1"/>
    <col min="25" max="25" width="13.1272727272727" style="7" hidden="1" customWidth="1" outlineLevel="1"/>
    <col min="26" max="26" width="18.3727272727273" style="7" hidden="1" customWidth="1" outlineLevel="1"/>
    <col min="27" max="27" width="11" style="7" hidden="1" customWidth="1" outlineLevel="1"/>
    <col min="28" max="28" width="13.5" style="10" customWidth="1" collapsed="1"/>
    <col min="29" max="30" width="9.12727272727273" style="7" customWidth="1"/>
    <col min="31" max="37" width="9.12727272727273" style="7" hidden="1" customWidth="1" outlineLevel="1"/>
    <col min="38" max="38" width="9.12727272727273" style="7" customWidth="1" collapsed="1"/>
    <col min="39" max="39" width="9.12727272727273" style="7" customWidth="1"/>
    <col min="40" max="49" width="9.12727272727273" style="7" hidden="1" customWidth="1" outlineLevel="1"/>
    <col min="50" max="50" width="9.12727272727273" style="7" customWidth="1" collapsed="1"/>
    <col min="51" max="51" width="9.37272727272727" style="7" hidden="1" customWidth="1"/>
    <col min="52" max="52" width="5.62727272727273" style="7" hidden="1" customWidth="1"/>
    <col min="53" max="55" width="10.8727272727273" style="7" customWidth="1"/>
    <col min="56" max="56" width="10.3727272727273" style="7" customWidth="1"/>
    <col min="57" max="57" width="10.3727272727273" style="11" customWidth="1"/>
    <col min="58" max="16384" width="9" style="7"/>
  </cols>
  <sheetData>
    <row r="1" ht="27.75" hidden="1" customHeight="1" outlineLevel="1" spans="1:57">
      <c r="A1" s="12" t="s">
        <v>44</v>
      </c>
      <c r="B1" s="13"/>
      <c r="C1" s="13"/>
      <c r="D1" s="13"/>
      <c r="E1" s="13"/>
      <c r="F1" s="12" t="s">
        <v>45</v>
      </c>
      <c r="G1" s="12"/>
      <c r="H1" s="12"/>
      <c r="I1" s="12"/>
      <c r="J1" s="12"/>
      <c r="K1" s="12"/>
      <c r="L1" s="12"/>
      <c r="M1" s="12"/>
      <c r="N1" s="15"/>
      <c r="O1" s="24" t="s">
        <v>46</v>
      </c>
      <c r="P1" s="24"/>
      <c r="Q1" s="24"/>
      <c r="R1" s="24"/>
      <c r="S1" s="24"/>
      <c r="T1" s="12"/>
      <c r="U1" s="24"/>
      <c r="V1" s="24"/>
      <c r="W1" s="24"/>
      <c r="X1" s="24"/>
      <c r="Y1" s="24"/>
      <c r="Z1" s="24"/>
      <c r="AA1" s="24"/>
      <c r="AB1" s="49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18" t="s">
        <v>47</v>
      </c>
      <c r="BB1" s="18" t="s">
        <v>48</v>
      </c>
      <c r="BC1" s="18" t="s">
        <v>49</v>
      </c>
      <c r="BD1" s="99" t="s">
        <v>50</v>
      </c>
      <c r="BE1" s="21" t="s">
        <v>51</v>
      </c>
    </row>
    <row r="2" ht="27" hidden="1" customHeight="1" outlineLevel="1" spans="1:57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4"/>
      <c r="P2" s="24"/>
      <c r="Q2" s="24"/>
      <c r="R2" s="24"/>
      <c r="S2" s="24"/>
      <c r="T2" s="12"/>
      <c r="U2" s="24"/>
      <c r="V2" s="24"/>
      <c r="W2" s="24"/>
      <c r="X2" s="24"/>
      <c r="Y2" s="24"/>
      <c r="Z2" s="24"/>
      <c r="AA2" s="24"/>
      <c r="AB2" s="49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18" t="s">
        <v>53</v>
      </c>
      <c r="BB2" s="18" t="s">
        <v>54</v>
      </c>
      <c r="BC2" s="18" t="s">
        <v>55</v>
      </c>
      <c r="BD2" s="99" t="s">
        <v>54</v>
      </c>
      <c r="BE2" s="99" t="s">
        <v>54</v>
      </c>
    </row>
    <row r="3" ht="27.75" hidden="1" customHeight="1" outlineLevel="1" spans="1:57">
      <c r="A3" s="14" t="s">
        <v>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4"/>
      <c r="P3" s="24"/>
      <c r="Q3" s="24"/>
      <c r="R3" s="24"/>
      <c r="S3" s="24"/>
      <c r="T3" s="15"/>
      <c r="U3" s="24"/>
      <c r="V3" s="24"/>
      <c r="W3" s="24"/>
      <c r="X3" s="24"/>
      <c r="Y3" s="24"/>
      <c r="Z3" s="24"/>
      <c r="AA3" s="24"/>
      <c r="AB3" s="49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18" t="s">
        <v>57</v>
      </c>
      <c r="BB3" s="100"/>
      <c r="BC3" s="100"/>
      <c r="BD3" s="100"/>
      <c r="BE3" s="100"/>
    </row>
    <row r="4" ht="26.25" hidden="1" customHeight="1" outlineLevel="1" spans="1:57">
      <c r="A4" s="14" t="s">
        <v>58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4"/>
      <c r="P4" s="24"/>
      <c r="Q4" s="24"/>
      <c r="R4" s="24"/>
      <c r="S4" s="24"/>
      <c r="T4" s="14"/>
      <c r="U4" s="24"/>
      <c r="V4" s="24"/>
      <c r="W4" s="24"/>
      <c r="X4" s="24"/>
      <c r="Y4" s="24"/>
      <c r="Z4" s="24"/>
      <c r="AA4" s="24"/>
      <c r="AB4" s="49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18" t="s">
        <v>59</v>
      </c>
      <c r="BB4" s="18" t="s">
        <v>60</v>
      </c>
      <c r="BC4" s="18" t="s">
        <v>61</v>
      </c>
      <c r="BD4" s="101" t="s">
        <v>62</v>
      </c>
      <c r="BE4" s="101" t="s">
        <v>63</v>
      </c>
    </row>
    <row r="5" ht="17.1" hidden="1" customHeight="1" outlineLevel="1" spans="1:57">
      <c r="A5" s="16" t="s">
        <v>64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4"/>
      <c r="P5" s="24"/>
      <c r="Q5" s="24"/>
      <c r="R5" s="24"/>
      <c r="S5" s="24"/>
      <c r="T5" s="16"/>
      <c r="U5" s="24"/>
      <c r="V5" s="24"/>
      <c r="W5" s="24"/>
      <c r="X5" s="24"/>
      <c r="Y5" s="24"/>
      <c r="Z5" s="24"/>
      <c r="AA5" s="24"/>
      <c r="AB5" s="49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18" t="s">
        <v>65</v>
      </c>
      <c r="BB5" s="18"/>
      <c r="BC5" s="18"/>
      <c r="BD5" s="102"/>
      <c r="BE5" s="102"/>
    </row>
    <row r="6" ht="20.25" hidden="1" customHeight="1" outlineLevel="1" spans="1:5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4"/>
      <c r="P6" s="24"/>
      <c r="Q6" s="24"/>
      <c r="R6" s="24"/>
      <c r="S6" s="24"/>
      <c r="T6" s="16"/>
      <c r="U6" s="24"/>
      <c r="V6" s="24"/>
      <c r="W6" s="24"/>
      <c r="X6" s="24"/>
      <c r="Y6" s="24"/>
      <c r="Z6" s="24"/>
      <c r="AA6" s="24"/>
      <c r="AB6" s="49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18" t="s">
        <v>66</v>
      </c>
      <c r="BB6" s="18"/>
      <c r="BC6" s="18"/>
      <c r="BD6" s="102"/>
      <c r="BE6" s="102"/>
    </row>
    <row r="7" ht="35.1" customHeight="1" collapsed="1" spans="1:57">
      <c r="A7" s="17" t="s">
        <v>1</v>
      </c>
      <c r="B7" s="18" t="s">
        <v>67</v>
      </c>
      <c r="C7" s="18"/>
      <c r="D7" s="18"/>
      <c r="E7" s="18"/>
      <c r="F7" s="18"/>
      <c r="G7" s="18"/>
      <c r="H7" s="18"/>
      <c r="I7" s="18"/>
      <c r="J7" s="18"/>
      <c r="K7" s="18"/>
      <c r="L7" s="25" t="s">
        <v>68</v>
      </c>
      <c r="M7" s="25" t="s">
        <v>47</v>
      </c>
      <c r="N7" s="18" t="s">
        <v>53</v>
      </c>
      <c r="O7" s="18" t="s">
        <v>69</v>
      </c>
      <c r="P7" s="18" t="s">
        <v>70</v>
      </c>
      <c r="Q7" s="18" t="s">
        <v>71</v>
      </c>
      <c r="R7" s="18" t="s">
        <v>72</v>
      </c>
      <c r="S7" s="25" t="s">
        <v>73</v>
      </c>
      <c r="T7" s="25" t="s">
        <v>74</v>
      </c>
      <c r="U7" s="25" t="s">
        <v>75</v>
      </c>
      <c r="V7" s="25" t="s">
        <v>76</v>
      </c>
      <c r="W7" s="39" t="s">
        <v>77</v>
      </c>
      <c r="X7" s="39" t="s">
        <v>78</v>
      </c>
      <c r="Y7" s="39" t="s">
        <v>79</v>
      </c>
      <c r="Z7" s="39" t="s">
        <v>80</v>
      </c>
      <c r="AA7" s="18" t="s">
        <v>81</v>
      </c>
      <c r="AB7" s="50" t="s">
        <v>82</v>
      </c>
      <c r="AC7" s="18" t="s">
        <v>83</v>
      </c>
      <c r="AD7" s="51" t="s">
        <v>84</v>
      </c>
      <c r="AE7" s="52" t="s">
        <v>85</v>
      </c>
      <c r="AF7" s="52"/>
      <c r="AG7" s="72"/>
      <c r="AH7" s="51" t="s">
        <v>86</v>
      </c>
      <c r="AI7" s="73" t="s">
        <v>87</v>
      </c>
      <c r="AJ7" s="51" t="s">
        <v>88</v>
      </c>
      <c r="AK7" s="74" t="s">
        <v>89</v>
      </c>
      <c r="AL7" s="18" t="s">
        <v>90</v>
      </c>
      <c r="AM7" s="18" t="s">
        <v>91</v>
      </c>
      <c r="AN7" s="75" t="s">
        <v>92</v>
      </c>
      <c r="AO7" s="92" t="s">
        <v>93</v>
      </c>
      <c r="AP7" s="93" t="s">
        <v>94</v>
      </c>
      <c r="AQ7" s="93" t="s">
        <v>95</v>
      </c>
      <c r="AR7" s="92" t="s">
        <v>96</v>
      </c>
      <c r="AS7" s="92" t="s">
        <v>97</v>
      </c>
      <c r="AT7" s="92" t="s">
        <v>98</v>
      </c>
      <c r="AU7" s="93" t="s">
        <v>99</v>
      </c>
      <c r="AV7" s="94" t="s">
        <v>100</v>
      </c>
      <c r="AW7" s="103" t="s">
        <v>101</v>
      </c>
      <c r="AX7" s="18"/>
      <c r="AY7" s="18" t="s">
        <v>90</v>
      </c>
      <c r="AZ7" s="18" t="s">
        <v>66</v>
      </c>
      <c r="BA7" s="18" t="s">
        <v>102</v>
      </c>
      <c r="BB7" s="18" t="s">
        <v>103</v>
      </c>
      <c r="BC7" s="18" t="s">
        <v>103</v>
      </c>
      <c r="BD7" s="18" t="s">
        <v>103</v>
      </c>
      <c r="BE7" s="18" t="s">
        <v>103</v>
      </c>
    </row>
    <row r="8" s="1" customFormat="1" ht="27.75" customHeight="1" spans="1:57">
      <c r="A8" s="17"/>
      <c r="B8" s="19">
        <v>0</v>
      </c>
      <c r="C8" s="19">
        <v>1</v>
      </c>
      <c r="D8" s="19">
        <v>2</v>
      </c>
      <c r="E8" s="19">
        <v>3</v>
      </c>
      <c r="F8" s="19">
        <v>4</v>
      </c>
      <c r="G8" s="19">
        <v>5</v>
      </c>
      <c r="H8" s="19">
        <v>6</v>
      </c>
      <c r="I8" s="19">
        <v>7</v>
      </c>
      <c r="J8" s="19">
        <v>8</v>
      </c>
      <c r="K8" s="26">
        <v>9</v>
      </c>
      <c r="L8" s="25"/>
      <c r="M8" s="25"/>
      <c r="N8" s="18"/>
      <c r="O8" s="18"/>
      <c r="P8" s="18"/>
      <c r="Q8" s="18"/>
      <c r="R8" s="18"/>
      <c r="S8" s="25"/>
      <c r="T8" s="25"/>
      <c r="U8" s="25"/>
      <c r="V8" s="25"/>
      <c r="W8" s="39"/>
      <c r="X8" s="39"/>
      <c r="Y8" s="39"/>
      <c r="Z8" s="39"/>
      <c r="AA8" s="18"/>
      <c r="AB8" s="50"/>
      <c r="AC8" s="18"/>
      <c r="AD8" s="53"/>
      <c r="AE8" s="54" t="s">
        <v>104</v>
      </c>
      <c r="AF8" s="55" t="s">
        <v>105</v>
      </c>
      <c r="AG8" s="55" t="s">
        <v>106</v>
      </c>
      <c r="AH8" s="53"/>
      <c r="AI8" s="76"/>
      <c r="AJ8" s="53"/>
      <c r="AK8" s="77"/>
      <c r="AL8" s="18"/>
      <c r="AM8" s="18"/>
      <c r="AN8" s="78"/>
      <c r="AO8" s="95"/>
      <c r="AP8" s="96"/>
      <c r="AQ8" s="96"/>
      <c r="AR8" s="95"/>
      <c r="AS8" s="95"/>
      <c r="AT8" s="95"/>
      <c r="AU8" s="96"/>
      <c r="AV8" s="97"/>
      <c r="AW8" s="104"/>
      <c r="AX8" s="18"/>
      <c r="AY8" s="18"/>
      <c r="AZ8" s="18"/>
      <c r="BA8" s="18"/>
      <c r="BB8" s="18"/>
      <c r="BC8" s="18"/>
      <c r="BD8" s="18"/>
      <c r="BE8" s="18"/>
    </row>
    <row r="9" s="2" customFormat="1" ht="39.95" customHeight="1" spans="1:57">
      <c r="A9" s="20">
        <v>1</v>
      </c>
      <c r="B9" s="21"/>
      <c r="C9" s="21">
        <v>1</v>
      </c>
      <c r="D9" s="21"/>
      <c r="E9" s="21"/>
      <c r="F9" s="21"/>
      <c r="G9" s="21"/>
      <c r="H9" s="21"/>
      <c r="I9" s="21"/>
      <c r="J9" s="21"/>
      <c r="K9" s="21"/>
      <c r="L9" s="21" t="s">
        <v>48</v>
      </c>
      <c r="M9" s="21" t="s">
        <v>48</v>
      </c>
      <c r="N9" s="21" t="s">
        <v>54</v>
      </c>
      <c r="O9" s="27" t="s">
        <v>60</v>
      </c>
      <c r="P9" s="28" t="s">
        <v>107</v>
      </c>
      <c r="Q9" s="21" t="s">
        <v>108</v>
      </c>
      <c r="R9" s="21"/>
      <c r="S9" s="40" t="s">
        <v>109</v>
      </c>
      <c r="T9" s="21" t="s">
        <v>48</v>
      </c>
      <c r="U9" s="41"/>
      <c r="V9" s="41" t="s">
        <v>110</v>
      </c>
      <c r="W9" s="41" t="s">
        <v>111</v>
      </c>
      <c r="X9" s="41" t="s">
        <v>112</v>
      </c>
      <c r="Y9" s="41" t="s">
        <v>113</v>
      </c>
      <c r="Z9" s="41" t="s">
        <v>114</v>
      </c>
      <c r="AA9" s="28" t="s">
        <v>115</v>
      </c>
      <c r="AB9" s="56">
        <f>AB13+AB22+AB63+AB81+AB83+AB84+AB85*2+AB86*2+AB87*4+AB89+AB91*2+AB92*2+AB93*2+AB96*2+AB99*8+AB97*8+AB100+AB102*5+AB104</f>
        <v>13.0653</v>
      </c>
      <c r="AC9" s="57" t="s">
        <v>114</v>
      </c>
      <c r="AD9" s="58" t="s">
        <v>116</v>
      </c>
      <c r="AE9" s="59"/>
      <c r="AF9" s="59"/>
      <c r="AG9" s="59"/>
      <c r="AH9" s="59"/>
      <c r="AI9" s="59"/>
      <c r="AJ9" s="59"/>
      <c r="AK9" s="59"/>
      <c r="AL9" s="59" t="s">
        <v>117</v>
      </c>
      <c r="AM9" s="59" t="s">
        <v>118</v>
      </c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98" t="s">
        <v>117</v>
      </c>
      <c r="AZ9" s="105"/>
      <c r="BA9" s="21"/>
      <c r="BB9" s="21">
        <v>1</v>
      </c>
      <c r="BC9" s="21">
        <v>0</v>
      </c>
      <c r="BD9" s="106">
        <v>0</v>
      </c>
      <c r="BE9" s="106">
        <v>0</v>
      </c>
    </row>
    <row r="10" s="2" customFormat="1" ht="39.95" customHeight="1" spans="1:57">
      <c r="A10" s="20">
        <f t="shared" ref="A10:A16" si="0">ROW()-8</f>
        <v>2</v>
      </c>
      <c r="B10" s="21"/>
      <c r="C10" s="21">
        <v>1</v>
      </c>
      <c r="D10" s="21"/>
      <c r="E10" s="21"/>
      <c r="F10" s="21"/>
      <c r="G10" s="21"/>
      <c r="H10" s="21"/>
      <c r="I10" s="21"/>
      <c r="J10" s="21"/>
      <c r="K10" s="21"/>
      <c r="L10" s="21" t="s">
        <v>49</v>
      </c>
      <c r="M10" s="21" t="s">
        <v>49</v>
      </c>
      <c r="N10" s="21" t="s">
        <v>55</v>
      </c>
      <c r="O10" s="27" t="s">
        <v>61</v>
      </c>
      <c r="P10" s="28" t="s">
        <v>107</v>
      </c>
      <c r="Q10" s="21" t="s">
        <v>108</v>
      </c>
      <c r="R10" s="21"/>
      <c r="S10" s="40" t="s">
        <v>107</v>
      </c>
      <c r="T10" s="21" t="s">
        <v>49</v>
      </c>
      <c r="U10" s="41"/>
      <c r="V10" s="41" t="s">
        <v>110</v>
      </c>
      <c r="W10" s="41" t="s">
        <v>111</v>
      </c>
      <c r="X10" s="41" t="s">
        <v>112</v>
      </c>
      <c r="Y10" s="41" t="s">
        <v>113</v>
      </c>
      <c r="Z10" s="41" t="s">
        <v>114</v>
      </c>
      <c r="AA10" s="28" t="s">
        <v>115</v>
      </c>
      <c r="AB10" s="56">
        <f>AB13+AB22+AB63+AB82+AB83+AB84+AB85*2+AB86*2+AB89+AB91*2+AB92*2+AB93*2+AB96*2+AB99*8+AB97*8+AB100+AB102*5+AB104</f>
        <v>13.0413</v>
      </c>
      <c r="AC10" s="57" t="s">
        <v>114</v>
      </c>
      <c r="AD10" s="58" t="s">
        <v>116</v>
      </c>
      <c r="AE10" s="59"/>
      <c r="AF10" s="59"/>
      <c r="AG10" s="59"/>
      <c r="AH10" s="59"/>
      <c r="AI10" s="59"/>
      <c r="AJ10" s="59"/>
      <c r="AK10" s="59"/>
      <c r="AL10" s="59" t="s">
        <v>117</v>
      </c>
      <c r="AM10" s="59" t="s">
        <v>118</v>
      </c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98" t="s">
        <v>117</v>
      </c>
      <c r="AZ10" s="105"/>
      <c r="BA10" s="21"/>
      <c r="BB10" s="21">
        <v>0</v>
      </c>
      <c r="BC10" s="21">
        <v>1</v>
      </c>
      <c r="BD10" s="106">
        <v>0</v>
      </c>
      <c r="BE10" s="106">
        <v>0</v>
      </c>
    </row>
    <row r="11" s="2" customFormat="1" ht="39.95" customHeight="1" spans="1:57">
      <c r="A11" s="20">
        <f t="shared" si="0"/>
        <v>3</v>
      </c>
      <c r="B11" s="21"/>
      <c r="C11" s="21">
        <v>1</v>
      </c>
      <c r="D11" s="21"/>
      <c r="E11" s="21"/>
      <c r="F11" s="21"/>
      <c r="G11" s="21"/>
      <c r="H11" s="21"/>
      <c r="I11" s="21"/>
      <c r="J11" s="21"/>
      <c r="K11" s="21"/>
      <c r="L11" s="21" t="s">
        <v>50</v>
      </c>
      <c r="M11" s="21" t="s">
        <v>50</v>
      </c>
      <c r="N11" s="21" t="s">
        <v>54</v>
      </c>
      <c r="O11" s="27" t="s">
        <v>62</v>
      </c>
      <c r="P11" s="28" t="s">
        <v>107</v>
      </c>
      <c r="Q11" s="21" t="s">
        <v>108</v>
      </c>
      <c r="R11" s="21"/>
      <c r="S11" s="40" t="s">
        <v>107</v>
      </c>
      <c r="T11" s="21" t="s">
        <v>50</v>
      </c>
      <c r="U11" s="41"/>
      <c r="V11" s="41" t="s">
        <v>110</v>
      </c>
      <c r="W11" s="41" t="s">
        <v>111</v>
      </c>
      <c r="X11" s="41" t="s">
        <v>112</v>
      </c>
      <c r="Y11" s="41" t="s">
        <v>113</v>
      </c>
      <c r="Z11" s="41" t="s">
        <v>114</v>
      </c>
      <c r="AA11" s="28" t="s">
        <v>119</v>
      </c>
      <c r="AB11" s="56">
        <f>AB13+AB23+AB63+AB81+AB83+AB85*2+AB86*2+AB87*4+AB89+AB91*2+AB92*2+AB93*2+AB96*2+AB99*8+AB97*8+AB100+AB102*5+AB104</f>
        <v>13.0336</v>
      </c>
      <c r="AC11" s="57" t="s">
        <v>114</v>
      </c>
      <c r="AD11" s="58" t="s">
        <v>116</v>
      </c>
      <c r="AE11" s="59"/>
      <c r="AF11" s="59"/>
      <c r="AG11" s="59"/>
      <c r="AH11" s="59"/>
      <c r="AI11" s="59"/>
      <c r="AJ11" s="59"/>
      <c r="AK11" s="59"/>
      <c r="AL11" s="59" t="s">
        <v>117</v>
      </c>
      <c r="AM11" s="59" t="s">
        <v>118</v>
      </c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98" t="s">
        <v>117</v>
      </c>
      <c r="AZ11" s="105"/>
      <c r="BA11" s="21"/>
      <c r="BB11" s="21">
        <v>0</v>
      </c>
      <c r="BC11" s="21">
        <v>0</v>
      </c>
      <c r="BD11" s="106">
        <v>1</v>
      </c>
      <c r="BE11" s="106">
        <v>0</v>
      </c>
    </row>
    <row r="12" s="3" customFormat="1" ht="39.95" customHeight="1" spans="1:57">
      <c r="A12" s="20">
        <f t="shared" si="0"/>
        <v>4</v>
      </c>
      <c r="B12" s="21"/>
      <c r="C12" s="21">
        <v>1</v>
      </c>
      <c r="D12" s="21"/>
      <c r="E12" s="21"/>
      <c r="F12" s="21"/>
      <c r="G12" s="21"/>
      <c r="H12" s="21"/>
      <c r="I12" s="21"/>
      <c r="J12" s="21"/>
      <c r="K12" s="21"/>
      <c r="L12" s="21" t="s">
        <v>51</v>
      </c>
      <c r="M12" s="21" t="s">
        <v>51</v>
      </c>
      <c r="N12" s="21" t="s">
        <v>54</v>
      </c>
      <c r="O12" s="27" t="s">
        <v>120</v>
      </c>
      <c r="P12" s="28" t="s">
        <v>107</v>
      </c>
      <c r="Q12" s="21" t="s">
        <v>108</v>
      </c>
      <c r="R12" s="21"/>
      <c r="S12" s="40"/>
      <c r="T12" s="21" t="s">
        <v>51</v>
      </c>
      <c r="U12" s="41"/>
      <c r="V12" s="41"/>
      <c r="W12" s="41" t="s">
        <v>111</v>
      </c>
      <c r="X12" s="41" t="s">
        <v>112</v>
      </c>
      <c r="Y12" s="41" t="s">
        <v>113</v>
      </c>
      <c r="Z12" s="41" t="s">
        <v>114</v>
      </c>
      <c r="AA12" s="28" t="s">
        <v>119</v>
      </c>
      <c r="AB12" s="56">
        <f>AB13+AB23+AB63+AB82+AB83+AB85*2+AB86*2+AB87*4+AB89+AB91*2+AB92*2+AB93*2+AB96*2+AB99*8+AB97*8+AB100+AB102*5+AB104</f>
        <v>13.0336</v>
      </c>
      <c r="AC12" s="57" t="s">
        <v>114</v>
      </c>
      <c r="AD12" s="60" t="s">
        <v>116</v>
      </c>
      <c r="AE12" s="61"/>
      <c r="AF12" s="61"/>
      <c r="AG12" s="61"/>
      <c r="AH12" s="61"/>
      <c r="AI12" s="61"/>
      <c r="AJ12" s="61"/>
      <c r="AK12" s="61"/>
      <c r="AL12" s="61" t="s">
        <v>117</v>
      </c>
      <c r="AM12" s="61" t="s">
        <v>118</v>
      </c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98"/>
      <c r="AZ12" s="105"/>
      <c r="BA12" s="21"/>
      <c r="BB12" s="21">
        <v>0</v>
      </c>
      <c r="BC12" s="21">
        <v>0</v>
      </c>
      <c r="BD12" s="106">
        <v>0</v>
      </c>
      <c r="BE12" s="106">
        <v>1</v>
      </c>
    </row>
    <row r="13" s="2" customFormat="1" ht="39.95" customHeight="1" spans="1:57">
      <c r="A13" s="20">
        <f t="shared" si="0"/>
        <v>5</v>
      </c>
      <c r="B13" s="21"/>
      <c r="C13" s="21"/>
      <c r="D13" s="21">
        <v>2</v>
      </c>
      <c r="E13" s="21"/>
      <c r="F13" s="21"/>
      <c r="G13" s="21"/>
      <c r="H13" s="21"/>
      <c r="I13" s="21"/>
      <c r="J13" s="21"/>
      <c r="K13" s="21"/>
      <c r="L13" s="21" t="s">
        <v>121</v>
      </c>
      <c r="M13" s="29" t="s">
        <v>121</v>
      </c>
      <c r="N13" s="29" t="s">
        <v>122</v>
      </c>
      <c r="O13" s="27"/>
      <c r="P13" s="28" t="s">
        <v>107</v>
      </c>
      <c r="Q13" s="21" t="s">
        <v>108</v>
      </c>
      <c r="R13" s="21"/>
      <c r="S13" s="40" t="s">
        <v>109</v>
      </c>
      <c r="T13" s="21" t="s">
        <v>123</v>
      </c>
      <c r="U13" s="41"/>
      <c r="V13" s="41" t="s">
        <v>110</v>
      </c>
      <c r="W13" s="41" t="s">
        <v>111</v>
      </c>
      <c r="X13" s="41" t="s">
        <v>124</v>
      </c>
      <c r="Y13" s="41" t="s">
        <v>113</v>
      </c>
      <c r="Z13" s="41" t="s">
        <v>114</v>
      </c>
      <c r="AA13" s="28" t="s">
        <v>125</v>
      </c>
      <c r="AB13" s="56">
        <f>AB14+AB20*2+AB21*2</f>
        <v>4.0358</v>
      </c>
      <c r="AC13" s="57" t="s">
        <v>114</v>
      </c>
      <c r="AD13" s="58" t="s">
        <v>126</v>
      </c>
      <c r="AE13" s="59"/>
      <c r="AF13" s="59"/>
      <c r="AG13" s="59"/>
      <c r="AH13" s="59"/>
      <c r="AI13" s="59"/>
      <c r="AJ13" s="59"/>
      <c r="AK13" s="59">
        <v>0.371</v>
      </c>
      <c r="AL13" s="59" t="s">
        <v>117</v>
      </c>
      <c r="AM13" s="59" t="s">
        <v>127</v>
      </c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98" t="s">
        <v>128</v>
      </c>
      <c r="AZ13" s="105"/>
      <c r="BA13" s="21" t="s">
        <v>126</v>
      </c>
      <c r="BB13" s="21">
        <v>1</v>
      </c>
      <c r="BC13" s="21">
        <v>1</v>
      </c>
      <c r="BD13" s="106">
        <v>1</v>
      </c>
      <c r="BE13" s="106">
        <v>1</v>
      </c>
    </row>
    <row r="14" s="2" customFormat="1" ht="39.95" customHeight="1" spans="1:57">
      <c r="A14" s="20">
        <f t="shared" si="0"/>
        <v>6</v>
      </c>
      <c r="B14" s="21"/>
      <c r="C14" s="21"/>
      <c r="D14" s="21"/>
      <c r="E14" s="21">
        <v>3</v>
      </c>
      <c r="F14" s="21"/>
      <c r="G14" s="21"/>
      <c r="H14" s="21"/>
      <c r="I14" s="21"/>
      <c r="J14" s="21"/>
      <c r="K14" s="21"/>
      <c r="L14" s="21" t="s">
        <v>129</v>
      </c>
      <c r="M14" s="21" t="s">
        <v>129</v>
      </c>
      <c r="N14" s="21" t="s">
        <v>130</v>
      </c>
      <c r="O14" s="27"/>
      <c r="P14" s="28" t="s">
        <v>107</v>
      </c>
      <c r="Q14" s="21" t="s">
        <v>108</v>
      </c>
      <c r="R14" s="21"/>
      <c r="S14" s="40" t="s">
        <v>107</v>
      </c>
      <c r="T14" s="21" t="s">
        <v>129</v>
      </c>
      <c r="U14" s="41"/>
      <c r="V14" s="41" t="s">
        <v>111</v>
      </c>
      <c r="W14" s="41" t="s">
        <v>110</v>
      </c>
      <c r="X14" s="41" t="s">
        <v>124</v>
      </c>
      <c r="Y14" s="41" t="s">
        <v>113</v>
      </c>
      <c r="Z14" s="41" t="s">
        <v>114</v>
      </c>
      <c r="AA14" s="28" t="s">
        <v>131</v>
      </c>
      <c r="AB14" s="56">
        <f>AB15+AB16+AB19*BD19</f>
        <v>3.208</v>
      </c>
      <c r="AC14" s="57" t="s">
        <v>114</v>
      </c>
      <c r="AD14" s="58" t="s">
        <v>132</v>
      </c>
      <c r="AE14" s="59"/>
      <c r="AF14" s="59"/>
      <c r="AG14" s="59"/>
      <c r="AH14" s="59"/>
      <c r="AI14" s="59"/>
      <c r="AJ14" s="59">
        <v>32</v>
      </c>
      <c r="AK14" s="59"/>
      <c r="AL14" s="59" t="s">
        <v>117</v>
      </c>
      <c r="AM14" s="59" t="s">
        <v>133</v>
      </c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98" t="s">
        <v>128</v>
      </c>
      <c r="AZ14" s="105"/>
      <c r="BA14" s="21"/>
      <c r="BB14" s="21">
        <v>1</v>
      </c>
      <c r="BC14" s="21">
        <v>1</v>
      </c>
      <c r="BD14" s="106">
        <v>1</v>
      </c>
      <c r="BE14" s="106">
        <v>1</v>
      </c>
    </row>
    <row r="15" s="2" customFormat="1" ht="39.95" customHeight="1" spans="1:57">
      <c r="A15" s="20">
        <f t="shared" si="0"/>
        <v>7</v>
      </c>
      <c r="B15" s="21"/>
      <c r="C15" s="21"/>
      <c r="D15" s="21"/>
      <c r="E15" s="21"/>
      <c r="F15" s="21">
        <v>4</v>
      </c>
      <c r="G15" s="21"/>
      <c r="H15" s="21"/>
      <c r="I15" s="21"/>
      <c r="J15" s="21"/>
      <c r="K15" s="21"/>
      <c r="L15" s="21" t="s">
        <v>134</v>
      </c>
      <c r="M15" s="21" t="s">
        <v>134</v>
      </c>
      <c r="N15" s="21" t="s">
        <v>135</v>
      </c>
      <c r="O15" s="27"/>
      <c r="P15" s="28" t="s">
        <v>107</v>
      </c>
      <c r="Q15" s="21" t="s">
        <v>108</v>
      </c>
      <c r="R15" s="21"/>
      <c r="S15" s="40" t="s">
        <v>109</v>
      </c>
      <c r="T15" s="21" t="s">
        <v>134</v>
      </c>
      <c r="U15" s="41"/>
      <c r="V15" s="41" t="s">
        <v>111</v>
      </c>
      <c r="W15" s="41" t="s">
        <v>110</v>
      </c>
      <c r="X15" s="41" t="s">
        <v>136</v>
      </c>
      <c r="Y15" s="41" t="s">
        <v>137</v>
      </c>
      <c r="Z15" s="41" t="s">
        <v>138</v>
      </c>
      <c r="AA15" s="28" t="s">
        <v>139</v>
      </c>
      <c r="AB15" s="56">
        <v>2.98</v>
      </c>
      <c r="AC15" s="57" t="s">
        <v>114</v>
      </c>
      <c r="AD15" s="58" t="s">
        <v>140</v>
      </c>
      <c r="AE15" s="62">
        <v>516</v>
      </c>
      <c r="AF15" s="62">
        <v>295</v>
      </c>
      <c r="AG15" s="62">
        <v>3</v>
      </c>
      <c r="AH15" s="62">
        <f t="shared" ref="AH15:AH21" si="1">AE15*AF15*AG15*7860/1000000000</f>
        <v>3.5893476</v>
      </c>
      <c r="AI15" s="79">
        <f t="shared" ref="AI15:AI21" si="2">AB15/AH15</f>
        <v>0.830234441490147</v>
      </c>
      <c r="AJ15" s="80"/>
      <c r="AK15" s="80"/>
      <c r="AL15" s="80" t="s">
        <v>141</v>
      </c>
      <c r="AM15" s="81" t="s">
        <v>142</v>
      </c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98" t="s">
        <v>128</v>
      </c>
      <c r="AZ15" s="105"/>
      <c r="BA15" s="21"/>
      <c r="BB15" s="21">
        <v>1</v>
      </c>
      <c r="BC15" s="21">
        <v>1</v>
      </c>
      <c r="BD15" s="106">
        <v>1</v>
      </c>
      <c r="BE15" s="106">
        <v>1</v>
      </c>
    </row>
    <row r="16" s="4" customFormat="1" ht="39.95" customHeight="1" spans="1:57">
      <c r="A16" s="20">
        <f t="shared" si="0"/>
        <v>8</v>
      </c>
      <c r="B16" s="21"/>
      <c r="C16" s="21"/>
      <c r="D16" s="21"/>
      <c r="E16" s="21"/>
      <c r="F16" s="21">
        <v>4</v>
      </c>
      <c r="G16" s="21"/>
      <c r="H16" s="21"/>
      <c r="I16" s="21"/>
      <c r="J16" s="21"/>
      <c r="K16" s="21"/>
      <c r="L16" s="21" t="s">
        <v>143</v>
      </c>
      <c r="M16" s="21" t="s">
        <v>143</v>
      </c>
      <c r="N16" s="21" t="s">
        <v>144</v>
      </c>
      <c r="O16" s="30"/>
      <c r="P16" s="28" t="s">
        <v>107</v>
      </c>
      <c r="Q16" s="21" t="s">
        <v>108</v>
      </c>
      <c r="R16" s="21"/>
      <c r="S16" s="40" t="s">
        <v>107</v>
      </c>
      <c r="T16" s="21" t="s">
        <v>143</v>
      </c>
      <c r="U16" s="41"/>
      <c r="V16" s="41" t="s">
        <v>111</v>
      </c>
      <c r="W16" s="41" t="s">
        <v>110</v>
      </c>
      <c r="X16" s="41" t="s">
        <v>136</v>
      </c>
      <c r="Y16" s="41" t="s">
        <v>137</v>
      </c>
      <c r="Z16" s="41" t="s">
        <v>138</v>
      </c>
      <c r="AA16" s="28" t="s">
        <v>145</v>
      </c>
      <c r="AB16" s="63">
        <v>0.036</v>
      </c>
      <c r="AC16" s="57" t="s">
        <v>114</v>
      </c>
      <c r="AD16" s="58" t="s">
        <v>140</v>
      </c>
      <c r="AE16" s="62">
        <v>88</v>
      </c>
      <c r="AF16" s="62">
        <v>33</v>
      </c>
      <c r="AG16" s="62">
        <v>3</v>
      </c>
      <c r="AH16" s="62">
        <f t="shared" si="1"/>
        <v>0.06847632</v>
      </c>
      <c r="AI16" s="79">
        <f t="shared" si="2"/>
        <v>0.525729186381511</v>
      </c>
      <c r="AJ16" s="80"/>
      <c r="AK16" s="80"/>
      <c r="AL16" s="80" t="s">
        <v>117</v>
      </c>
      <c r="AM16" s="58" t="s">
        <v>146</v>
      </c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98" t="s">
        <v>128</v>
      </c>
      <c r="AZ16" s="21"/>
      <c r="BA16" s="21"/>
      <c r="BB16" s="21">
        <v>1</v>
      </c>
      <c r="BC16" s="21">
        <v>1</v>
      </c>
      <c r="BD16" s="106">
        <v>1</v>
      </c>
      <c r="BE16" s="106">
        <v>1</v>
      </c>
    </row>
    <row r="17" s="4" customFormat="1" ht="39.95" customHeight="1" spans="1:57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 t="s">
        <v>147</v>
      </c>
      <c r="N17" s="21" t="s">
        <v>148</v>
      </c>
      <c r="O17" s="30"/>
      <c r="P17" s="28"/>
      <c r="Q17" s="21"/>
      <c r="R17" s="21"/>
      <c r="S17" s="42"/>
      <c r="T17" s="21"/>
      <c r="U17" s="41"/>
      <c r="V17" s="41"/>
      <c r="W17" s="41"/>
      <c r="X17" s="41"/>
      <c r="Y17" s="41"/>
      <c r="Z17" s="41"/>
      <c r="AA17" s="28"/>
      <c r="AB17" s="63"/>
      <c r="AC17" s="21"/>
      <c r="AD17" s="58"/>
      <c r="AE17" s="62"/>
      <c r="AF17" s="62"/>
      <c r="AG17" s="62"/>
      <c r="AH17" s="62">
        <v>0.069</v>
      </c>
      <c r="AI17" s="79"/>
      <c r="AJ17" s="80"/>
      <c r="AK17" s="80"/>
      <c r="AL17" s="82"/>
      <c r="AM17" s="83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98"/>
      <c r="AZ17" s="21"/>
      <c r="BA17" s="21"/>
      <c r="BB17" s="21"/>
      <c r="BC17" s="21"/>
      <c r="BD17" s="106"/>
      <c r="BE17" s="106"/>
    </row>
    <row r="18" s="4" customFormat="1" ht="39.95" customHeight="1" spans="1:57">
      <c r="A18" s="20"/>
      <c r="B18" s="21"/>
      <c r="C18" s="21"/>
      <c r="D18" s="21"/>
      <c r="E18" s="21"/>
      <c r="F18" s="21">
        <v>4</v>
      </c>
      <c r="G18" s="21"/>
      <c r="H18" s="21"/>
      <c r="I18" s="21"/>
      <c r="J18" s="21"/>
      <c r="K18" s="21"/>
      <c r="L18" s="21" t="s">
        <v>149</v>
      </c>
      <c r="M18" s="21" t="s">
        <v>149</v>
      </c>
      <c r="N18" s="21" t="s">
        <v>150</v>
      </c>
      <c r="O18" s="31"/>
      <c r="P18" s="32"/>
      <c r="Q18" s="43"/>
      <c r="R18" s="43"/>
      <c r="S18" s="44"/>
      <c r="T18" s="43"/>
      <c r="U18" s="45"/>
      <c r="V18" s="45"/>
      <c r="W18" s="45"/>
      <c r="X18" s="45"/>
      <c r="Y18" s="45"/>
      <c r="Z18" s="45"/>
      <c r="AA18" s="32"/>
      <c r="AB18" s="64"/>
      <c r="AC18" s="43"/>
      <c r="AD18" s="65"/>
      <c r="AE18" s="66"/>
      <c r="AF18" s="66"/>
      <c r="AG18" s="66"/>
      <c r="AH18" s="66"/>
      <c r="AI18" s="84"/>
      <c r="AJ18" s="80">
        <v>2</v>
      </c>
      <c r="AK18" s="85"/>
      <c r="AL18" s="80" t="s">
        <v>117</v>
      </c>
      <c r="AM18" s="58" t="s">
        <v>146</v>
      </c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98"/>
      <c r="AZ18" s="21"/>
      <c r="BA18" s="21"/>
      <c r="BB18" s="21">
        <v>2</v>
      </c>
      <c r="BC18" s="21">
        <v>2</v>
      </c>
      <c r="BD18" s="106">
        <v>2</v>
      </c>
      <c r="BE18" s="106">
        <v>2</v>
      </c>
    </row>
    <row r="19" s="4" customFormat="1" ht="39.95" customHeight="1" spans="1:57">
      <c r="A19" s="20">
        <f t="shared" ref="A19:A26" si="3">ROW()-8</f>
        <v>11</v>
      </c>
      <c r="B19" s="21"/>
      <c r="C19" s="21"/>
      <c r="D19" s="21"/>
      <c r="E19" s="21"/>
      <c r="F19" s="21"/>
      <c r="G19" s="21">
        <v>5</v>
      </c>
      <c r="H19" s="21"/>
      <c r="I19" s="21"/>
      <c r="J19" s="21"/>
      <c r="K19" s="21"/>
      <c r="L19" s="21" t="s">
        <v>151</v>
      </c>
      <c r="M19" s="21" t="s">
        <v>151</v>
      </c>
      <c r="N19" s="21" t="s">
        <v>152</v>
      </c>
      <c r="O19" s="27"/>
      <c r="P19" s="28" t="s">
        <v>107</v>
      </c>
      <c r="Q19" s="21" t="s">
        <v>108</v>
      </c>
      <c r="R19" s="21"/>
      <c r="S19" s="40" t="s">
        <v>107</v>
      </c>
      <c r="T19" s="21" t="s">
        <v>151</v>
      </c>
      <c r="U19" s="41"/>
      <c r="V19" s="41" t="s">
        <v>111</v>
      </c>
      <c r="W19" s="41" t="s">
        <v>110</v>
      </c>
      <c r="X19" s="41" t="s">
        <v>136</v>
      </c>
      <c r="Y19" s="41" t="s">
        <v>137</v>
      </c>
      <c r="Z19" s="41"/>
      <c r="AA19" s="28" t="s">
        <v>153</v>
      </c>
      <c r="AB19" s="56">
        <v>0.096</v>
      </c>
      <c r="AC19" s="57" t="s">
        <v>114</v>
      </c>
      <c r="AD19" s="58" t="s">
        <v>140</v>
      </c>
      <c r="AE19" s="62">
        <v>81</v>
      </c>
      <c r="AF19" s="62">
        <v>77</v>
      </c>
      <c r="AG19" s="62">
        <v>3</v>
      </c>
      <c r="AH19" s="62">
        <f t="shared" si="1"/>
        <v>0.14706846</v>
      </c>
      <c r="AI19" s="79">
        <f t="shared" si="2"/>
        <v>0.652757226124487</v>
      </c>
      <c r="AJ19" s="80"/>
      <c r="AK19" s="80"/>
      <c r="AL19" s="80" t="s">
        <v>141</v>
      </c>
      <c r="AM19" s="81" t="s">
        <v>154</v>
      </c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98" t="s">
        <v>128</v>
      </c>
      <c r="AZ19" s="21"/>
      <c r="BA19" s="21"/>
      <c r="BB19" s="21">
        <v>2</v>
      </c>
      <c r="BC19" s="21">
        <v>2</v>
      </c>
      <c r="BD19" s="106">
        <v>2</v>
      </c>
      <c r="BE19" s="106">
        <v>2</v>
      </c>
    </row>
    <row r="20" s="4" customFormat="1" ht="39.95" customHeight="1" spans="1:57">
      <c r="A20" s="20">
        <f t="shared" si="3"/>
        <v>12</v>
      </c>
      <c r="B20" s="21"/>
      <c r="C20" s="21"/>
      <c r="D20" s="21"/>
      <c r="E20" s="21"/>
      <c r="F20" s="21">
        <v>4</v>
      </c>
      <c r="G20" s="21"/>
      <c r="H20" s="21"/>
      <c r="I20" s="21"/>
      <c r="J20" s="21"/>
      <c r="K20" s="21"/>
      <c r="L20" s="21" t="s">
        <v>155</v>
      </c>
      <c r="M20" s="29" t="s">
        <v>155</v>
      </c>
      <c r="N20" s="29" t="s">
        <v>156</v>
      </c>
      <c r="O20" s="27"/>
      <c r="P20" s="28" t="s">
        <v>107</v>
      </c>
      <c r="Q20" s="21" t="s">
        <v>108</v>
      </c>
      <c r="R20" s="21"/>
      <c r="S20" s="40" t="s">
        <v>107</v>
      </c>
      <c r="T20" s="21"/>
      <c r="U20" s="41"/>
      <c r="V20" s="41" t="s">
        <v>111</v>
      </c>
      <c r="W20" s="41" t="s">
        <v>110</v>
      </c>
      <c r="X20" s="41" t="s">
        <v>136</v>
      </c>
      <c r="Y20" s="47" t="s">
        <v>157</v>
      </c>
      <c r="Z20" s="41"/>
      <c r="AA20" s="35" t="s">
        <v>158</v>
      </c>
      <c r="AB20" s="67">
        <v>0.145</v>
      </c>
      <c r="AC20" s="57" t="s">
        <v>114</v>
      </c>
      <c r="AD20" s="58" t="s">
        <v>140</v>
      </c>
      <c r="AE20" s="62">
        <v>105</v>
      </c>
      <c r="AF20" s="62">
        <v>73</v>
      </c>
      <c r="AG20" s="62">
        <v>3</v>
      </c>
      <c r="AH20" s="62">
        <f t="shared" si="1"/>
        <v>0.1807407</v>
      </c>
      <c r="AI20" s="79">
        <f t="shared" si="2"/>
        <v>0.802254279196661</v>
      </c>
      <c r="AJ20" s="21"/>
      <c r="AK20" s="21"/>
      <c r="AL20" s="80" t="s">
        <v>117</v>
      </c>
      <c r="AM20" s="58" t="s">
        <v>146</v>
      </c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98" t="s">
        <v>128</v>
      </c>
      <c r="AZ20" s="21"/>
      <c r="BA20" s="21"/>
      <c r="BB20" s="21">
        <v>2</v>
      </c>
      <c r="BC20" s="21">
        <v>2</v>
      </c>
      <c r="BD20" s="106">
        <v>2</v>
      </c>
      <c r="BE20" s="106">
        <v>2</v>
      </c>
    </row>
    <row r="21" s="4" customFormat="1" ht="39.95" customHeight="1" spans="1:57">
      <c r="A21" s="20">
        <f t="shared" si="3"/>
        <v>13</v>
      </c>
      <c r="B21" s="21"/>
      <c r="C21" s="21"/>
      <c r="D21" s="21"/>
      <c r="E21" s="21"/>
      <c r="F21" s="21">
        <v>4</v>
      </c>
      <c r="G21" s="21"/>
      <c r="H21" s="21"/>
      <c r="I21" s="21"/>
      <c r="J21" s="21"/>
      <c r="K21" s="21"/>
      <c r="L21" s="21" t="s">
        <v>159</v>
      </c>
      <c r="M21" s="29" t="s">
        <v>159</v>
      </c>
      <c r="N21" s="29" t="s">
        <v>160</v>
      </c>
      <c r="O21" s="27"/>
      <c r="P21" s="28" t="s">
        <v>107</v>
      </c>
      <c r="Q21" s="21" t="s">
        <v>108</v>
      </c>
      <c r="R21" s="21"/>
      <c r="S21" s="40" t="s">
        <v>109</v>
      </c>
      <c r="T21" s="21"/>
      <c r="U21" s="41"/>
      <c r="V21" s="41" t="s">
        <v>111</v>
      </c>
      <c r="W21" s="41" t="s">
        <v>110</v>
      </c>
      <c r="X21" s="41" t="s">
        <v>136</v>
      </c>
      <c r="Y21" s="47" t="s">
        <v>157</v>
      </c>
      <c r="Z21" s="41"/>
      <c r="AA21" s="35" t="s">
        <v>161</v>
      </c>
      <c r="AB21" s="67">
        <v>0.2689</v>
      </c>
      <c r="AC21" s="57" t="s">
        <v>114</v>
      </c>
      <c r="AD21" s="58" t="s">
        <v>140</v>
      </c>
      <c r="AE21" s="62">
        <v>133</v>
      </c>
      <c r="AF21" s="62">
        <v>102</v>
      </c>
      <c r="AG21" s="62">
        <v>3</v>
      </c>
      <c r="AH21" s="62">
        <f t="shared" si="1"/>
        <v>0.31988628</v>
      </c>
      <c r="AI21" s="79">
        <f t="shared" si="2"/>
        <v>0.840611232216649</v>
      </c>
      <c r="AJ21" s="21"/>
      <c r="AK21" s="21"/>
      <c r="AL21" s="80" t="s">
        <v>117</v>
      </c>
      <c r="AM21" s="58" t="s">
        <v>146</v>
      </c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98" t="s">
        <v>128</v>
      </c>
      <c r="AZ21" s="21"/>
      <c r="BA21" s="21"/>
      <c r="BB21" s="21">
        <v>2</v>
      </c>
      <c r="BC21" s="21">
        <v>2</v>
      </c>
      <c r="BD21" s="106">
        <v>2</v>
      </c>
      <c r="BE21" s="106">
        <v>2</v>
      </c>
    </row>
    <row r="22" s="4" customFormat="1" ht="39.95" customHeight="1" spans="1:57">
      <c r="A22" s="20">
        <f t="shared" si="3"/>
        <v>14</v>
      </c>
      <c r="B22" s="21"/>
      <c r="C22" s="21"/>
      <c r="D22" s="21">
        <v>2</v>
      </c>
      <c r="E22" s="21"/>
      <c r="F22" s="21"/>
      <c r="G22" s="21"/>
      <c r="H22" s="21"/>
      <c r="I22" s="21"/>
      <c r="J22" s="21"/>
      <c r="K22" s="21"/>
      <c r="L22" s="21" t="s">
        <v>162</v>
      </c>
      <c r="M22" s="29" t="s">
        <v>162</v>
      </c>
      <c r="N22" s="29" t="s">
        <v>163</v>
      </c>
      <c r="O22" s="27" t="s">
        <v>60</v>
      </c>
      <c r="P22" s="28" t="s">
        <v>107</v>
      </c>
      <c r="Q22" s="21" t="s">
        <v>108</v>
      </c>
      <c r="R22" s="21"/>
      <c r="S22" s="40" t="s">
        <v>109</v>
      </c>
      <c r="T22" s="21"/>
      <c r="U22" s="41"/>
      <c r="V22" s="41" t="s">
        <v>110</v>
      </c>
      <c r="W22" s="41" t="s">
        <v>111</v>
      </c>
      <c r="X22" s="41" t="s">
        <v>124</v>
      </c>
      <c r="Y22" s="41" t="s">
        <v>113</v>
      </c>
      <c r="Z22" s="41" t="s">
        <v>114</v>
      </c>
      <c r="AA22" s="28" t="s">
        <v>164</v>
      </c>
      <c r="AB22" s="63">
        <f>AB24+AB30+AB33+AB39+AB43+AB44+AB51+AB52+AB53+AB54+AB55*2+AB56+AB57</f>
        <v>4.4492</v>
      </c>
      <c r="AC22" s="57" t="s">
        <v>114</v>
      </c>
      <c r="AD22" s="21"/>
      <c r="AE22" s="21"/>
      <c r="AF22" s="21"/>
      <c r="AG22" s="21"/>
      <c r="AH22" s="21"/>
      <c r="AI22" s="21"/>
      <c r="AJ22" s="21"/>
      <c r="AK22" s="21">
        <v>0.387</v>
      </c>
      <c r="AL22" s="59" t="s">
        <v>117</v>
      </c>
      <c r="AM22" s="59" t="s">
        <v>127</v>
      </c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98" t="s">
        <v>128</v>
      </c>
      <c r="AZ22" s="21"/>
      <c r="BA22" s="21" t="s">
        <v>126</v>
      </c>
      <c r="BB22" s="21">
        <v>1</v>
      </c>
      <c r="BC22" s="21">
        <v>1</v>
      </c>
      <c r="BD22" s="106">
        <v>0</v>
      </c>
      <c r="BE22" s="106">
        <v>0</v>
      </c>
    </row>
    <row r="23" s="2" customFormat="1" ht="39.95" customHeight="1" spans="1:57">
      <c r="A23" s="20">
        <f t="shared" si="3"/>
        <v>15</v>
      </c>
      <c r="B23" s="21"/>
      <c r="C23" s="21"/>
      <c r="D23" s="21">
        <v>2</v>
      </c>
      <c r="E23" s="21"/>
      <c r="F23" s="21"/>
      <c r="G23" s="21"/>
      <c r="H23" s="21"/>
      <c r="I23" s="21"/>
      <c r="J23" s="21"/>
      <c r="K23" s="21"/>
      <c r="L23" s="21" t="s">
        <v>165</v>
      </c>
      <c r="M23" s="29" t="s">
        <v>165</v>
      </c>
      <c r="N23" s="29" t="s">
        <v>166</v>
      </c>
      <c r="O23" s="27" t="s">
        <v>62</v>
      </c>
      <c r="P23" s="28" t="s">
        <v>107</v>
      </c>
      <c r="Q23" s="21" t="s">
        <v>108</v>
      </c>
      <c r="R23" s="21"/>
      <c r="S23" s="40" t="s">
        <v>109</v>
      </c>
      <c r="T23" s="21"/>
      <c r="U23" s="41"/>
      <c r="V23" s="41" t="s">
        <v>110</v>
      </c>
      <c r="W23" s="41" t="s">
        <v>111</v>
      </c>
      <c r="X23" s="41" t="s">
        <v>124</v>
      </c>
      <c r="Y23" s="41" t="s">
        <v>113</v>
      </c>
      <c r="Z23" s="41" t="s">
        <v>114</v>
      </c>
      <c r="AA23" s="28" t="s">
        <v>167</v>
      </c>
      <c r="AB23" s="63">
        <f>AB24+AB30+AB36+AB46+AB49+AB50+AB51+AB52+AB53+AB54+AB55*2+AB56+AB57</f>
        <v>4.4244</v>
      </c>
      <c r="AC23" s="57" t="s">
        <v>114</v>
      </c>
      <c r="AD23" s="59"/>
      <c r="AE23" s="59"/>
      <c r="AF23" s="59"/>
      <c r="AG23" s="59"/>
      <c r="AH23" s="59"/>
      <c r="AI23" s="59"/>
      <c r="AJ23" s="80">
        <v>53</v>
      </c>
      <c r="AK23" s="59"/>
      <c r="AL23" s="59" t="s">
        <v>117</v>
      </c>
      <c r="AM23" s="59" t="s">
        <v>133</v>
      </c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98" t="s">
        <v>128</v>
      </c>
      <c r="AZ23" s="105"/>
      <c r="BA23" s="21" t="s">
        <v>126</v>
      </c>
      <c r="BB23" s="21">
        <v>0</v>
      </c>
      <c r="BC23" s="21">
        <v>0</v>
      </c>
      <c r="BD23" s="106">
        <v>1</v>
      </c>
      <c r="BE23" s="106">
        <v>1</v>
      </c>
    </row>
    <row r="24" s="4" customFormat="1" ht="39.95" customHeight="1" spans="1:57">
      <c r="A24" s="20">
        <f t="shared" si="3"/>
        <v>16</v>
      </c>
      <c r="B24" s="21"/>
      <c r="C24" s="21"/>
      <c r="D24" s="21"/>
      <c r="E24" s="21">
        <v>3</v>
      </c>
      <c r="F24" s="21"/>
      <c r="G24" s="21"/>
      <c r="H24" s="21"/>
      <c r="I24" s="21"/>
      <c r="J24" s="21"/>
      <c r="K24" s="21"/>
      <c r="L24" s="21" t="s">
        <v>168</v>
      </c>
      <c r="M24" s="21" t="s">
        <v>168</v>
      </c>
      <c r="N24" s="21" t="s">
        <v>169</v>
      </c>
      <c r="O24" s="27"/>
      <c r="P24" s="28"/>
      <c r="Q24" s="21" t="s">
        <v>108</v>
      </c>
      <c r="R24" s="21"/>
      <c r="S24" s="40" t="s">
        <v>107</v>
      </c>
      <c r="T24" s="21" t="s">
        <v>168</v>
      </c>
      <c r="U24" s="41"/>
      <c r="V24" s="41" t="s">
        <v>111</v>
      </c>
      <c r="W24" s="41" t="s">
        <v>110</v>
      </c>
      <c r="X24" s="41" t="s">
        <v>124</v>
      </c>
      <c r="Y24" s="41" t="s">
        <v>113</v>
      </c>
      <c r="Z24" s="41" t="s">
        <v>114</v>
      </c>
      <c r="AA24" s="28" t="s">
        <v>170</v>
      </c>
      <c r="AB24" s="63">
        <f>AB25+AB26+AB29*2</f>
        <v>3.2129</v>
      </c>
      <c r="AC24" s="57" t="s">
        <v>114</v>
      </c>
      <c r="AD24" s="58" t="s">
        <v>132</v>
      </c>
      <c r="AE24" s="62"/>
      <c r="AF24" s="62"/>
      <c r="AG24" s="62"/>
      <c r="AH24" s="62"/>
      <c r="AI24" s="79"/>
      <c r="AJ24" s="80">
        <v>10</v>
      </c>
      <c r="AK24" s="80"/>
      <c r="AL24" s="80" t="s">
        <v>171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98" t="s">
        <v>128</v>
      </c>
      <c r="AZ24" s="21"/>
      <c r="BA24" s="21"/>
      <c r="BB24" s="106">
        <v>1</v>
      </c>
      <c r="BC24" s="106">
        <v>1</v>
      </c>
      <c r="BD24" s="106">
        <v>1</v>
      </c>
      <c r="BE24" s="106">
        <v>1</v>
      </c>
    </row>
    <row r="25" s="2" customFormat="1" ht="39.95" customHeight="1" spans="1:57">
      <c r="A25" s="20">
        <f t="shared" si="3"/>
        <v>17</v>
      </c>
      <c r="B25" s="21"/>
      <c r="C25" s="21"/>
      <c r="D25" s="21"/>
      <c r="E25" s="21"/>
      <c r="F25" s="21">
        <v>4</v>
      </c>
      <c r="G25" s="21"/>
      <c r="H25" s="21"/>
      <c r="I25" s="21"/>
      <c r="J25" s="21"/>
      <c r="K25" s="21"/>
      <c r="L25" s="21" t="s">
        <v>172</v>
      </c>
      <c r="M25" s="21" t="s">
        <v>172</v>
      </c>
      <c r="N25" s="21" t="s">
        <v>173</v>
      </c>
      <c r="O25" s="27"/>
      <c r="P25" s="28" t="s">
        <v>107</v>
      </c>
      <c r="Q25" s="21" t="s">
        <v>108</v>
      </c>
      <c r="R25" s="21"/>
      <c r="S25" s="40" t="s">
        <v>109</v>
      </c>
      <c r="T25" s="21" t="s">
        <v>172</v>
      </c>
      <c r="U25" s="41"/>
      <c r="V25" s="41" t="s">
        <v>111</v>
      </c>
      <c r="W25" s="41" t="s">
        <v>110</v>
      </c>
      <c r="X25" s="41" t="s">
        <v>136</v>
      </c>
      <c r="Y25" s="41" t="s">
        <v>137</v>
      </c>
      <c r="Z25" s="41" t="s">
        <v>138</v>
      </c>
      <c r="AA25" s="28" t="s">
        <v>174</v>
      </c>
      <c r="AB25" s="63">
        <v>2.9852</v>
      </c>
      <c r="AC25" s="57" t="s">
        <v>114</v>
      </c>
      <c r="AD25" s="58" t="s">
        <v>140</v>
      </c>
      <c r="AE25" s="62">
        <v>507</v>
      </c>
      <c r="AF25" s="62">
        <v>286</v>
      </c>
      <c r="AG25" s="62">
        <v>3</v>
      </c>
      <c r="AH25" s="62">
        <v>3.41914716</v>
      </c>
      <c r="AI25" s="79">
        <v>0.873083216459159</v>
      </c>
      <c r="AJ25" s="80"/>
      <c r="AK25" s="80"/>
      <c r="AL25" s="80" t="s">
        <v>141</v>
      </c>
      <c r="AM25" s="81" t="s">
        <v>142</v>
      </c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98" t="s">
        <v>128</v>
      </c>
      <c r="AZ25" s="21"/>
      <c r="BA25" s="21"/>
      <c r="BB25" s="106">
        <v>1</v>
      </c>
      <c r="BC25" s="106">
        <v>1</v>
      </c>
      <c r="BD25" s="106">
        <v>1</v>
      </c>
      <c r="BE25" s="106">
        <v>1</v>
      </c>
    </row>
    <row r="26" s="4" customFormat="1" ht="39.95" customHeight="1" spans="1:57">
      <c r="A26" s="20">
        <f t="shared" si="3"/>
        <v>18</v>
      </c>
      <c r="B26" s="21"/>
      <c r="C26" s="21"/>
      <c r="D26" s="21"/>
      <c r="E26" s="21"/>
      <c r="F26" s="21">
        <v>4</v>
      </c>
      <c r="G26" s="21"/>
      <c r="H26" s="21"/>
      <c r="I26" s="21"/>
      <c r="J26" s="21"/>
      <c r="K26" s="21"/>
      <c r="L26" s="21" t="s">
        <v>143</v>
      </c>
      <c r="M26" s="21" t="s">
        <v>143</v>
      </c>
      <c r="N26" s="21" t="s">
        <v>144</v>
      </c>
      <c r="O26" s="27"/>
      <c r="P26" s="28" t="s">
        <v>107</v>
      </c>
      <c r="Q26" s="21" t="s">
        <v>108</v>
      </c>
      <c r="R26" s="21"/>
      <c r="S26" s="40" t="s">
        <v>107</v>
      </c>
      <c r="T26" s="21" t="s">
        <v>143</v>
      </c>
      <c r="U26" s="41"/>
      <c r="V26" s="41" t="s">
        <v>111</v>
      </c>
      <c r="W26" s="41" t="s">
        <v>110</v>
      </c>
      <c r="X26" s="41" t="s">
        <v>136</v>
      </c>
      <c r="Y26" s="41" t="s">
        <v>137</v>
      </c>
      <c r="Z26" s="21"/>
      <c r="AA26" s="28" t="s">
        <v>145</v>
      </c>
      <c r="AB26" s="63">
        <v>0.0357</v>
      </c>
      <c r="AC26" s="57" t="s">
        <v>114</v>
      </c>
      <c r="AD26" s="58" t="s">
        <v>140</v>
      </c>
      <c r="AE26" s="62">
        <v>88</v>
      </c>
      <c r="AF26" s="62">
        <v>33</v>
      </c>
      <c r="AG26" s="62">
        <v>3</v>
      </c>
      <c r="AH26" s="62">
        <v>0.06847632</v>
      </c>
      <c r="AI26" s="79">
        <v>0.521348109828332</v>
      </c>
      <c r="AJ26" s="80"/>
      <c r="AK26" s="80"/>
      <c r="AL26" s="80" t="s">
        <v>117</v>
      </c>
      <c r="AM26" s="58" t="s">
        <v>146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98" t="s">
        <v>128</v>
      </c>
      <c r="AZ26" s="21"/>
      <c r="BA26" s="21"/>
      <c r="BB26" s="106">
        <v>1</v>
      </c>
      <c r="BC26" s="106">
        <v>1</v>
      </c>
      <c r="BD26" s="106">
        <v>1</v>
      </c>
      <c r="BE26" s="106">
        <v>1</v>
      </c>
    </row>
    <row r="27" s="4" customFormat="1" ht="39.95" customHeight="1" spans="1:57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 t="s">
        <v>147</v>
      </c>
      <c r="N27" s="21" t="s">
        <v>148</v>
      </c>
      <c r="O27" s="27"/>
      <c r="P27" s="28"/>
      <c r="Q27" s="21"/>
      <c r="R27" s="21"/>
      <c r="S27" s="42"/>
      <c r="T27" s="21"/>
      <c r="U27" s="41"/>
      <c r="V27" s="41"/>
      <c r="W27" s="41"/>
      <c r="X27" s="41"/>
      <c r="Y27" s="41"/>
      <c r="Z27" s="41"/>
      <c r="AA27" s="28"/>
      <c r="AB27" s="63"/>
      <c r="AC27" s="21"/>
      <c r="AD27" s="58"/>
      <c r="AE27" s="62"/>
      <c r="AF27" s="62"/>
      <c r="AG27" s="62"/>
      <c r="AH27" s="62">
        <v>0.069</v>
      </c>
      <c r="AI27" s="79"/>
      <c r="AJ27" s="80"/>
      <c r="AK27" s="80"/>
      <c r="AL27" s="80"/>
      <c r="AM27" s="58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98"/>
      <c r="AZ27" s="21"/>
      <c r="BA27" s="21"/>
      <c r="BB27" s="106"/>
      <c r="BC27" s="106"/>
      <c r="BD27" s="106"/>
      <c r="BE27" s="106"/>
    </row>
    <row r="28" s="4" customFormat="1" ht="39.95" customHeight="1" spans="1:58">
      <c r="A28" s="20">
        <f>ROW()-9</f>
        <v>19</v>
      </c>
      <c r="B28" s="21"/>
      <c r="C28" s="21"/>
      <c r="D28" s="21"/>
      <c r="E28" s="21"/>
      <c r="F28" s="21">
        <v>4</v>
      </c>
      <c r="G28" s="21"/>
      <c r="H28" s="21"/>
      <c r="I28" s="21"/>
      <c r="J28" s="21"/>
      <c r="K28" s="21"/>
      <c r="L28" s="21" t="s">
        <v>149</v>
      </c>
      <c r="M28" s="21" t="s">
        <v>149</v>
      </c>
      <c r="N28" s="21" t="s">
        <v>150</v>
      </c>
      <c r="O28" s="27"/>
      <c r="P28" s="28"/>
      <c r="Q28" s="21"/>
      <c r="R28" s="21"/>
      <c r="S28" s="42"/>
      <c r="T28" s="21"/>
      <c r="U28" s="41"/>
      <c r="V28" s="41"/>
      <c r="W28" s="41"/>
      <c r="X28" s="41"/>
      <c r="Y28" s="41"/>
      <c r="Z28" s="41"/>
      <c r="AA28" s="28"/>
      <c r="AB28" s="63"/>
      <c r="AC28" s="21"/>
      <c r="AD28" s="58"/>
      <c r="AE28" s="62"/>
      <c r="AF28" s="62"/>
      <c r="AG28" s="62"/>
      <c r="AH28" s="62"/>
      <c r="AI28" s="79"/>
      <c r="AJ28" s="80">
        <v>2</v>
      </c>
      <c r="AK28" s="80"/>
      <c r="AL28" s="80" t="s">
        <v>117</v>
      </c>
      <c r="AM28" s="58" t="s">
        <v>146</v>
      </c>
      <c r="AN28" s="21"/>
      <c r="AO28" s="21"/>
      <c r="AP28" s="21"/>
      <c r="AQ28" s="21"/>
      <c r="AR28" s="21"/>
      <c r="AS28" s="21"/>
      <c r="AT28" s="21"/>
      <c r="AU28" s="21"/>
      <c r="AV28" s="98"/>
      <c r="AW28" s="21"/>
      <c r="AX28" s="21"/>
      <c r="AY28" s="106">
        <v>2</v>
      </c>
      <c r="AZ28" s="106">
        <v>2</v>
      </c>
      <c r="BA28" s="106"/>
      <c r="BB28" s="106">
        <v>2</v>
      </c>
      <c r="BC28" s="106">
        <v>2</v>
      </c>
      <c r="BD28" s="106">
        <v>2</v>
      </c>
      <c r="BE28" s="106">
        <v>2</v>
      </c>
      <c r="BF28" s="109"/>
    </row>
    <row r="29" s="4" customFormat="1" ht="39.95" customHeight="1" spans="1:57">
      <c r="A29" s="20">
        <f t="shared" ref="A29:A44" si="4">ROW()-8</f>
        <v>21</v>
      </c>
      <c r="B29" s="21"/>
      <c r="C29" s="21"/>
      <c r="D29" s="21"/>
      <c r="E29" s="21"/>
      <c r="F29" s="21"/>
      <c r="G29" s="21">
        <v>5</v>
      </c>
      <c r="H29" s="21"/>
      <c r="I29" s="21"/>
      <c r="J29" s="21"/>
      <c r="K29" s="21"/>
      <c r="L29" s="21" t="s">
        <v>151</v>
      </c>
      <c r="M29" s="21" t="s">
        <v>151</v>
      </c>
      <c r="N29" s="21" t="s">
        <v>152</v>
      </c>
      <c r="O29" s="27"/>
      <c r="P29" s="28" t="s">
        <v>107</v>
      </c>
      <c r="Q29" s="21" t="s">
        <v>108</v>
      </c>
      <c r="R29" s="21"/>
      <c r="S29" s="40" t="s">
        <v>107</v>
      </c>
      <c r="T29" s="21" t="s">
        <v>151</v>
      </c>
      <c r="U29" s="41"/>
      <c r="V29" s="41" t="s">
        <v>111</v>
      </c>
      <c r="W29" s="41" t="s">
        <v>110</v>
      </c>
      <c r="X29" s="41" t="s">
        <v>136</v>
      </c>
      <c r="Y29" s="41" t="s">
        <v>137</v>
      </c>
      <c r="Z29" s="41"/>
      <c r="AA29" s="28" t="s">
        <v>153</v>
      </c>
      <c r="AB29" s="56">
        <v>0.096</v>
      </c>
      <c r="AC29" s="57" t="s">
        <v>114</v>
      </c>
      <c r="AD29" s="58" t="s">
        <v>140</v>
      </c>
      <c r="AE29" s="62">
        <v>81</v>
      </c>
      <c r="AF29" s="62">
        <v>77</v>
      </c>
      <c r="AG29" s="62">
        <v>3</v>
      </c>
      <c r="AH29" s="62">
        <v>0.14706846</v>
      </c>
      <c r="AI29" s="79">
        <v>0.652757226124487</v>
      </c>
      <c r="AJ29" s="80"/>
      <c r="AK29" s="80"/>
      <c r="AL29" s="80" t="s">
        <v>141</v>
      </c>
      <c r="AM29" s="81" t="s">
        <v>154</v>
      </c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98" t="s">
        <v>128</v>
      </c>
      <c r="AZ29" s="21"/>
      <c r="BA29" s="21"/>
      <c r="BB29" s="106">
        <v>2</v>
      </c>
      <c r="BC29" s="106">
        <v>2</v>
      </c>
      <c r="BD29" s="106">
        <v>2</v>
      </c>
      <c r="BE29" s="106">
        <v>2</v>
      </c>
    </row>
    <row r="30" s="4" customFormat="1" ht="39.95" customHeight="1" spans="1:57">
      <c r="A30" s="20">
        <f t="shared" si="4"/>
        <v>22</v>
      </c>
      <c r="B30" s="21"/>
      <c r="C30" s="21"/>
      <c r="D30" s="21"/>
      <c r="E30" s="21">
        <v>3</v>
      </c>
      <c r="F30" s="21"/>
      <c r="G30" s="21"/>
      <c r="H30" s="21"/>
      <c r="I30" s="21"/>
      <c r="J30" s="21"/>
      <c r="K30" s="21"/>
      <c r="L30" s="21"/>
      <c r="M30" s="21"/>
      <c r="N30" s="21" t="s">
        <v>175</v>
      </c>
      <c r="O30" s="27"/>
      <c r="P30" s="28" t="s">
        <v>107</v>
      </c>
      <c r="Q30" s="21" t="s">
        <v>108</v>
      </c>
      <c r="R30" s="21"/>
      <c r="S30" s="40" t="s">
        <v>107</v>
      </c>
      <c r="T30" s="21"/>
      <c r="U30" s="41"/>
      <c r="V30" s="41" t="s">
        <v>110</v>
      </c>
      <c r="W30" s="41" t="s">
        <v>111</v>
      </c>
      <c r="X30" s="41" t="s">
        <v>124</v>
      </c>
      <c r="Y30" s="41" t="s">
        <v>113</v>
      </c>
      <c r="Z30" s="41" t="s">
        <v>114</v>
      </c>
      <c r="AA30" s="28" t="s">
        <v>176</v>
      </c>
      <c r="AB30" s="63">
        <f>AB31+AB32*2</f>
        <v>0.217</v>
      </c>
      <c r="AC30" s="57" t="s">
        <v>114</v>
      </c>
      <c r="AD30" s="21" t="s">
        <v>132</v>
      </c>
      <c r="AE30" s="21"/>
      <c r="AF30" s="21"/>
      <c r="AG30" s="21"/>
      <c r="AH30" s="21"/>
      <c r="AI30" s="21"/>
      <c r="AJ30" s="80">
        <f>3.14*0.8*2</f>
        <v>5.024</v>
      </c>
      <c r="AK30" s="21"/>
      <c r="AL30" s="80" t="s">
        <v>117</v>
      </c>
      <c r="AM30" s="21" t="s">
        <v>146</v>
      </c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98" t="s">
        <v>128</v>
      </c>
      <c r="AZ30" s="21"/>
      <c r="BA30" s="21"/>
      <c r="BB30" s="21">
        <v>1</v>
      </c>
      <c r="BC30" s="21">
        <v>1</v>
      </c>
      <c r="BD30" s="106">
        <v>1</v>
      </c>
      <c r="BE30" s="106">
        <v>1</v>
      </c>
    </row>
    <row r="31" s="2" customFormat="1" ht="39.95" customHeight="1" spans="1:57">
      <c r="A31" s="20">
        <f t="shared" si="4"/>
        <v>23</v>
      </c>
      <c r="B31" s="21"/>
      <c r="C31" s="21"/>
      <c r="D31" s="21"/>
      <c r="E31" s="21"/>
      <c r="F31" s="21">
        <v>4</v>
      </c>
      <c r="G31" s="21"/>
      <c r="H31" s="21"/>
      <c r="I31" s="21"/>
      <c r="J31" s="21"/>
      <c r="K31" s="21"/>
      <c r="L31" s="29" t="s">
        <v>177</v>
      </c>
      <c r="M31" s="29" t="s">
        <v>177</v>
      </c>
      <c r="N31" s="29" t="s">
        <v>178</v>
      </c>
      <c r="O31" s="27"/>
      <c r="P31" s="28" t="s">
        <v>107</v>
      </c>
      <c r="Q31" s="21" t="s">
        <v>108</v>
      </c>
      <c r="R31" s="21"/>
      <c r="S31" s="40" t="s">
        <v>107</v>
      </c>
      <c r="T31" s="21"/>
      <c r="U31" s="41"/>
      <c r="V31" s="41" t="s">
        <v>110</v>
      </c>
      <c r="W31" s="41" t="s">
        <v>111</v>
      </c>
      <c r="X31" s="41" t="s">
        <v>136</v>
      </c>
      <c r="Y31" s="47" t="s">
        <v>157</v>
      </c>
      <c r="Z31" s="41"/>
      <c r="AA31" s="28" t="s">
        <v>176</v>
      </c>
      <c r="AB31" s="63">
        <v>0.2032</v>
      </c>
      <c r="AC31" s="57" t="s">
        <v>114</v>
      </c>
      <c r="AD31" s="58" t="s">
        <v>140</v>
      </c>
      <c r="AE31" s="62">
        <v>135</v>
      </c>
      <c r="AF31" s="62">
        <v>85</v>
      </c>
      <c r="AG31" s="62">
        <v>3</v>
      </c>
      <c r="AH31" s="62">
        <f t="shared" ref="AH31:AH35" si="5">AE31*AF31*AG31*7860/1000000000</f>
        <v>0.2705805</v>
      </c>
      <c r="AI31" s="79">
        <f>AB31/AH31</f>
        <v>0.750977989914277</v>
      </c>
      <c r="AJ31" s="21"/>
      <c r="AK31" s="21"/>
      <c r="AL31" s="80" t="s">
        <v>117</v>
      </c>
      <c r="AM31" s="58" t="s">
        <v>146</v>
      </c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98" t="s">
        <v>128</v>
      </c>
      <c r="AZ31" s="21"/>
      <c r="BA31" s="21"/>
      <c r="BB31" s="21">
        <v>1</v>
      </c>
      <c r="BC31" s="21">
        <v>1</v>
      </c>
      <c r="BD31" s="106">
        <v>1</v>
      </c>
      <c r="BE31" s="106">
        <v>1</v>
      </c>
    </row>
    <row r="32" s="4" customFormat="1" ht="39.95" customHeight="1" spans="1:57">
      <c r="A32" s="20">
        <f t="shared" si="4"/>
        <v>24</v>
      </c>
      <c r="B32" s="21"/>
      <c r="C32" s="21"/>
      <c r="D32" s="21"/>
      <c r="E32" s="21"/>
      <c r="F32" s="21">
        <v>4</v>
      </c>
      <c r="G32" s="21"/>
      <c r="H32" s="21"/>
      <c r="I32" s="21"/>
      <c r="J32" s="21"/>
      <c r="K32" s="21"/>
      <c r="L32" s="21" t="s">
        <v>179</v>
      </c>
      <c r="M32" s="21" t="s">
        <v>179</v>
      </c>
      <c r="N32" s="21" t="s">
        <v>180</v>
      </c>
      <c r="O32" s="21" t="s">
        <v>181</v>
      </c>
      <c r="P32" s="28" t="s">
        <v>107</v>
      </c>
      <c r="Q32" s="21" t="s">
        <v>108</v>
      </c>
      <c r="R32" s="21"/>
      <c r="S32" s="40" t="s">
        <v>107</v>
      </c>
      <c r="T32" s="21"/>
      <c r="U32" s="41"/>
      <c r="V32" s="41" t="s">
        <v>111</v>
      </c>
      <c r="W32" s="41" t="s">
        <v>110</v>
      </c>
      <c r="X32" s="41" t="s">
        <v>182</v>
      </c>
      <c r="Y32" s="41" t="s">
        <v>183</v>
      </c>
      <c r="Z32" s="41"/>
      <c r="AA32" s="28" t="s">
        <v>184</v>
      </c>
      <c r="AB32" s="63">
        <v>0.0069</v>
      </c>
      <c r="AC32" s="57" t="s">
        <v>114</v>
      </c>
      <c r="AD32" s="21"/>
      <c r="AE32" s="21"/>
      <c r="AF32" s="21"/>
      <c r="AG32" s="21"/>
      <c r="AH32" s="21"/>
      <c r="AI32" s="21"/>
      <c r="AJ32" s="21"/>
      <c r="AK32" s="21"/>
      <c r="AL32" s="80" t="s">
        <v>141</v>
      </c>
      <c r="AM32" s="81" t="s">
        <v>185</v>
      </c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98" t="s">
        <v>128</v>
      </c>
      <c r="AZ32" s="21"/>
      <c r="BA32" s="21"/>
      <c r="BB32" s="21">
        <v>2</v>
      </c>
      <c r="BC32" s="21">
        <v>2</v>
      </c>
      <c r="BD32" s="106">
        <v>2</v>
      </c>
      <c r="BE32" s="106">
        <v>2</v>
      </c>
    </row>
    <row r="33" s="4" customFormat="1" ht="39.95" customHeight="1" spans="1:57">
      <c r="A33" s="20">
        <f t="shared" si="4"/>
        <v>25</v>
      </c>
      <c r="B33" s="21"/>
      <c r="C33" s="21"/>
      <c r="D33" s="21"/>
      <c r="E33" s="21">
        <v>3</v>
      </c>
      <c r="F33" s="21"/>
      <c r="G33" s="21"/>
      <c r="H33" s="21"/>
      <c r="I33" s="21"/>
      <c r="J33" s="21"/>
      <c r="K33" s="21"/>
      <c r="L33" s="21"/>
      <c r="M33" s="21"/>
      <c r="N33" s="21" t="s">
        <v>186</v>
      </c>
      <c r="O33" s="27"/>
      <c r="P33" s="28" t="s">
        <v>107</v>
      </c>
      <c r="Q33" s="21" t="s">
        <v>108</v>
      </c>
      <c r="R33" s="21"/>
      <c r="S33" s="40" t="s">
        <v>107</v>
      </c>
      <c r="T33" s="21"/>
      <c r="U33" s="41"/>
      <c r="V33" s="41" t="s">
        <v>110</v>
      </c>
      <c r="W33" s="41" t="s">
        <v>111</v>
      </c>
      <c r="X33" s="41" t="s">
        <v>124</v>
      </c>
      <c r="Y33" s="41" t="s">
        <v>113</v>
      </c>
      <c r="Z33" s="41"/>
      <c r="AA33" s="28" t="s">
        <v>187</v>
      </c>
      <c r="AB33" s="63">
        <f>AB34+AB35*2</f>
        <v>0.3949</v>
      </c>
      <c r="AC33" s="57" t="s">
        <v>114</v>
      </c>
      <c r="AD33" s="21" t="s">
        <v>132</v>
      </c>
      <c r="AE33" s="21"/>
      <c r="AF33" s="21"/>
      <c r="AG33" s="21"/>
      <c r="AH33" s="21"/>
      <c r="AI33" s="21"/>
      <c r="AJ33" s="80">
        <f>3.14*1.4*2</f>
        <v>8.792</v>
      </c>
      <c r="AK33" s="21"/>
      <c r="AL33" s="80" t="s">
        <v>117</v>
      </c>
      <c r="AM33" s="21" t="s">
        <v>146</v>
      </c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98" t="s">
        <v>128</v>
      </c>
      <c r="AZ33" s="21"/>
      <c r="BA33" s="21"/>
      <c r="BB33" s="21">
        <v>1</v>
      </c>
      <c r="BC33" s="21">
        <v>1</v>
      </c>
      <c r="BD33" s="106">
        <v>0</v>
      </c>
      <c r="BE33" s="106">
        <v>0</v>
      </c>
    </row>
    <row r="34" s="2" customFormat="1" ht="39.95" customHeight="1" spans="1:57">
      <c r="A34" s="20">
        <f t="shared" si="4"/>
        <v>26</v>
      </c>
      <c r="B34" s="21"/>
      <c r="C34" s="21"/>
      <c r="D34" s="21"/>
      <c r="E34" s="21"/>
      <c r="F34" s="21">
        <v>4</v>
      </c>
      <c r="G34" s="21"/>
      <c r="H34" s="21"/>
      <c r="I34" s="21"/>
      <c r="J34" s="21"/>
      <c r="K34" s="21"/>
      <c r="L34" s="29" t="s">
        <v>188</v>
      </c>
      <c r="M34" s="29" t="s">
        <v>188</v>
      </c>
      <c r="N34" s="29" t="s">
        <v>189</v>
      </c>
      <c r="O34" s="27"/>
      <c r="P34" s="28" t="s">
        <v>107</v>
      </c>
      <c r="Q34" s="21" t="s">
        <v>108</v>
      </c>
      <c r="R34" s="21"/>
      <c r="S34" s="40" t="s">
        <v>107</v>
      </c>
      <c r="T34" s="21"/>
      <c r="U34" s="41"/>
      <c r="V34" s="41" t="s">
        <v>110</v>
      </c>
      <c r="W34" s="41" t="s">
        <v>111</v>
      </c>
      <c r="X34" s="41" t="s">
        <v>136</v>
      </c>
      <c r="Y34" s="47" t="s">
        <v>157</v>
      </c>
      <c r="Z34" s="41"/>
      <c r="AA34" s="28" t="s">
        <v>190</v>
      </c>
      <c r="AB34" s="56">
        <v>0.3537</v>
      </c>
      <c r="AC34" s="57" t="s">
        <v>114</v>
      </c>
      <c r="AD34" s="58" t="s">
        <v>140</v>
      </c>
      <c r="AE34" s="62">
        <v>145</v>
      </c>
      <c r="AF34" s="62">
        <v>137</v>
      </c>
      <c r="AG34" s="62">
        <v>3</v>
      </c>
      <c r="AH34" s="62">
        <f t="shared" si="5"/>
        <v>0.4684167</v>
      </c>
      <c r="AI34" s="79">
        <f t="shared" ref="AI34:AI37" si="6">AB34/AH34</f>
        <v>0.755096904102693</v>
      </c>
      <c r="AJ34" s="21"/>
      <c r="AK34" s="21"/>
      <c r="AL34" s="80" t="s">
        <v>117</v>
      </c>
      <c r="AM34" s="58" t="s">
        <v>146</v>
      </c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98" t="s">
        <v>128</v>
      </c>
      <c r="AZ34" s="21"/>
      <c r="BA34" s="21"/>
      <c r="BB34" s="21">
        <v>1</v>
      </c>
      <c r="BC34" s="21">
        <v>1</v>
      </c>
      <c r="BD34" s="106">
        <v>0</v>
      </c>
      <c r="BE34" s="106">
        <v>0</v>
      </c>
    </row>
    <row r="35" s="4" customFormat="1" ht="39.95" customHeight="1" spans="1:57">
      <c r="A35" s="20">
        <f t="shared" si="4"/>
        <v>27</v>
      </c>
      <c r="B35" s="21"/>
      <c r="C35" s="21"/>
      <c r="D35" s="21"/>
      <c r="E35" s="21"/>
      <c r="F35" s="21">
        <v>4</v>
      </c>
      <c r="G35" s="21"/>
      <c r="H35" s="21"/>
      <c r="I35" s="21"/>
      <c r="J35" s="21"/>
      <c r="K35" s="21"/>
      <c r="L35" s="29" t="s">
        <v>191</v>
      </c>
      <c r="M35" s="29" t="s">
        <v>191</v>
      </c>
      <c r="N35" s="29" t="s">
        <v>192</v>
      </c>
      <c r="O35" s="21"/>
      <c r="P35" s="28"/>
      <c r="Q35" s="21"/>
      <c r="R35" s="21"/>
      <c r="S35" s="40"/>
      <c r="T35" s="21"/>
      <c r="U35" s="41"/>
      <c r="V35" s="41"/>
      <c r="W35" s="41"/>
      <c r="X35" s="41"/>
      <c r="Y35" s="41" t="s">
        <v>193</v>
      </c>
      <c r="Z35" s="41"/>
      <c r="AA35" s="28" t="s">
        <v>194</v>
      </c>
      <c r="AB35" s="63">
        <v>0.0206</v>
      </c>
      <c r="AC35" s="57" t="s">
        <v>114</v>
      </c>
      <c r="AD35" s="21" t="s">
        <v>195</v>
      </c>
      <c r="AE35" s="21"/>
      <c r="AF35" s="21"/>
      <c r="AG35" s="21"/>
      <c r="AH35" s="62">
        <f>3.14*81*12*7860/1000000000</f>
        <v>0.0239893488</v>
      </c>
      <c r="AI35" s="79">
        <f t="shared" si="6"/>
        <v>0.858714430797721</v>
      </c>
      <c r="AJ35" s="21"/>
      <c r="AK35" s="21"/>
      <c r="AL35" s="21" t="s">
        <v>141</v>
      </c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98" t="s">
        <v>128</v>
      </c>
      <c r="AZ35" s="21"/>
      <c r="BA35" s="21"/>
      <c r="BB35" s="21">
        <v>2</v>
      </c>
      <c r="BC35" s="21">
        <v>2</v>
      </c>
      <c r="BD35" s="106">
        <v>0</v>
      </c>
      <c r="BE35" s="106">
        <v>0</v>
      </c>
    </row>
    <row r="36" s="4" customFormat="1" ht="39.95" customHeight="1" spans="1:57">
      <c r="A36" s="20">
        <f t="shared" si="4"/>
        <v>28</v>
      </c>
      <c r="B36" s="21"/>
      <c r="C36" s="21"/>
      <c r="D36" s="21"/>
      <c r="E36" s="21">
        <v>3</v>
      </c>
      <c r="F36" s="21"/>
      <c r="G36" s="21"/>
      <c r="H36" s="21"/>
      <c r="I36" s="21"/>
      <c r="J36" s="21"/>
      <c r="K36" s="21"/>
      <c r="L36" s="21"/>
      <c r="M36" s="21"/>
      <c r="N36" s="21" t="s">
        <v>186</v>
      </c>
      <c r="O36" s="27"/>
      <c r="P36" s="28" t="s">
        <v>107</v>
      </c>
      <c r="Q36" s="21" t="s">
        <v>108</v>
      </c>
      <c r="R36" s="21"/>
      <c r="S36" s="40" t="s">
        <v>107</v>
      </c>
      <c r="T36" s="21"/>
      <c r="U36" s="41"/>
      <c r="V36" s="41" t="s">
        <v>110</v>
      </c>
      <c r="W36" s="41" t="s">
        <v>111</v>
      </c>
      <c r="X36" s="41" t="s">
        <v>124</v>
      </c>
      <c r="Y36" s="41" t="s">
        <v>113</v>
      </c>
      <c r="Z36" s="41"/>
      <c r="AA36" s="28" t="s">
        <v>190</v>
      </c>
      <c r="AB36" s="63">
        <f>AB37+AB38*2</f>
        <v>0.3675</v>
      </c>
      <c r="AC36" s="57" t="s">
        <v>114</v>
      </c>
      <c r="AD36" s="21" t="s">
        <v>132</v>
      </c>
      <c r="AE36" s="21"/>
      <c r="AF36" s="21"/>
      <c r="AG36" s="21"/>
      <c r="AH36" s="21"/>
      <c r="AI36" s="21"/>
      <c r="AJ36" s="80">
        <f>3.14*0.8*2</f>
        <v>5.024</v>
      </c>
      <c r="AK36" s="21"/>
      <c r="AL36" s="80" t="s">
        <v>117</v>
      </c>
      <c r="AM36" s="21" t="s">
        <v>146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98" t="s">
        <v>128</v>
      </c>
      <c r="AZ36" s="21"/>
      <c r="BA36" s="21"/>
      <c r="BB36" s="21">
        <v>0</v>
      </c>
      <c r="BC36" s="21">
        <v>0</v>
      </c>
      <c r="BD36" s="106">
        <v>1</v>
      </c>
      <c r="BE36" s="106">
        <v>1</v>
      </c>
    </row>
    <row r="37" s="2" customFormat="1" ht="39.95" customHeight="1" spans="1:57">
      <c r="A37" s="20">
        <f t="shared" si="4"/>
        <v>29</v>
      </c>
      <c r="B37" s="21"/>
      <c r="C37" s="21"/>
      <c r="D37" s="21"/>
      <c r="E37" s="21"/>
      <c r="F37" s="21">
        <v>4</v>
      </c>
      <c r="G37" s="21"/>
      <c r="H37" s="21"/>
      <c r="I37" s="21"/>
      <c r="J37" s="21"/>
      <c r="K37" s="21"/>
      <c r="L37" s="29" t="s">
        <v>188</v>
      </c>
      <c r="M37" s="29" t="s">
        <v>188</v>
      </c>
      <c r="N37" s="29" t="s">
        <v>189</v>
      </c>
      <c r="O37" s="27"/>
      <c r="P37" s="28" t="s">
        <v>107</v>
      </c>
      <c r="Q37" s="21" t="s">
        <v>108</v>
      </c>
      <c r="R37" s="21"/>
      <c r="S37" s="40" t="s">
        <v>107</v>
      </c>
      <c r="T37" s="21"/>
      <c r="U37" s="41"/>
      <c r="V37" s="41" t="s">
        <v>110</v>
      </c>
      <c r="W37" s="41" t="s">
        <v>111</v>
      </c>
      <c r="X37" s="41" t="s">
        <v>136</v>
      </c>
      <c r="Y37" s="47" t="s">
        <v>157</v>
      </c>
      <c r="Z37" s="41"/>
      <c r="AA37" s="28" t="s">
        <v>190</v>
      </c>
      <c r="AB37" s="56">
        <v>0.3537</v>
      </c>
      <c r="AC37" s="57" t="s">
        <v>114</v>
      </c>
      <c r="AD37" s="58" t="s">
        <v>140</v>
      </c>
      <c r="AE37" s="62">
        <v>145</v>
      </c>
      <c r="AF37" s="62">
        <v>137</v>
      </c>
      <c r="AG37" s="62">
        <v>3</v>
      </c>
      <c r="AH37" s="62">
        <f>AE37*AF37*AG37*7860/1000000000</f>
        <v>0.4684167</v>
      </c>
      <c r="AI37" s="79">
        <f t="shared" si="6"/>
        <v>0.755096904102693</v>
      </c>
      <c r="AJ37" s="21"/>
      <c r="AK37" s="21"/>
      <c r="AL37" s="80" t="s">
        <v>117</v>
      </c>
      <c r="AM37" s="58" t="s">
        <v>146</v>
      </c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98" t="s">
        <v>128</v>
      </c>
      <c r="AZ37" s="21"/>
      <c r="BA37" s="21"/>
      <c r="BB37" s="21">
        <v>0</v>
      </c>
      <c r="BC37" s="21">
        <v>0</v>
      </c>
      <c r="BD37" s="106">
        <v>1</v>
      </c>
      <c r="BE37" s="106">
        <v>1</v>
      </c>
    </row>
    <row r="38" s="4" customFormat="1" ht="39.95" customHeight="1" spans="1:57">
      <c r="A38" s="20">
        <f t="shared" si="4"/>
        <v>30</v>
      </c>
      <c r="B38" s="21"/>
      <c r="C38" s="21"/>
      <c r="D38" s="21"/>
      <c r="E38" s="21"/>
      <c r="F38" s="21">
        <v>4</v>
      </c>
      <c r="G38" s="21"/>
      <c r="H38" s="21"/>
      <c r="I38" s="21"/>
      <c r="J38" s="21"/>
      <c r="K38" s="21"/>
      <c r="L38" s="21" t="s">
        <v>179</v>
      </c>
      <c r="M38" s="21" t="s">
        <v>179</v>
      </c>
      <c r="N38" s="21" t="s">
        <v>180</v>
      </c>
      <c r="O38" s="21" t="s">
        <v>181</v>
      </c>
      <c r="P38" s="28" t="s">
        <v>107</v>
      </c>
      <c r="Q38" s="21" t="s">
        <v>108</v>
      </c>
      <c r="R38" s="21"/>
      <c r="S38" s="40" t="s">
        <v>107</v>
      </c>
      <c r="T38" s="21" t="s">
        <v>179</v>
      </c>
      <c r="U38" s="41"/>
      <c r="V38" s="41" t="s">
        <v>111</v>
      </c>
      <c r="W38" s="41" t="s">
        <v>110</v>
      </c>
      <c r="X38" s="41" t="s">
        <v>182</v>
      </c>
      <c r="Y38" s="41" t="s">
        <v>183</v>
      </c>
      <c r="Z38" s="41"/>
      <c r="AA38" s="28" t="s">
        <v>184</v>
      </c>
      <c r="AB38" s="63">
        <v>0.0069</v>
      </c>
      <c r="AC38" s="57" t="s">
        <v>114</v>
      </c>
      <c r="AD38" s="21"/>
      <c r="AE38" s="21"/>
      <c r="AF38" s="21"/>
      <c r="AG38" s="21"/>
      <c r="AH38" s="21"/>
      <c r="AI38" s="21"/>
      <c r="AJ38" s="21"/>
      <c r="AK38" s="21"/>
      <c r="AL38" s="80" t="s">
        <v>141</v>
      </c>
      <c r="AM38" s="81" t="s">
        <v>185</v>
      </c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98" t="s">
        <v>128</v>
      </c>
      <c r="AZ38" s="21"/>
      <c r="BA38" s="21"/>
      <c r="BB38" s="21">
        <v>0</v>
      </c>
      <c r="BC38" s="21">
        <v>0</v>
      </c>
      <c r="BD38" s="106">
        <v>2</v>
      </c>
      <c r="BE38" s="106">
        <v>2</v>
      </c>
    </row>
    <row r="39" s="4" customFormat="1" ht="39.95" customHeight="1" spans="1:57">
      <c r="A39" s="20">
        <f t="shared" si="4"/>
        <v>31</v>
      </c>
      <c r="B39" s="21"/>
      <c r="C39" s="21"/>
      <c r="D39" s="21"/>
      <c r="E39" s="21">
        <v>3</v>
      </c>
      <c r="F39" s="21"/>
      <c r="G39" s="21"/>
      <c r="H39" s="21"/>
      <c r="I39" s="21"/>
      <c r="J39" s="21"/>
      <c r="K39" s="21"/>
      <c r="L39" s="21" t="s">
        <v>196</v>
      </c>
      <c r="M39" s="21" t="s">
        <v>196</v>
      </c>
      <c r="N39" s="21" t="s">
        <v>197</v>
      </c>
      <c r="O39" s="27"/>
      <c r="P39" s="28" t="s">
        <v>107</v>
      </c>
      <c r="Q39" s="21" t="s">
        <v>108</v>
      </c>
      <c r="R39" s="21"/>
      <c r="S39" s="40" t="s">
        <v>107</v>
      </c>
      <c r="T39" s="21" t="s">
        <v>196</v>
      </c>
      <c r="U39" s="41"/>
      <c r="V39" s="41" t="s">
        <v>110</v>
      </c>
      <c r="W39" s="41" t="s">
        <v>111</v>
      </c>
      <c r="X39" s="41" t="s">
        <v>124</v>
      </c>
      <c r="Y39" s="41" t="s">
        <v>113</v>
      </c>
      <c r="Z39" s="41"/>
      <c r="AA39" s="28" t="s">
        <v>198</v>
      </c>
      <c r="AB39" s="63">
        <f>AB40+AB41+AB42</f>
        <v>0.124</v>
      </c>
      <c r="AC39" s="57" t="s">
        <v>114</v>
      </c>
      <c r="AD39" s="58" t="s">
        <v>132</v>
      </c>
      <c r="AE39" s="62"/>
      <c r="AF39" s="62"/>
      <c r="AG39" s="62"/>
      <c r="AH39" s="62"/>
      <c r="AI39" s="79"/>
      <c r="AJ39" s="80">
        <v>3</v>
      </c>
      <c r="AK39" s="80"/>
      <c r="AL39" s="80" t="s">
        <v>171</v>
      </c>
      <c r="AM39" s="58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98" t="s">
        <v>128</v>
      </c>
      <c r="AZ39" s="21"/>
      <c r="BA39" s="21"/>
      <c r="BB39" s="106">
        <v>1</v>
      </c>
      <c r="BC39" s="106">
        <v>1</v>
      </c>
      <c r="BD39" s="106">
        <v>0</v>
      </c>
      <c r="BE39" s="106">
        <v>0</v>
      </c>
    </row>
    <row r="40" s="4" customFormat="1" ht="39.95" customHeight="1" spans="1:57">
      <c r="A40" s="20">
        <f t="shared" si="4"/>
        <v>32</v>
      </c>
      <c r="B40" s="21"/>
      <c r="C40" s="21"/>
      <c r="D40" s="21"/>
      <c r="E40" s="21"/>
      <c r="F40" s="21">
        <v>4</v>
      </c>
      <c r="G40" s="21"/>
      <c r="H40" s="21"/>
      <c r="I40" s="21"/>
      <c r="J40" s="21"/>
      <c r="K40" s="21"/>
      <c r="L40" s="21" t="s">
        <v>199</v>
      </c>
      <c r="M40" s="21" t="s">
        <v>199</v>
      </c>
      <c r="N40" s="21" t="s">
        <v>200</v>
      </c>
      <c r="O40" s="27"/>
      <c r="P40" s="28" t="s">
        <v>107</v>
      </c>
      <c r="Q40" s="21" t="s">
        <v>108</v>
      </c>
      <c r="R40" s="21"/>
      <c r="S40" s="40" t="s">
        <v>107</v>
      </c>
      <c r="T40" s="21" t="s">
        <v>199</v>
      </c>
      <c r="U40" s="41"/>
      <c r="V40" s="41" t="s">
        <v>110</v>
      </c>
      <c r="W40" s="41" t="s">
        <v>111</v>
      </c>
      <c r="X40" s="41" t="s">
        <v>201</v>
      </c>
      <c r="Y40" s="41" t="s">
        <v>202</v>
      </c>
      <c r="Z40" s="41"/>
      <c r="AA40" s="28" t="s">
        <v>203</v>
      </c>
      <c r="AB40" s="63">
        <v>0.015</v>
      </c>
      <c r="AC40" s="57" t="s">
        <v>114</v>
      </c>
      <c r="AD40" s="58" t="s">
        <v>204</v>
      </c>
      <c r="AE40" s="62">
        <f t="shared" ref="AE40:AE43" si="7">AB40/0.2219*1000</f>
        <v>67.598017124831</v>
      </c>
      <c r="AF40" s="62">
        <v>6</v>
      </c>
      <c r="AG40" s="62"/>
      <c r="AH40" s="62">
        <f t="shared" ref="AH40:AH43" si="8">AE40*0.2219/1000</f>
        <v>0.015</v>
      </c>
      <c r="AI40" s="79">
        <f t="shared" ref="AI40:AI44" si="9">AB40/AH40</f>
        <v>1</v>
      </c>
      <c r="AJ40" s="80"/>
      <c r="AK40" s="80"/>
      <c r="AL40" s="80" t="s">
        <v>141</v>
      </c>
      <c r="AM40" s="81" t="s">
        <v>205</v>
      </c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98" t="s">
        <v>128</v>
      </c>
      <c r="AZ40" s="21"/>
      <c r="BA40" s="21"/>
      <c r="BB40" s="106">
        <v>1</v>
      </c>
      <c r="BC40" s="106">
        <v>1</v>
      </c>
      <c r="BD40" s="106">
        <v>0</v>
      </c>
      <c r="BE40" s="106">
        <v>0</v>
      </c>
    </row>
    <row r="41" s="4" customFormat="1" ht="39.95" customHeight="1" spans="1:57">
      <c r="A41" s="20">
        <f t="shared" si="4"/>
        <v>33</v>
      </c>
      <c r="B41" s="21"/>
      <c r="C41" s="21"/>
      <c r="D41" s="21"/>
      <c r="E41" s="21"/>
      <c r="F41" s="21">
        <v>4</v>
      </c>
      <c r="G41" s="21"/>
      <c r="H41" s="21"/>
      <c r="I41" s="21"/>
      <c r="J41" s="21"/>
      <c r="K41" s="21"/>
      <c r="L41" s="21" t="s">
        <v>206</v>
      </c>
      <c r="M41" s="21" t="s">
        <v>206</v>
      </c>
      <c r="N41" s="21" t="s">
        <v>207</v>
      </c>
      <c r="O41" s="27"/>
      <c r="P41" s="28" t="s">
        <v>107</v>
      </c>
      <c r="Q41" s="21" t="s">
        <v>108</v>
      </c>
      <c r="R41" s="21"/>
      <c r="S41" s="40" t="s">
        <v>107</v>
      </c>
      <c r="T41" s="21" t="s">
        <v>206</v>
      </c>
      <c r="U41" s="41"/>
      <c r="V41" s="41" t="s">
        <v>110</v>
      </c>
      <c r="W41" s="41" t="s">
        <v>111</v>
      </c>
      <c r="X41" s="41" t="s">
        <v>201</v>
      </c>
      <c r="Y41" s="41" t="s">
        <v>202</v>
      </c>
      <c r="Z41" s="41"/>
      <c r="AA41" s="28" t="s">
        <v>208</v>
      </c>
      <c r="AB41" s="63">
        <v>0.015</v>
      </c>
      <c r="AC41" s="57"/>
      <c r="AD41" s="58" t="s">
        <v>204</v>
      </c>
      <c r="AE41" s="62">
        <f t="shared" si="7"/>
        <v>67.598017124831</v>
      </c>
      <c r="AF41" s="62">
        <v>6</v>
      </c>
      <c r="AG41" s="62"/>
      <c r="AH41" s="62">
        <f t="shared" si="8"/>
        <v>0.015</v>
      </c>
      <c r="AI41" s="79">
        <f t="shared" si="9"/>
        <v>1</v>
      </c>
      <c r="AJ41" s="80"/>
      <c r="AK41" s="80"/>
      <c r="AL41" s="80" t="s">
        <v>141</v>
      </c>
      <c r="AM41" s="81" t="s">
        <v>205</v>
      </c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98" t="s">
        <v>128</v>
      </c>
      <c r="AZ41" s="21"/>
      <c r="BA41" s="21"/>
      <c r="BB41" s="106">
        <v>1</v>
      </c>
      <c r="BC41" s="106">
        <v>1</v>
      </c>
      <c r="BD41" s="106">
        <v>0</v>
      </c>
      <c r="BE41" s="106">
        <v>0</v>
      </c>
    </row>
    <row r="42" s="4" customFormat="1" ht="39.95" customHeight="1" spans="1:57">
      <c r="A42" s="20">
        <f t="shared" si="4"/>
        <v>34</v>
      </c>
      <c r="B42" s="21"/>
      <c r="C42" s="21"/>
      <c r="D42" s="21"/>
      <c r="E42" s="21"/>
      <c r="F42" s="21">
        <v>4</v>
      </c>
      <c r="G42" s="21"/>
      <c r="H42" s="21"/>
      <c r="I42" s="21"/>
      <c r="J42" s="21"/>
      <c r="K42" s="21"/>
      <c r="L42" s="21" t="s">
        <v>209</v>
      </c>
      <c r="M42" s="21" t="s">
        <v>209</v>
      </c>
      <c r="N42" s="21" t="s">
        <v>210</v>
      </c>
      <c r="O42" s="27"/>
      <c r="P42" s="28" t="s">
        <v>107</v>
      </c>
      <c r="Q42" s="21" t="s">
        <v>108</v>
      </c>
      <c r="R42" s="21"/>
      <c r="S42" s="40" t="s">
        <v>107</v>
      </c>
      <c r="T42" s="21" t="s">
        <v>209</v>
      </c>
      <c r="U42" s="41"/>
      <c r="V42" s="41" t="s">
        <v>110</v>
      </c>
      <c r="W42" s="41" t="s">
        <v>111</v>
      </c>
      <c r="X42" s="41" t="s">
        <v>201</v>
      </c>
      <c r="Y42" s="41" t="s">
        <v>202</v>
      </c>
      <c r="Z42" s="41"/>
      <c r="AA42" s="28" t="s">
        <v>211</v>
      </c>
      <c r="AB42" s="63">
        <v>0.094</v>
      </c>
      <c r="AC42" s="57" t="s">
        <v>114</v>
      </c>
      <c r="AD42" s="58" t="s">
        <v>204</v>
      </c>
      <c r="AE42" s="62">
        <f t="shared" si="7"/>
        <v>423.614240648941</v>
      </c>
      <c r="AF42" s="62">
        <v>6</v>
      </c>
      <c r="AG42" s="62"/>
      <c r="AH42" s="62">
        <f t="shared" si="8"/>
        <v>0.094</v>
      </c>
      <c r="AI42" s="79">
        <f t="shared" si="9"/>
        <v>1</v>
      </c>
      <c r="AJ42" s="80"/>
      <c r="AK42" s="80"/>
      <c r="AL42" s="80" t="s">
        <v>141</v>
      </c>
      <c r="AM42" s="81" t="s">
        <v>205</v>
      </c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98" t="s">
        <v>128</v>
      </c>
      <c r="AZ42" s="21"/>
      <c r="BA42" s="21"/>
      <c r="BB42" s="106">
        <v>1</v>
      </c>
      <c r="BC42" s="106">
        <v>1</v>
      </c>
      <c r="BD42" s="106">
        <v>0</v>
      </c>
      <c r="BE42" s="106">
        <v>0</v>
      </c>
    </row>
    <row r="43" s="4" customFormat="1" ht="39.95" customHeight="1" spans="1:57">
      <c r="A43" s="20">
        <f t="shared" si="4"/>
        <v>35</v>
      </c>
      <c r="B43" s="21"/>
      <c r="C43" s="21"/>
      <c r="D43" s="21"/>
      <c r="E43" s="21">
        <v>3</v>
      </c>
      <c r="F43" s="21"/>
      <c r="G43" s="21"/>
      <c r="H43" s="21"/>
      <c r="I43" s="21"/>
      <c r="J43" s="21"/>
      <c r="K43" s="21"/>
      <c r="L43" s="21" t="s">
        <v>212</v>
      </c>
      <c r="M43" s="21" t="s">
        <v>212</v>
      </c>
      <c r="N43" s="21" t="s">
        <v>213</v>
      </c>
      <c r="O43" s="27"/>
      <c r="P43" s="28" t="s">
        <v>107</v>
      </c>
      <c r="Q43" s="21" t="s">
        <v>108</v>
      </c>
      <c r="R43" s="21"/>
      <c r="S43" s="40" t="s">
        <v>107</v>
      </c>
      <c r="T43" s="21" t="s">
        <v>212</v>
      </c>
      <c r="U43" s="41"/>
      <c r="V43" s="41" t="s">
        <v>110</v>
      </c>
      <c r="W43" s="41" t="s">
        <v>111</v>
      </c>
      <c r="X43" s="41" t="s">
        <v>201</v>
      </c>
      <c r="Y43" s="41" t="s">
        <v>202</v>
      </c>
      <c r="Z43" s="41"/>
      <c r="AA43" s="28" t="s">
        <v>214</v>
      </c>
      <c r="AB43" s="63">
        <v>0.067</v>
      </c>
      <c r="AC43" s="57" t="s">
        <v>114</v>
      </c>
      <c r="AD43" s="58" t="s">
        <v>204</v>
      </c>
      <c r="AE43" s="62">
        <f t="shared" si="7"/>
        <v>301.937809824245</v>
      </c>
      <c r="AF43" s="62">
        <v>6</v>
      </c>
      <c r="AG43" s="62"/>
      <c r="AH43" s="62">
        <f t="shared" si="8"/>
        <v>0.067</v>
      </c>
      <c r="AI43" s="79">
        <f t="shared" si="9"/>
        <v>1</v>
      </c>
      <c r="AJ43" s="80"/>
      <c r="AK43" s="80"/>
      <c r="AL43" s="80" t="s">
        <v>141</v>
      </c>
      <c r="AM43" s="81" t="s">
        <v>215</v>
      </c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98" t="s">
        <v>128</v>
      </c>
      <c r="AZ43" s="21"/>
      <c r="BA43" s="21"/>
      <c r="BB43" s="106">
        <v>1</v>
      </c>
      <c r="BC43" s="106">
        <v>1</v>
      </c>
      <c r="BD43" s="106">
        <v>0</v>
      </c>
      <c r="BE43" s="106">
        <v>0</v>
      </c>
    </row>
    <row r="44" s="4" customFormat="1" ht="39.95" customHeight="1" spans="1:57">
      <c r="A44" s="20">
        <f t="shared" si="4"/>
        <v>36</v>
      </c>
      <c r="B44" s="21"/>
      <c r="C44" s="21"/>
      <c r="D44" s="21"/>
      <c r="E44" s="21">
        <v>3</v>
      </c>
      <c r="F44" s="21"/>
      <c r="G44" s="21"/>
      <c r="H44" s="21"/>
      <c r="I44" s="21"/>
      <c r="J44" s="21"/>
      <c r="K44" s="21"/>
      <c r="L44" s="21" t="s">
        <v>216</v>
      </c>
      <c r="M44" s="21" t="s">
        <v>216</v>
      </c>
      <c r="N44" s="21" t="s">
        <v>217</v>
      </c>
      <c r="O44" s="27"/>
      <c r="P44" s="28" t="s">
        <v>107</v>
      </c>
      <c r="Q44" s="21" t="s">
        <v>108</v>
      </c>
      <c r="R44" s="21"/>
      <c r="S44" s="40" t="s">
        <v>107</v>
      </c>
      <c r="T44" s="21" t="s">
        <v>216</v>
      </c>
      <c r="U44" s="41"/>
      <c r="V44" s="41" t="s">
        <v>110</v>
      </c>
      <c r="W44" s="41" t="s">
        <v>111</v>
      </c>
      <c r="X44" s="41" t="s">
        <v>136</v>
      </c>
      <c r="Y44" s="41" t="s">
        <v>218</v>
      </c>
      <c r="Z44" s="41"/>
      <c r="AA44" s="28" t="s">
        <v>219</v>
      </c>
      <c r="AB44" s="63">
        <v>0.067</v>
      </c>
      <c r="AC44" s="57" t="s">
        <v>114</v>
      </c>
      <c r="AD44" s="58" t="s">
        <v>140</v>
      </c>
      <c r="AE44" s="62">
        <v>148</v>
      </c>
      <c r="AF44" s="62">
        <v>35</v>
      </c>
      <c r="AG44" s="62">
        <v>2</v>
      </c>
      <c r="AH44" s="62">
        <f>AE44*AF44*AG44*7860/1000000000</f>
        <v>0.0814296</v>
      </c>
      <c r="AI44" s="79">
        <f t="shared" si="9"/>
        <v>0.822796624323342</v>
      </c>
      <c r="AJ44" s="80"/>
      <c r="AK44" s="80"/>
      <c r="AL44" s="80" t="s">
        <v>117</v>
      </c>
      <c r="AM44" s="58" t="s">
        <v>146</v>
      </c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98" t="s">
        <v>128</v>
      </c>
      <c r="AZ44" s="21"/>
      <c r="BA44" s="21"/>
      <c r="BB44" s="106">
        <v>1</v>
      </c>
      <c r="BC44" s="106">
        <v>1</v>
      </c>
      <c r="BD44" s="106">
        <v>0</v>
      </c>
      <c r="BE44" s="106">
        <v>0</v>
      </c>
    </row>
    <row r="45" s="4" customFormat="1" ht="39.95" customHeight="1" spans="1:57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 t="s">
        <v>220</v>
      </c>
      <c r="N45" s="21" t="s">
        <v>221</v>
      </c>
      <c r="O45" s="27"/>
      <c r="P45" s="28"/>
      <c r="Q45" s="21"/>
      <c r="R45" s="21"/>
      <c r="S45" s="42"/>
      <c r="T45" s="21"/>
      <c r="U45" s="41"/>
      <c r="V45" s="41"/>
      <c r="W45" s="41"/>
      <c r="X45" s="41"/>
      <c r="Y45" s="41"/>
      <c r="Z45" s="41"/>
      <c r="AA45" s="28"/>
      <c r="AB45" s="63"/>
      <c r="AC45" s="21"/>
      <c r="AD45" s="58"/>
      <c r="AE45" s="62"/>
      <c r="AF45" s="62"/>
      <c r="AG45" s="62"/>
      <c r="AH45" s="62">
        <v>0.091</v>
      </c>
      <c r="AI45" s="79"/>
      <c r="AJ45" s="80"/>
      <c r="AK45" s="80"/>
      <c r="AL45" s="80"/>
      <c r="AM45" s="58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98"/>
      <c r="AZ45" s="21"/>
      <c r="BA45" s="21"/>
      <c r="BB45" s="106"/>
      <c r="BC45" s="106"/>
      <c r="BD45" s="106"/>
      <c r="BE45" s="106"/>
    </row>
    <row r="46" s="4" customFormat="1" ht="39.95" customHeight="1" spans="1:57">
      <c r="A46" s="20">
        <f t="shared" ref="A46:A76" si="10">ROW()-8</f>
        <v>38</v>
      </c>
      <c r="B46" s="21"/>
      <c r="C46" s="21"/>
      <c r="D46" s="21"/>
      <c r="E46" s="21">
        <v>3</v>
      </c>
      <c r="F46" s="21"/>
      <c r="G46" s="21"/>
      <c r="H46" s="21"/>
      <c r="I46" s="21"/>
      <c r="J46" s="21"/>
      <c r="K46" s="21"/>
      <c r="L46" s="33" t="s">
        <v>222</v>
      </c>
      <c r="M46" s="33" t="s">
        <v>222</v>
      </c>
      <c r="N46" s="21" t="s">
        <v>197</v>
      </c>
      <c r="O46" s="27"/>
      <c r="P46" s="28" t="s">
        <v>107</v>
      </c>
      <c r="Q46" s="21" t="s">
        <v>108</v>
      </c>
      <c r="R46" s="21"/>
      <c r="S46" s="40" t="s">
        <v>107</v>
      </c>
      <c r="T46" s="33" t="s">
        <v>222</v>
      </c>
      <c r="U46" s="41"/>
      <c r="V46" s="41" t="s">
        <v>110</v>
      </c>
      <c r="W46" s="41" t="s">
        <v>111</v>
      </c>
      <c r="X46" s="41" t="s">
        <v>124</v>
      </c>
      <c r="Y46" s="41" t="s">
        <v>113</v>
      </c>
      <c r="Z46" s="41"/>
      <c r="AA46" s="28" t="s">
        <v>223</v>
      </c>
      <c r="AB46" s="63">
        <f>AB51+AB47+AB48</f>
        <v>0.124</v>
      </c>
      <c r="AC46" s="57" t="s">
        <v>114</v>
      </c>
      <c r="AD46" s="58" t="s">
        <v>132</v>
      </c>
      <c r="AE46" s="62"/>
      <c r="AF46" s="62"/>
      <c r="AG46" s="62"/>
      <c r="AH46" s="62"/>
      <c r="AI46" s="79"/>
      <c r="AJ46" s="80">
        <v>6</v>
      </c>
      <c r="AK46" s="80"/>
      <c r="AL46" s="80" t="s">
        <v>171</v>
      </c>
      <c r="AM46" s="58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98" t="s">
        <v>128</v>
      </c>
      <c r="AZ46" s="21"/>
      <c r="BA46" s="21"/>
      <c r="BB46" s="21">
        <v>0</v>
      </c>
      <c r="BC46" s="21">
        <v>0</v>
      </c>
      <c r="BD46" s="106">
        <v>1</v>
      </c>
      <c r="BE46" s="106">
        <v>1</v>
      </c>
    </row>
    <row r="47" s="4" customFormat="1" ht="39.95" customHeight="1" spans="1:57">
      <c r="A47" s="20">
        <f t="shared" si="10"/>
        <v>39</v>
      </c>
      <c r="B47" s="21"/>
      <c r="C47" s="21"/>
      <c r="D47" s="21"/>
      <c r="E47" s="21"/>
      <c r="F47" s="21">
        <v>4</v>
      </c>
      <c r="G47" s="21"/>
      <c r="H47" s="21"/>
      <c r="I47" s="21"/>
      <c r="J47" s="21"/>
      <c r="K47" s="21"/>
      <c r="L47" s="21" t="s">
        <v>224</v>
      </c>
      <c r="M47" s="21" t="s">
        <v>224</v>
      </c>
      <c r="N47" s="21" t="s">
        <v>225</v>
      </c>
      <c r="O47" s="27"/>
      <c r="P47" s="28" t="s">
        <v>107</v>
      </c>
      <c r="Q47" s="21" t="s">
        <v>108</v>
      </c>
      <c r="R47" s="21"/>
      <c r="S47" s="40" t="s">
        <v>107</v>
      </c>
      <c r="T47" s="21" t="s">
        <v>224</v>
      </c>
      <c r="U47" s="41"/>
      <c r="V47" s="41" t="s">
        <v>110</v>
      </c>
      <c r="W47" s="41" t="s">
        <v>111</v>
      </c>
      <c r="X47" s="41" t="s">
        <v>201</v>
      </c>
      <c r="Y47" s="41" t="s">
        <v>202</v>
      </c>
      <c r="Z47" s="41"/>
      <c r="AA47" s="28" t="s">
        <v>226</v>
      </c>
      <c r="AB47" s="63">
        <v>0.015</v>
      </c>
      <c r="AC47" s="57" t="s">
        <v>114</v>
      </c>
      <c r="AD47" s="58" t="s">
        <v>204</v>
      </c>
      <c r="AE47" s="62">
        <f t="shared" ref="AE47:AE49" si="11">AB47/0.2219*1000</f>
        <v>67.598017124831</v>
      </c>
      <c r="AF47" s="62">
        <v>6</v>
      </c>
      <c r="AG47" s="62"/>
      <c r="AH47" s="62">
        <f t="shared" ref="AH47:AH49" si="12">AE47*0.2219/1000</f>
        <v>0.015</v>
      </c>
      <c r="AI47" s="79">
        <f t="shared" ref="AI47:AI53" si="13">AB47/AH47</f>
        <v>1</v>
      </c>
      <c r="AJ47" s="80"/>
      <c r="AK47" s="80"/>
      <c r="AL47" s="80" t="s">
        <v>141</v>
      </c>
      <c r="AM47" s="81" t="s">
        <v>215</v>
      </c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98" t="s">
        <v>128</v>
      </c>
      <c r="AZ47" s="21"/>
      <c r="BA47" s="21"/>
      <c r="BB47" s="21">
        <v>0</v>
      </c>
      <c r="BC47" s="21">
        <v>0</v>
      </c>
      <c r="BD47" s="106">
        <v>1</v>
      </c>
      <c r="BE47" s="106">
        <v>1</v>
      </c>
    </row>
    <row r="48" s="4" customFormat="1" ht="39.95" customHeight="1" spans="1:57">
      <c r="A48" s="20">
        <f t="shared" si="10"/>
        <v>40</v>
      </c>
      <c r="B48" s="21"/>
      <c r="C48" s="21"/>
      <c r="D48" s="21"/>
      <c r="E48" s="21"/>
      <c r="F48" s="21">
        <v>4</v>
      </c>
      <c r="G48" s="21"/>
      <c r="H48" s="21"/>
      <c r="I48" s="21"/>
      <c r="J48" s="21"/>
      <c r="K48" s="21"/>
      <c r="L48" s="21" t="s">
        <v>227</v>
      </c>
      <c r="M48" s="21" t="s">
        <v>227</v>
      </c>
      <c r="N48" s="21" t="s">
        <v>228</v>
      </c>
      <c r="O48" s="27"/>
      <c r="P48" s="28" t="s">
        <v>107</v>
      </c>
      <c r="Q48" s="21" t="s">
        <v>108</v>
      </c>
      <c r="R48" s="21"/>
      <c r="S48" s="40" t="s">
        <v>107</v>
      </c>
      <c r="T48" s="21" t="s">
        <v>227</v>
      </c>
      <c r="U48" s="41"/>
      <c r="V48" s="41" t="s">
        <v>110</v>
      </c>
      <c r="W48" s="41" t="s">
        <v>111</v>
      </c>
      <c r="X48" s="41" t="s">
        <v>201</v>
      </c>
      <c r="Y48" s="41" t="s">
        <v>202</v>
      </c>
      <c r="Z48" s="41"/>
      <c r="AA48" s="28" t="s">
        <v>229</v>
      </c>
      <c r="AB48" s="63">
        <v>0.094</v>
      </c>
      <c r="AC48" s="57" t="s">
        <v>114</v>
      </c>
      <c r="AD48" s="58" t="s">
        <v>204</v>
      </c>
      <c r="AE48" s="62">
        <f t="shared" si="11"/>
        <v>423.614240648941</v>
      </c>
      <c r="AF48" s="62">
        <v>6</v>
      </c>
      <c r="AG48" s="62"/>
      <c r="AH48" s="62">
        <f t="shared" si="12"/>
        <v>0.094</v>
      </c>
      <c r="AI48" s="79">
        <f t="shared" si="13"/>
        <v>1</v>
      </c>
      <c r="AJ48" s="80"/>
      <c r="AK48" s="80"/>
      <c r="AL48" s="80" t="s">
        <v>141</v>
      </c>
      <c r="AM48" s="81" t="s">
        <v>215</v>
      </c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98" t="s">
        <v>128</v>
      </c>
      <c r="AZ48" s="21"/>
      <c r="BA48" s="21"/>
      <c r="BB48" s="21">
        <v>0</v>
      </c>
      <c r="BC48" s="21">
        <v>0</v>
      </c>
      <c r="BD48" s="106">
        <v>1</v>
      </c>
      <c r="BE48" s="106">
        <v>1</v>
      </c>
    </row>
    <row r="49" s="4" customFormat="1" ht="39.95" customHeight="1" spans="1:57">
      <c r="A49" s="20">
        <f t="shared" si="10"/>
        <v>41</v>
      </c>
      <c r="B49" s="21"/>
      <c r="C49" s="21"/>
      <c r="D49" s="21"/>
      <c r="E49" s="21">
        <v>3</v>
      </c>
      <c r="F49" s="21"/>
      <c r="G49" s="21"/>
      <c r="H49" s="21"/>
      <c r="I49" s="21"/>
      <c r="J49" s="21"/>
      <c r="K49" s="21"/>
      <c r="L49" s="21" t="s">
        <v>230</v>
      </c>
      <c r="M49" s="21" t="s">
        <v>230</v>
      </c>
      <c r="N49" s="21" t="s">
        <v>231</v>
      </c>
      <c r="O49" s="27"/>
      <c r="P49" s="28" t="s">
        <v>107</v>
      </c>
      <c r="Q49" s="21" t="s">
        <v>108</v>
      </c>
      <c r="R49" s="21"/>
      <c r="S49" s="40" t="s">
        <v>107</v>
      </c>
      <c r="T49" s="21" t="s">
        <v>230</v>
      </c>
      <c r="U49" s="41"/>
      <c r="V49" s="41" t="s">
        <v>110</v>
      </c>
      <c r="W49" s="41" t="s">
        <v>111</v>
      </c>
      <c r="X49" s="41" t="s">
        <v>201</v>
      </c>
      <c r="Y49" s="41" t="s">
        <v>202</v>
      </c>
      <c r="Z49" s="41"/>
      <c r="AA49" s="28" t="s">
        <v>232</v>
      </c>
      <c r="AB49" s="63">
        <v>0.0696</v>
      </c>
      <c r="AC49" s="57" t="s">
        <v>114</v>
      </c>
      <c r="AD49" s="58" t="s">
        <v>204</v>
      </c>
      <c r="AE49" s="62">
        <f t="shared" si="11"/>
        <v>313.654799459216</v>
      </c>
      <c r="AF49" s="62">
        <v>6</v>
      </c>
      <c r="AG49" s="62"/>
      <c r="AH49" s="62">
        <f t="shared" si="12"/>
        <v>0.0696</v>
      </c>
      <c r="AI49" s="79">
        <f t="shared" si="13"/>
        <v>1</v>
      </c>
      <c r="AJ49" s="80"/>
      <c r="AK49" s="80"/>
      <c r="AL49" s="80" t="s">
        <v>141</v>
      </c>
      <c r="AM49" s="81" t="s">
        <v>215</v>
      </c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98" t="s">
        <v>128</v>
      </c>
      <c r="AZ49" s="21"/>
      <c r="BA49" s="21"/>
      <c r="BB49" s="21">
        <v>0</v>
      </c>
      <c r="BC49" s="21">
        <v>0</v>
      </c>
      <c r="BD49" s="106">
        <v>1</v>
      </c>
      <c r="BE49" s="106">
        <v>1</v>
      </c>
    </row>
    <row r="50" s="4" customFormat="1" ht="39.95" customHeight="1" spans="1:57">
      <c r="A50" s="20">
        <f t="shared" si="10"/>
        <v>42</v>
      </c>
      <c r="B50" s="21"/>
      <c r="C50" s="21"/>
      <c r="D50" s="21"/>
      <c r="E50" s="21">
        <v>3</v>
      </c>
      <c r="F50" s="21"/>
      <c r="G50" s="21"/>
      <c r="H50" s="21"/>
      <c r="I50" s="21"/>
      <c r="J50" s="21"/>
      <c r="K50" s="21"/>
      <c r="L50" s="21" t="s">
        <v>233</v>
      </c>
      <c r="M50" s="21" t="s">
        <v>233</v>
      </c>
      <c r="N50" s="21" t="s">
        <v>234</v>
      </c>
      <c r="O50" s="27"/>
      <c r="P50" s="28" t="s">
        <v>107</v>
      </c>
      <c r="Q50" s="21" t="s">
        <v>108</v>
      </c>
      <c r="R50" s="21"/>
      <c r="S50" s="40" t="s">
        <v>107</v>
      </c>
      <c r="T50" s="21" t="s">
        <v>233</v>
      </c>
      <c r="U50" s="41"/>
      <c r="V50" s="41" t="s">
        <v>110</v>
      </c>
      <c r="W50" s="41" t="s">
        <v>111</v>
      </c>
      <c r="X50" s="41" t="s">
        <v>136</v>
      </c>
      <c r="Y50" s="41" t="s">
        <v>218</v>
      </c>
      <c r="Z50" s="41"/>
      <c r="AA50" s="28" t="s">
        <v>235</v>
      </c>
      <c r="AB50" s="63">
        <v>0.067</v>
      </c>
      <c r="AC50" s="57" t="s">
        <v>114</v>
      </c>
      <c r="AD50" s="58" t="s">
        <v>140</v>
      </c>
      <c r="AE50" s="62">
        <v>140</v>
      </c>
      <c r="AF50" s="62">
        <v>39</v>
      </c>
      <c r="AG50" s="62">
        <v>2</v>
      </c>
      <c r="AH50" s="62">
        <f>AE50*AF50*AG50*7860/1000000000</f>
        <v>0.0858312</v>
      </c>
      <c r="AI50" s="79">
        <f t="shared" si="13"/>
        <v>0.780601925640094</v>
      </c>
      <c r="AJ50" s="80"/>
      <c r="AK50" s="80"/>
      <c r="AL50" s="80" t="s">
        <v>141</v>
      </c>
      <c r="AM50" s="81" t="s">
        <v>142</v>
      </c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98" t="s">
        <v>128</v>
      </c>
      <c r="AZ50" s="21"/>
      <c r="BA50" s="21"/>
      <c r="BB50" s="21">
        <v>0</v>
      </c>
      <c r="BC50" s="21">
        <v>0</v>
      </c>
      <c r="BD50" s="106">
        <v>1</v>
      </c>
      <c r="BE50" s="106">
        <v>1</v>
      </c>
    </row>
    <row r="51" s="5" customFormat="1" ht="39.95" customHeight="1" spans="1:57">
      <c r="A51" s="22">
        <f t="shared" si="10"/>
        <v>43</v>
      </c>
      <c r="B51" s="23"/>
      <c r="C51" s="23"/>
      <c r="D51" s="23"/>
      <c r="E51" s="23">
        <v>3</v>
      </c>
      <c r="F51" s="23"/>
      <c r="G51" s="23"/>
      <c r="H51" s="23"/>
      <c r="I51" s="23"/>
      <c r="J51" s="23"/>
      <c r="K51" s="23"/>
      <c r="L51" s="23" t="s">
        <v>236</v>
      </c>
      <c r="M51" s="23" t="s">
        <v>236</v>
      </c>
      <c r="N51" s="23" t="s">
        <v>237</v>
      </c>
      <c r="O51" s="34"/>
      <c r="P51" s="35" t="s">
        <v>107</v>
      </c>
      <c r="Q51" s="23" t="s">
        <v>108</v>
      </c>
      <c r="R51" s="23"/>
      <c r="S51" s="46" t="s">
        <v>107</v>
      </c>
      <c r="T51" s="23" t="s">
        <v>236</v>
      </c>
      <c r="U51" s="47"/>
      <c r="V51" s="47" t="s">
        <v>110</v>
      </c>
      <c r="W51" s="47" t="s">
        <v>111</v>
      </c>
      <c r="X51" s="47" t="s">
        <v>201</v>
      </c>
      <c r="Y51" s="47" t="s">
        <v>238</v>
      </c>
      <c r="Z51" s="47"/>
      <c r="AA51" s="35" t="s">
        <v>239</v>
      </c>
      <c r="AB51" s="68">
        <v>0.015</v>
      </c>
      <c r="AC51" s="69" t="s">
        <v>114</v>
      </c>
      <c r="AD51" s="60" t="s">
        <v>204</v>
      </c>
      <c r="AE51" s="70">
        <f>AB51/0.2219*1000</f>
        <v>67.598017124831</v>
      </c>
      <c r="AF51" s="70">
        <v>6</v>
      </c>
      <c r="AG51" s="70"/>
      <c r="AH51" s="70">
        <f>AE51*0.2219/1000</f>
        <v>0.015</v>
      </c>
      <c r="AI51" s="86">
        <f t="shared" si="13"/>
        <v>1</v>
      </c>
      <c r="AJ51" s="87"/>
      <c r="AK51" s="87"/>
      <c r="AL51" s="87" t="s">
        <v>141</v>
      </c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107" t="s">
        <v>128</v>
      </c>
      <c r="AZ51" s="23"/>
      <c r="BA51" s="23"/>
      <c r="BB51" s="108">
        <v>1</v>
      </c>
      <c r="BC51" s="108">
        <v>1</v>
      </c>
      <c r="BD51" s="108">
        <v>1</v>
      </c>
      <c r="BE51" s="108">
        <v>1</v>
      </c>
    </row>
    <row r="52" s="5" customFormat="1" ht="39.95" customHeight="1" spans="1:57">
      <c r="A52" s="22">
        <f t="shared" si="10"/>
        <v>44</v>
      </c>
      <c r="B52" s="23"/>
      <c r="C52" s="23"/>
      <c r="D52" s="23"/>
      <c r="E52" s="23">
        <v>3</v>
      </c>
      <c r="F52" s="23"/>
      <c r="G52" s="23"/>
      <c r="H52" s="23"/>
      <c r="I52" s="23"/>
      <c r="J52" s="23"/>
      <c r="K52" s="23"/>
      <c r="L52" s="23" t="s">
        <v>240</v>
      </c>
      <c r="M52" s="23" t="s">
        <v>240</v>
      </c>
      <c r="N52" s="23" t="s">
        <v>241</v>
      </c>
      <c r="O52" s="34"/>
      <c r="P52" s="35"/>
      <c r="Q52" s="23"/>
      <c r="R52" s="23"/>
      <c r="S52" s="46"/>
      <c r="T52" s="23"/>
      <c r="U52" s="47"/>
      <c r="V52" s="47"/>
      <c r="W52" s="47"/>
      <c r="X52" s="47"/>
      <c r="Y52" s="47" t="s">
        <v>202</v>
      </c>
      <c r="Z52" s="47"/>
      <c r="AA52" s="35" t="s">
        <v>242</v>
      </c>
      <c r="AB52" s="68">
        <v>0.0647</v>
      </c>
      <c r="AC52" s="69" t="s">
        <v>114</v>
      </c>
      <c r="AD52" s="60" t="s">
        <v>204</v>
      </c>
      <c r="AE52" s="70">
        <f>AB52/0.2219*1000</f>
        <v>291.572780531771</v>
      </c>
      <c r="AF52" s="70">
        <v>6</v>
      </c>
      <c r="AG52" s="70"/>
      <c r="AH52" s="70">
        <f>AE52*0.2219/1000</f>
        <v>0.0647</v>
      </c>
      <c r="AI52" s="86">
        <f t="shared" si="13"/>
        <v>1</v>
      </c>
      <c r="AJ52" s="87"/>
      <c r="AK52" s="87"/>
      <c r="AL52" s="87" t="s">
        <v>141</v>
      </c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107"/>
      <c r="AZ52" s="23"/>
      <c r="BA52" s="23"/>
      <c r="BB52" s="108">
        <v>1</v>
      </c>
      <c r="BC52" s="108">
        <v>1</v>
      </c>
      <c r="BD52" s="108">
        <v>1</v>
      </c>
      <c r="BE52" s="108">
        <v>1</v>
      </c>
    </row>
    <row r="53" s="5" customFormat="1" ht="39.95" customHeight="1" spans="1:57">
      <c r="A53" s="22">
        <f t="shared" si="10"/>
        <v>45</v>
      </c>
      <c r="B53" s="23"/>
      <c r="C53" s="23"/>
      <c r="D53" s="23"/>
      <c r="E53" s="23">
        <v>3</v>
      </c>
      <c r="F53" s="23"/>
      <c r="G53" s="23"/>
      <c r="H53" s="23"/>
      <c r="I53" s="23"/>
      <c r="J53" s="23"/>
      <c r="K53" s="23"/>
      <c r="L53" s="23" t="s">
        <v>243</v>
      </c>
      <c r="M53" s="23" t="s">
        <v>243</v>
      </c>
      <c r="N53" s="23" t="s">
        <v>244</v>
      </c>
      <c r="O53" s="34"/>
      <c r="P53" s="35"/>
      <c r="Q53" s="23"/>
      <c r="R53" s="23"/>
      <c r="S53" s="46"/>
      <c r="T53" s="23"/>
      <c r="U53" s="47"/>
      <c r="V53" s="47"/>
      <c r="W53" s="47"/>
      <c r="X53" s="47"/>
      <c r="Y53" s="47" t="s">
        <v>202</v>
      </c>
      <c r="Z53" s="47"/>
      <c r="AA53" s="35" t="s">
        <v>245</v>
      </c>
      <c r="AB53" s="68">
        <v>0.0519</v>
      </c>
      <c r="AC53" s="69" t="s">
        <v>114</v>
      </c>
      <c r="AD53" s="60" t="s">
        <v>204</v>
      </c>
      <c r="AE53" s="70">
        <f>AB53/0.2219*1000</f>
        <v>233.889139251915</v>
      </c>
      <c r="AF53" s="70">
        <v>6</v>
      </c>
      <c r="AG53" s="70"/>
      <c r="AH53" s="70">
        <f>AE53*0.2219/1000</f>
        <v>0.0519</v>
      </c>
      <c r="AI53" s="86">
        <f t="shared" si="13"/>
        <v>1</v>
      </c>
      <c r="AJ53" s="87"/>
      <c r="AK53" s="87"/>
      <c r="AL53" s="87" t="s">
        <v>141</v>
      </c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107"/>
      <c r="AZ53" s="23"/>
      <c r="BA53" s="23"/>
      <c r="BB53" s="108">
        <v>1</v>
      </c>
      <c r="BC53" s="108">
        <v>1</v>
      </c>
      <c r="BD53" s="108">
        <v>1</v>
      </c>
      <c r="BE53" s="108">
        <v>1</v>
      </c>
    </row>
    <row r="54" s="5" customFormat="1" ht="39.95" customHeight="1" spans="1:57">
      <c r="A54" s="22">
        <f t="shared" si="10"/>
        <v>46</v>
      </c>
      <c r="B54" s="23"/>
      <c r="C54" s="23"/>
      <c r="D54" s="23"/>
      <c r="E54" s="23">
        <v>3</v>
      </c>
      <c r="F54" s="23"/>
      <c r="G54" s="23"/>
      <c r="H54" s="23"/>
      <c r="I54" s="23"/>
      <c r="J54" s="23"/>
      <c r="K54" s="23"/>
      <c r="L54" s="23" t="s">
        <v>246</v>
      </c>
      <c r="M54" s="23" t="s">
        <v>246</v>
      </c>
      <c r="N54" s="23" t="s">
        <v>247</v>
      </c>
      <c r="O54" s="34"/>
      <c r="P54" s="35"/>
      <c r="Q54" s="23"/>
      <c r="R54" s="23"/>
      <c r="S54" s="46"/>
      <c r="T54" s="23"/>
      <c r="U54" s="47"/>
      <c r="V54" s="47"/>
      <c r="W54" s="47"/>
      <c r="X54" s="47"/>
      <c r="Y54" s="47" t="s">
        <v>202</v>
      </c>
      <c r="Z54" s="47"/>
      <c r="AA54" s="35" t="s">
        <v>248</v>
      </c>
      <c r="AB54" s="68">
        <v>0.1146</v>
      </c>
      <c r="AC54" s="69" t="s">
        <v>114</v>
      </c>
      <c r="AD54" s="60" t="s">
        <v>204</v>
      </c>
      <c r="AE54" s="70">
        <f t="shared" ref="AE54:AE59" si="14">AB54/0.2219*1000</f>
        <v>516.448850833709</v>
      </c>
      <c r="AF54" s="70">
        <v>6</v>
      </c>
      <c r="AG54" s="70"/>
      <c r="AH54" s="70">
        <f t="shared" ref="AH54:AH59" si="15">AE54*0.2219/1000</f>
        <v>0.1146</v>
      </c>
      <c r="AI54" s="86">
        <f t="shared" ref="AI54:AI61" si="16">AB54/AH54</f>
        <v>1</v>
      </c>
      <c r="AJ54" s="87"/>
      <c r="AK54" s="87"/>
      <c r="AL54" s="87" t="s">
        <v>141</v>
      </c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107"/>
      <c r="AZ54" s="23"/>
      <c r="BA54" s="23"/>
      <c r="BB54" s="108">
        <v>1</v>
      </c>
      <c r="BC54" s="108">
        <v>1</v>
      </c>
      <c r="BD54" s="108">
        <v>1</v>
      </c>
      <c r="BE54" s="108">
        <v>1</v>
      </c>
    </row>
    <row r="55" s="5" customFormat="1" ht="39.95" customHeight="1" spans="1:57">
      <c r="A55" s="22">
        <f t="shared" si="10"/>
        <v>47</v>
      </c>
      <c r="B55" s="23"/>
      <c r="C55" s="23"/>
      <c r="D55" s="23"/>
      <c r="E55" s="23">
        <v>3</v>
      </c>
      <c r="F55" s="23"/>
      <c r="G55" s="23"/>
      <c r="H55" s="23"/>
      <c r="I55" s="23"/>
      <c r="J55" s="23"/>
      <c r="K55" s="23"/>
      <c r="L55" s="23" t="s">
        <v>249</v>
      </c>
      <c r="M55" s="23" t="s">
        <v>249</v>
      </c>
      <c r="N55" s="23" t="s">
        <v>250</v>
      </c>
      <c r="O55" s="34"/>
      <c r="P55" s="35"/>
      <c r="Q55" s="23"/>
      <c r="R55" s="23"/>
      <c r="S55" s="46"/>
      <c r="T55" s="23"/>
      <c r="U55" s="47"/>
      <c r="V55" s="47"/>
      <c r="W55" s="47"/>
      <c r="X55" s="47"/>
      <c r="Y55" s="47" t="s">
        <v>202</v>
      </c>
      <c r="Z55" s="47"/>
      <c r="AA55" s="35" t="s">
        <v>251</v>
      </c>
      <c r="AB55" s="68">
        <v>0.04</v>
      </c>
      <c r="AC55" s="69" t="s">
        <v>114</v>
      </c>
      <c r="AD55" s="60" t="s">
        <v>204</v>
      </c>
      <c r="AE55" s="70">
        <f t="shared" si="14"/>
        <v>180.261378999549</v>
      </c>
      <c r="AF55" s="70">
        <v>6</v>
      </c>
      <c r="AG55" s="70"/>
      <c r="AH55" s="70">
        <f t="shared" si="15"/>
        <v>0.04</v>
      </c>
      <c r="AI55" s="86">
        <f t="shared" si="16"/>
        <v>1</v>
      </c>
      <c r="AJ55" s="87"/>
      <c r="AK55" s="87"/>
      <c r="AL55" s="87" t="s">
        <v>141</v>
      </c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107"/>
      <c r="AZ55" s="23"/>
      <c r="BA55" s="23"/>
      <c r="BB55" s="108">
        <v>2</v>
      </c>
      <c r="BC55" s="108">
        <v>2</v>
      </c>
      <c r="BD55" s="108">
        <v>2</v>
      </c>
      <c r="BE55" s="108">
        <v>2</v>
      </c>
    </row>
    <row r="56" s="5" customFormat="1" ht="39.95" customHeight="1" spans="1:57">
      <c r="A56" s="22">
        <f t="shared" si="10"/>
        <v>48</v>
      </c>
      <c r="B56" s="23"/>
      <c r="C56" s="23"/>
      <c r="D56" s="23"/>
      <c r="E56" s="23">
        <v>3</v>
      </c>
      <c r="F56" s="23"/>
      <c r="G56" s="23"/>
      <c r="H56" s="23"/>
      <c r="I56" s="23"/>
      <c r="J56" s="23"/>
      <c r="K56" s="23"/>
      <c r="L56" s="23" t="s">
        <v>252</v>
      </c>
      <c r="M56" s="23" t="s">
        <v>252</v>
      </c>
      <c r="N56" s="23" t="s">
        <v>253</v>
      </c>
      <c r="O56" s="34"/>
      <c r="P56" s="35"/>
      <c r="Q56" s="23"/>
      <c r="R56" s="23"/>
      <c r="S56" s="46"/>
      <c r="T56" s="23"/>
      <c r="U56" s="47"/>
      <c r="V56" s="47"/>
      <c r="W56" s="47"/>
      <c r="X56" s="47"/>
      <c r="Y56" s="47" t="s">
        <v>202</v>
      </c>
      <c r="Z56" s="47"/>
      <c r="AA56" s="35" t="s">
        <v>254</v>
      </c>
      <c r="AB56" s="68">
        <v>0.035</v>
      </c>
      <c r="AC56" s="69" t="s">
        <v>114</v>
      </c>
      <c r="AD56" s="60" t="s">
        <v>204</v>
      </c>
      <c r="AE56" s="70">
        <f t="shared" si="14"/>
        <v>157.728706624606</v>
      </c>
      <c r="AF56" s="70">
        <v>6</v>
      </c>
      <c r="AG56" s="70"/>
      <c r="AH56" s="70">
        <f t="shared" si="15"/>
        <v>0.035</v>
      </c>
      <c r="AI56" s="86">
        <f t="shared" si="16"/>
        <v>1</v>
      </c>
      <c r="AJ56" s="87"/>
      <c r="AK56" s="87"/>
      <c r="AL56" s="87" t="s">
        <v>141</v>
      </c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107"/>
      <c r="AZ56" s="23"/>
      <c r="BA56" s="23"/>
      <c r="BB56" s="108">
        <v>1</v>
      </c>
      <c r="BC56" s="108">
        <v>1</v>
      </c>
      <c r="BD56" s="108">
        <v>1</v>
      </c>
      <c r="BE56" s="108">
        <v>1</v>
      </c>
    </row>
    <row r="57" s="5" customFormat="1" ht="39.95" customHeight="1" spans="1:57">
      <c r="A57" s="22">
        <f t="shared" si="10"/>
        <v>49</v>
      </c>
      <c r="B57" s="23"/>
      <c r="C57" s="23"/>
      <c r="D57" s="23"/>
      <c r="E57" s="23">
        <v>3</v>
      </c>
      <c r="F57" s="23"/>
      <c r="G57" s="23"/>
      <c r="H57" s="23"/>
      <c r="I57" s="23"/>
      <c r="J57" s="23"/>
      <c r="K57" s="23"/>
      <c r="L57" s="23" t="s">
        <v>255</v>
      </c>
      <c r="M57" s="23" t="s">
        <v>255</v>
      </c>
      <c r="N57" s="23" t="s">
        <v>256</v>
      </c>
      <c r="O57" s="34"/>
      <c r="P57" s="35"/>
      <c r="Q57" s="23"/>
      <c r="R57" s="23"/>
      <c r="S57" s="46"/>
      <c r="T57" s="23"/>
      <c r="U57" s="47"/>
      <c r="V57" s="47"/>
      <c r="W57" s="47"/>
      <c r="X57" s="47"/>
      <c r="Y57" s="47" t="s">
        <v>202</v>
      </c>
      <c r="Z57" s="47"/>
      <c r="AA57" s="35" t="s">
        <v>257</v>
      </c>
      <c r="AB57" s="68">
        <v>0.0052</v>
      </c>
      <c r="AC57" s="69" t="s">
        <v>114</v>
      </c>
      <c r="AD57" s="60" t="s">
        <v>204</v>
      </c>
      <c r="AE57" s="70">
        <f t="shared" si="14"/>
        <v>23.4339792699414</v>
      </c>
      <c r="AF57" s="70">
        <v>6</v>
      </c>
      <c r="AG57" s="70"/>
      <c r="AH57" s="70">
        <f t="shared" si="15"/>
        <v>0.0052</v>
      </c>
      <c r="AI57" s="86">
        <f t="shared" si="16"/>
        <v>1</v>
      </c>
      <c r="AJ57" s="87"/>
      <c r="AK57" s="87"/>
      <c r="AL57" s="87" t="s">
        <v>141</v>
      </c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107"/>
      <c r="AZ57" s="23"/>
      <c r="BA57" s="23"/>
      <c r="BB57" s="108">
        <v>1</v>
      </c>
      <c r="BC57" s="108">
        <v>1</v>
      </c>
      <c r="BD57" s="108">
        <v>1</v>
      </c>
      <c r="BE57" s="108">
        <v>1</v>
      </c>
    </row>
    <row r="58" s="5" customFormat="1" ht="39.95" customHeight="1" spans="1:57">
      <c r="A58" s="22">
        <f t="shared" si="10"/>
        <v>50</v>
      </c>
      <c r="B58" s="23"/>
      <c r="C58" s="23"/>
      <c r="D58" s="23">
        <v>2</v>
      </c>
      <c r="E58" s="23"/>
      <c r="F58" s="23"/>
      <c r="G58" s="23"/>
      <c r="H58" s="23"/>
      <c r="I58" s="23"/>
      <c r="J58" s="23"/>
      <c r="K58" s="23"/>
      <c r="L58" s="29" t="s">
        <v>258</v>
      </c>
      <c r="M58" s="29" t="s">
        <v>258</v>
      </c>
      <c r="N58" s="29" t="s">
        <v>259</v>
      </c>
      <c r="O58" s="34"/>
      <c r="P58" s="35"/>
      <c r="Q58" s="23"/>
      <c r="R58" s="23"/>
      <c r="S58" s="46"/>
      <c r="T58" s="23"/>
      <c r="U58" s="47"/>
      <c r="V58" s="47"/>
      <c r="W58" s="47"/>
      <c r="X58" s="47"/>
      <c r="Y58" s="47" t="s">
        <v>113</v>
      </c>
      <c r="Z58" s="47"/>
      <c r="AA58" s="35"/>
      <c r="AB58" s="68">
        <f>AB59+AB60+AB61</f>
        <v>0.0834</v>
      </c>
      <c r="AC58" s="69"/>
      <c r="AD58" s="23" t="s">
        <v>260</v>
      </c>
      <c r="AE58" s="23"/>
      <c r="AF58" s="23"/>
      <c r="AG58" s="23"/>
      <c r="AH58" s="23"/>
      <c r="AI58" s="23"/>
      <c r="AJ58" s="23"/>
      <c r="AK58" s="23"/>
      <c r="AL58" s="87" t="s">
        <v>141</v>
      </c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107"/>
      <c r="AZ58" s="23"/>
      <c r="BA58" s="23"/>
      <c r="BB58" s="108">
        <v>1</v>
      </c>
      <c r="BC58" s="108">
        <v>1</v>
      </c>
      <c r="BD58" s="108">
        <v>1</v>
      </c>
      <c r="BE58" s="108">
        <v>1</v>
      </c>
    </row>
    <row r="59" s="5" customFormat="1" ht="39.95" customHeight="1" spans="1:57">
      <c r="A59" s="22">
        <f t="shared" si="10"/>
        <v>51</v>
      </c>
      <c r="B59" s="23"/>
      <c r="C59" s="23"/>
      <c r="D59" s="23"/>
      <c r="E59" s="23">
        <v>3</v>
      </c>
      <c r="F59" s="23"/>
      <c r="G59" s="23"/>
      <c r="H59" s="23"/>
      <c r="I59" s="23"/>
      <c r="J59" s="23"/>
      <c r="K59" s="23"/>
      <c r="L59" s="23" t="s">
        <v>261</v>
      </c>
      <c r="M59" s="29" t="s">
        <v>261</v>
      </c>
      <c r="N59" s="29" t="s">
        <v>262</v>
      </c>
      <c r="O59" s="34"/>
      <c r="P59" s="35"/>
      <c r="Q59" s="23"/>
      <c r="R59" s="48"/>
      <c r="S59" s="46"/>
      <c r="T59" s="23"/>
      <c r="U59" s="47"/>
      <c r="V59" s="47"/>
      <c r="W59" s="47"/>
      <c r="X59" s="47"/>
      <c r="Y59" s="29" t="s">
        <v>263</v>
      </c>
      <c r="Z59" s="47"/>
      <c r="AA59" s="68" t="s">
        <v>264</v>
      </c>
      <c r="AB59" s="68">
        <v>0.046</v>
      </c>
      <c r="AC59" s="69"/>
      <c r="AD59" s="60" t="s">
        <v>204</v>
      </c>
      <c r="AE59" s="70">
        <f>AB59/0.617*1000</f>
        <v>74.5542949756888</v>
      </c>
      <c r="AF59" s="23"/>
      <c r="AG59" s="23"/>
      <c r="AH59" s="70">
        <f>AE59*0.617/1000</f>
        <v>0.046</v>
      </c>
      <c r="AI59" s="86">
        <f t="shared" si="16"/>
        <v>1</v>
      </c>
      <c r="AJ59" s="23"/>
      <c r="AK59" s="23"/>
      <c r="AL59" s="88"/>
      <c r="AM59" s="88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107"/>
      <c r="AZ59" s="23"/>
      <c r="BA59" s="23" t="s">
        <v>126</v>
      </c>
      <c r="BB59" s="108">
        <v>1</v>
      </c>
      <c r="BC59" s="108">
        <v>1</v>
      </c>
      <c r="BD59" s="108">
        <v>1</v>
      </c>
      <c r="BE59" s="108">
        <v>1</v>
      </c>
    </row>
    <row r="60" s="5" customFormat="1" ht="39.95" customHeight="1" spans="1:57">
      <c r="A60" s="22">
        <f t="shared" si="10"/>
        <v>52</v>
      </c>
      <c r="B60" s="23"/>
      <c r="C60" s="23"/>
      <c r="D60" s="23"/>
      <c r="E60" s="23">
        <v>3</v>
      </c>
      <c r="F60" s="23"/>
      <c r="G60" s="23"/>
      <c r="H60" s="23"/>
      <c r="I60" s="23"/>
      <c r="J60" s="23"/>
      <c r="K60" s="23"/>
      <c r="L60" s="23" t="s">
        <v>265</v>
      </c>
      <c r="M60" s="29" t="s">
        <v>265</v>
      </c>
      <c r="N60" s="29" t="s">
        <v>266</v>
      </c>
      <c r="O60" s="34"/>
      <c r="P60" s="35"/>
      <c r="Q60" s="23"/>
      <c r="R60" s="48"/>
      <c r="S60" s="46"/>
      <c r="T60" s="23"/>
      <c r="U60" s="47"/>
      <c r="V60" s="47"/>
      <c r="W60" s="47"/>
      <c r="X60" s="47"/>
      <c r="Y60" s="29" t="s">
        <v>157</v>
      </c>
      <c r="Z60" s="47"/>
      <c r="AA60" s="35" t="s">
        <v>267</v>
      </c>
      <c r="AB60" s="68">
        <v>0.0274</v>
      </c>
      <c r="AC60" s="69"/>
      <c r="AD60" s="23" t="s">
        <v>140</v>
      </c>
      <c r="AE60" s="70">
        <v>64</v>
      </c>
      <c r="AF60" s="70">
        <v>38</v>
      </c>
      <c r="AG60" s="70">
        <v>3</v>
      </c>
      <c r="AH60" s="70">
        <f>AE60*AF60*AG60*7860/1000000000</f>
        <v>0.05734656</v>
      </c>
      <c r="AI60" s="86">
        <f t="shared" si="16"/>
        <v>0.477796750145083</v>
      </c>
      <c r="AJ60" s="23"/>
      <c r="AK60" s="23"/>
      <c r="AL60" s="88"/>
      <c r="AM60" s="88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107"/>
      <c r="AZ60" s="23"/>
      <c r="BA60" s="23" t="s">
        <v>126</v>
      </c>
      <c r="BB60" s="108">
        <v>1</v>
      </c>
      <c r="BC60" s="108">
        <v>1</v>
      </c>
      <c r="BD60" s="108">
        <v>1</v>
      </c>
      <c r="BE60" s="108">
        <v>1</v>
      </c>
    </row>
    <row r="61" s="5" customFormat="1" ht="39.95" customHeight="1" spans="1:57">
      <c r="A61" s="22">
        <f t="shared" si="10"/>
        <v>53</v>
      </c>
      <c r="B61" s="23"/>
      <c r="C61" s="23"/>
      <c r="D61" s="23"/>
      <c r="E61" s="23">
        <v>3</v>
      </c>
      <c r="F61" s="23"/>
      <c r="G61" s="23"/>
      <c r="H61" s="23"/>
      <c r="I61" s="23"/>
      <c r="J61" s="23"/>
      <c r="K61" s="23"/>
      <c r="L61" s="23" t="s">
        <v>268</v>
      </c>
      <c r="M61" s="29" t="s">
        <v>268</v>
      </c>
      <c r="N61" s="29" t="s">
        <v>269</v>
      </c>
      <c r="O61" s="34"/>
      <c r="P61" s="35"/>
      <c r="Q61" s="23"/>
      <c r="R61" s="48"/>
      <c r="S61" s="46"/>
      <c r="T61" s="23"/>
      <c r="U61" s="47"/>
      <c r="V61" s="47"/>
      <c r="W61" s="47"/>
      <c r="X61" s="47"/>
      <c r="Y61" s="71" t="s">
        <v>270</v>
      </c>
      <c r="Z61" s="47"/>
      <c r="AA61" s="35" t="s">
        <v>271</v>
      </c>
      <c r="AB61" s="68">
        <v>0.01</v>
      </c>
      <c r="AC61" s="69"/>
      <c r="AD61" s="23" t="s">
        <v>272</v>
      </c>
      <c r="AE61" s="70">
        <v>140</v>
      </c>
      <c r="AF61" s="70">
        <v>25</v>
      </c>
      <c r="AG61" s="70">
        <v>1.5</v>
      </c>
      <c r="AH61" s="70"/>
      <c r="AI61" s="86"/>
      <c r="AJ61" s="23"/>
      <c r="AK61" s="23"/>
      <c r="AL61" s="88"/>
      <c r="AM61" s="88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107"/>
      <c r="AZ61" s="23"/>
      <c r="BA61" s="23"/>
      <c r="BB61" s="108">
        <v>1</v>
      </c>
      <c r="BC61" s="108">
        <v>1</v>
      </c>
      <c r="BD61" s="108">
        <v>1</v>
      </c>
      <c r="BE61" s="108">
        <v>1</v>
      </c>
    </row>
    <row r="62" s="4" customFormat="1" ht="39.95" customHeight="1" spans="1:57">
      <c r="A62" s="20">
        <f t="shared" si="10"/>
        <v>54</v>
      </c>
      <c r="B62" s="21"/>
      <c r="C62" s="21"/>
      <c r="D62" s="21">
        <v>2</v>
      </c>
      <c r="E62" s="21"/>
      <c r="F62" s="21"/>
      <c r="G62" s="21"/>
      <c r="H62" s="21"/>
      <c r="I62" s="21"/>
      <c r="J62" s="21"/>
      <c r="K62" s="21"/>
      <c r="L62" s="21" t="s">
        <v>273</v>
      </c>
      <c r="M62" s="36" t="s">
        <v>273</v>
      </c>
      <c r="N62" s="37" t="s">
        <v>274</v>
      </c>
      <c r="O62" s="27"/>
      <c r="P62" s="28"/>
      <c r="Q62" s="21"/>
      <c r="R62" s="48"/>
      <c r="S62" s="40"/>
      <c r="T62" s="21"/>
      <c r="U62" s="41"/>
      <c r="V62" s="41"/>
      <c r="W62" s="41"/>
      <c r="X62" s="41"/>
      <c r="Y62" s="37"/>
      <c r="Z62" s="41"/>
      <c r="AA62" s="28"/>
      <c r="AB62" s="63"/>
      <c r="AC62" s="57"/>
      <c r="AD62" s="58" t="s">
        <v>126</v>
      </c>
      <c r="AE62" s="62"/>
      <c r="AF62" s="62"/>
      <c r="AG62" s="62"/>
      <c r="AH62" s="62"/>
      <c r="AI62" s="79"/>
      <c r="AJ62" s="80"/>
      <c r="AK62" s="80">
        <v>0.1709</v>
      </c>
      <c r="AL62" s="80" t="s">
        <v>117</v>
      </c>
      <c r="AM62" s="58" t="s">
        <v>127</v>
      </c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98"/>
      <c r="AZ62" s="21"/>
      <c r="BA62" s="21"/>
      <c r="BB62" s="106">
        <v>1</v>
      </c>
      <c r="BC62" s="106">
        <v>1</v>
      </c>
      <c r="BD62" s="106">
        <v>1</v>
      </c>
      <c r="BE62" s="106">
        <v>1</v>
      </c>
    </row>
    <row r="63" s="4" customFormat="1" ht="39.95" customHeight="1" spans="1:57">
      <c r="A63" s="20">
        <f t="shared" si="10"/>
        <v>55</v>
      </c>
      <c r="B63" s="21"/>
      <c r="C63" s="21"/>
      <c r="E63" s="21">
        <v>2</v>
      </c>
      <c r="F63" s="21"/>
      <c r="G63" s="21"/>
      <c r="H63" s="21"/>
      <c r="I63" s="21"/>
      <c r="J63" s="21"/>
      <c r="K63" s="21"/>
      <c r="L63" s="21" t="s">
        <v>275</v>
      </c>
      <c r="M63" s="21" t="s">
        <v>275</v>
      </c>
      <c r="N63" s="38" t="s">
        <v>276</v>
      </c>
      <c r="O63" s="27"/>
      <c r="P63" s="28" t="s">
        <v>107</v>
      </c>
      <c r="Q63" s="21" t="s">
        <v>108</v>
      </c>
      <c r="R63" s="21"/>
      <c r="S63" s="40" t="s">
        <v>107</v>
      </c>
      <c r="T63" s="21" t="s">
        <v>275</v>
      </c>
      <c r="U63" s="41"/>
      <c r="V63" s="41" t="s">
        <v>111</v>
      </c>
      <c r="W63" s="41" t="s">
        <v>110</v>
      </c>
      <c r="X63" s="41" t="s">
        <v>124</v>
      </c>
      <c r="Y63" s="41" t="s">
        <v>113</v>
      </c>
      <c r="Z63" s="41"/>
      <c r="AA63" s="28" t="s">
        <v>277</v>
      </c>
      <c r="AB63" s="56">
        <f>AB64*2+AB69*2+AB70+AB71+AB73+AB80*2+AB68*4</f>
        <v>3.3481</v>
      </c>
      <c r="AC63" s="57" t="s">
        <v>114</v>
      </c>
      <c r="AD63" s="58" t="s">
        <v>132</v>
      </c>
      <c r="AE63" s="62"/>
      <c r="AF63" s="62"/>
      <c r="AG63" s="62"/>
      <c r="AH63" s="62"/>
      <c r="AI63" s="79"/>
      <c r="AJ63" s="80">
        <v>18</v>
      </c>
      <c r="AK63" s="80"/>
      <c r="AL63" s="89" t="s">
        <v>117</v>
      </c>
      <c r="AM63" s="90" t="s">
        <v>133</v>
      </c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98" t="s">
        <v>117</v>
      </c>
      <c r="AZ63" s="21"/>
      <c r="BA63" s="21" t="s">
        <v>278</v>
      </c>
      <c r="BB63" s="21">
        <v>1</v>
      </c>
      <c r="BC63" s="21">
        <v>1</v>
      </c>
      <c r="BD63" s="106">
        <v>1</v>
      </c>
      <c r="BE63" s="106">
        <v>1</v>
      </c>
    </row>
    <row r="64" s="4" customFormat="1" ht="39.95" customHeight="1" spans="1:57">
      <c r="A64" s="20">
        <f t="shared" si="10"/>
        <v>56</v>
      </c>
      <c r="B64" s="21"/>
      <c r="C64" s="21"/>
      <c r="E64" s="21"/>
      <c r="F64" s="21">
        <v>3</v>
      </c>
      <c r="G64" s="21"/>
      <c r="H64" s="21"/>
      <c r="I64" s="21"/>
      <c r="J64" s="21"/>
      <c r="K64" s="21"/>
      <c r="L64" s="21" t="s">
        <v>279</v>
      </c>
      <c r="M64" s="21" t="s">
        <v>279</v>
      </c>
      <c r="N64" s="38" t="s">
        <v>280</v>
      </c>
      <c r="O64" s="27"/>
      <c r="P64" s="28" t="s">
        <v>107</v>
      </c>
      <c r="Q64" s="21" t="s">
        <v>108</v>
      </c>
      <c r="R64" s="21"/>
      <c r="S64" s="40" t="s">
        <v>107</v>
      </c>
      <c r="T64" s="21" t="s">
        <v>279</v>
      </c>
      <c r="U64" s="41"/>
      <c r="V64" s="41" t="s">
        <v>111</v>
      </c>
      <c r="W64" s="41" t="s">
        <v>110</v>
      </c>
      <c r="X64" s="41" t="s">
        <v>124</v>
      </c>
      <c r="Y64" s="41" t="s">
        <v>113</v>
      </c>
      <c r="Z64" s="41"/>
      <c r="AA64" s="28" t="s">
        <v>281</v>
      </c>
      <c r="AB64" s="56">
        <f>AB65+AB67</f>
        <v>0.5354</v>
      </c>
      <c r="AC64" s="57" t="s">
        <v>114</v>
      </c>
      <c r="AD64" s="58" t="s">
        <v>132</v>
      </c>
      <c r="AE64" s="62"/>
      <c r="AF64" s="62"/>
      <c r="AG64" s="62"/>
      <c r="AH64" s="62"/>
      <c r="AI64" s="79"/>
      <c r="AJ64" s="80">
        <v>20</v>
      </c>
      <c r="AK64" s="91"/>
      <c r="AL64" s="80" t="s">
        <v>171</v>
      </c>
      <c r="AM64" s="58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 t="s">
        <v>114</v>
      </c>
      <c r="AZ64" s="21"/>
      <c r="BA64" s="21"/>
      <c r="BB64" s="106">
        <v>2</v>
      </c>
      <c r="BC64" s="106">
        <v>2</v>
      </c>
      <c r="BD64" s="106">
        <v>2</v>
      </c>
      <c r="BE64" s="106">
        <v>2</v>
      </c>
    </row>
    <row r="65" s="2" customFormat="1" ht="39.95" customHeight="1" spans="1:57">
      <c r="A65" s="20">
        <f t="shared" si="10"/>
        <v>57</v>
      </c>
      <c r="B65" s="21"/>
      <c r="C65" s="21"/>
      <c r="E65" s="21"/>
      <c r="F65" s="21"/>
      <c r="G65" s="21">
        <v>4</v>
      </c>
      <c r="H65" s="21"/>
      <c r="I65" s="21"/>
      <c r="J65" s="21"/>
      <c r="K65" s="21"/>
      <c r="L65" s="21" t="s">
        <v>282</v>
      </c>
      <c r="M65" s="21" t="s">
        <v>282</v>
      </c>
      <c r="N65" s="38" t="s">
        <v>283</v>
      </c>
      <c r="O65" s="27"/>
      <c r="P65" s="28" t="s">
        <v>107</v>
      </c>
      <c r="Q65" s="21" t="s">
        <v>108</v>
      </c>
      <c r="R65" s="21"/>
      <c r="S65" s="40" t="s">
        <v>109</v>
      </c>
      <c r="T65" s="21" t="s">
        <v>282</v>
      </c>
      <c r="U65" s="41"/>
      <c r="V65" s="41" t="s">
        <v>111</v>
      </c>
      <c r="W65" s="41" t="s">
        <v>110</v>
      </c>
      <c r="X65" s="41" t="s">
        <v>136</v>
      </c>
      <c r="Y65" s="41" t="s">
        <v>284</v>
      </c>
      <c r="Z65" s="41" t="s">
        <v>285</v>
      </c>
      <c r="AA65" s="28" t="s">
        <v>281</v>
      </c>
      <c r="AB65" s="56">
        <v>0.498</v>
      </c>
      <c r="AC65" s="57" t="s">
        <v>114</v>
      </c>
      <c r="AD65" s="58" t="s">
        <v>140</v>
      </c>
      <c r="AE65" s="62">
        <v>352</v>
      </c>
      <c r="AF65" s="62">
        <v>47</v>
      </c>
      <c r="AG65" s="62">
        <v>6</v>
      </c>
      <c r="AH65" s="62">
        <f>AE65*AF65*AG65*7860/1000000000</f>
        <v>0.78021504</v>
      </c>
      <c r="AI65" s="79">
        <f t="shared" ref="AI65:AI71" si="17">AB65/AH65</f>
        <v>0.638285568040319</v>
      </c>
      <c r="AJ65" s="80"/>
      <c r="AK65" s="91"/>
      <c r="AL65" s="80" t="s">
        <v>117</v>
      </c>
      <c r="AM65" s="58" t="s">
        <v>146</v>
      </c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 t="s">
        <v>114</v>
      </c>
      <c r="AZ65" s="21"/>
      <c r="BA65" s="21"/>
      <c r="BB65" s="106">
        <v>1</v>
      </c>
      <c r="BC65" s="106">
        <v>1</v>
      </c>
      <c r="BD65" s="106">
        <v>1</v>
      </c>
      <c r="BE65" s="106">
        <v>1</v>
      </c>
    </row>
    <row r="66" s="2" customFormat="1" ht="39.95" customHeight="1" spans="1:57">
      <c r="A66" s="20"/>
      <c r="B66" s="21"/>
      <c r="C66" s="21"/>
      <c r="E66" s="21"/>
      <c r="F66" s="21"/>
      <c r="G66" s="21"/>
      <c r="H66" s="21"/>
      <c r="I66" s="21"/>
      <c r="J66" s="21"/>
      <c r="K66" s="21"/>
      <c r="L66" s="21"/>
      <c r="M66" s="21" t="s">
        <v>286</v>
      </c>
      <c r="N66" s="38" t="s">
        <v>287</v>
      </c>
      <c r="O66" s="27"/>
      <c r="P66" s="28"/>
      <c r="Q66" s="21"/>
      <c r="R66" s="21"/>
      <c r="S66" s="42"/>
      <c r="T66" s="21"/>
      <c r="U66" s="41"/>
      <c r="V66" s="41"/>
      <c r="W66" s="41"/>
      <c r="X66" s="41"/>
      <c r="Y66" s="41"/>
      <c r="Z66" s="41"/>
      <c r="AA66" s="28"/>
      <c r="AB66" s="56"/>
      <c r="AC66" s="21"/>
      <c r="AD66" s="58"/>
      <c r="AE66" s="62"/>
      <c r="AF66" s="62"/>
      <c r="AG66" s="62"/>
      <c r="AH66" s="62">
        <v>0.7418</v>
      </c>
      <c r="AI66" s="79"/>
      <c r="AJ66" s="80"/>
      <c r="AK66" s="91"/>
      <c r="AL66" s="80"/>
      <c r="AM66" s="58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106"/>
      <c r="BC66" s="106"/>
      <c r="BD66" s="106"/>
      <c r="BE66" s="106"/>
    </row>
    <row r="67" s="4" customFormat="1" ht="39.95" customHeight="1" spans="1:57">
      <c r="A67" s="20">
        <f>ROW()-8</f>
        <v>59</v>
      </c>
      <c r="B67" s="21"/>
      <c r="C67" s="21"/>
      <c r="E67" s="21"/>
      <c r="F67" s="21"/>
      <c r="G67" s="21">
        <v>4</v>
      </c>
      <c r="H67" s="21"/>
      <c r="I67" s="21"/>
      <c r="J67" s="21"/>
      <c r="K67" s="21"/>
      <c r="L67" s="21" t="s">
        <v>288</v>
      </c>
      <c r="M67" s="21" t="s">
        <v>288</v>
      </c>
      <c r="N67" s="38" t="s">
        <v>289</v>
      </c>
      <c r="O67" s="27"/>
      <c r="P67" s="28" t="s">
        <v>107</v>
      </c>
      <c r="Q67" s="21" t="s">
        <v>108</v>
      </c>
      <c r="R67" s="21"/>
      <c r="S67" s="40" t="s">
        <v>107</v>
      </c>
      <c r="T67" s="21" t="s">
        <v>288</v>
      </c>
      <c r="U67" s="41"/>
      <c r="V67" s="41" t="s">
        <v>111</v>
      </c>
      <c r="W67" s="41" t="s">
        <v>110</v>
      </c>
      <c r="X67" s="41" t="s">
        <v>290</v>
      </c>
      <c r="Y67" s="41" t="s">
        <v>291</v>
      </c>
      <c r="Z67" s="41" t="s">
        <v>292</v>
      </c>
      <c r="AA67" s="28" t="s">
        <v>293</v>
      </c>
      <c r="AB67" s="63">
        <v>0.0374</v>
      </c>
      <c r="AC67" s="57" t="s">
        <v>114</v>
      </c>
      <c r="AD67" s="21"/>
      <c r="AE67" s="66"/>
      <c r="AF67" s="66"/>
      <c r="AG67" s="66"/>
      <c r="AH67" s="66"/>
      <c r="AI67" s="84"/>
      <c r="AJ67" s="85"/>
      <c r="AK67" s="123"/>
      <c r="AL67" s="124" t="s">
        <v>141</v>
      </c>
      <c r="AM67" s="125" t="s">
        <v>294</v>
      </c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 t="s">
        <v>114</v>
      </c>
      <c r="AZ67" s="21"/>
      <c r="BA67" s="21"/>
      <c r="BB67" s="106">
        <v>1</v>
      </c>
      <c r="BC67" s="106">
        <v>1</v>
      </c>
      <c r="BD67" s="106">
        <v>1</v>
      </c>
      <c r="BE67" s="106">
        <v>1</v>
      </c>
    </row>
    <row r="68" s="4" customFormat="1" ht="39.95" customHeight="1" spans="1:57">
      <c r="A68" s="20">
        <f>ROW()-8</f>
        <v>60</v>
      </c>
      <c r="B68" s="21"/>
      <c r="C68" s="21"/>
      <c r="E68" s="21"/>
      <c r="F68" s="21">
        <v>3</v>
      </c>
      <c r="G68" s="21"/>
      <c r="H68" s="21"/>
      <c r="I68" s="21"/>
      <c r="J68" s="21"/>
      <c r="K68" s="21"/>
      <c r="L68" s="21" t="s">
        <v>295</v>
      </c>
      <c r="M68" s="21" t="s">
        <v>295</v>
      </c>
      <c r="N68" s="38" t="s">
        <v>296</v>
      </c>
      <c r="O68" s="27"/>
      <c r="P68" s="28" t="s">
        <v>109</v>
      </c>
      <c r="Q68" s="21" t="s">
        <v>108</v>
      </c>
      <c r="R68" s="21"/>
      <c r="S68" s="40" t="s">
        <v>107</v>
      </c>
      <c r="T68" s="21" t="s">
        <v>295</v>
      </c>
      <c r="U68" s="41"/>
      <c r="V68" s="41" t="s">
        <v>111</v>
      </c>
      <c r="W68" s="41" t="s">
        <v>110</v>
      </c>
      <c r="X68" s="41" t="s">
        <v>182</v>
      </c>
      <c r="Y68" s="41" t="s">
        <v>297</v>
      </c>
      <c r="Z68" s="41" t="s">
        <v>114</v>
      </c>
      <c r="AA68" s="121"/>
      <c r="AB68" s="63">
        <v>0.0007</v>
      </c>
      <c r="AC68" s="57" t="s">
        <v>114</v>
      </c>
      <c r="AD68" s="21"/>
      <c r="AE68" s="66"/>
      <c r="AF68" s="66"/>
      <c r="AG68" s="66"/>
      <c r="AH68" s="66"/>
      <c r="AI68" s="84"/>
      <c r="AJ68" s="85"/>
      <c r="AK68" s="123"/>
      <c r="AL68" s="124" t="s">
        <v>141</v>
      </c>
      <c r="AM68" s="125" t="s">
        <v>298</v>
      </c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 t="s">
        <v>114</v>
      </c>
      <c r="AZ68" s="21"/>
      <c r="BA68" s="21"/>
      <c r="BB68" s="106">
        <v>4</v>
      </c>
      <c r="BC68" s="106">
        <v>4</v>
      </c>
      <c r="BD68" s="106">
        <v>4</v>
      </c>
      <c r="BE68" s="106">
        <v>4</v>
      </c>
    </row>
    <row r="69" s="4" customFormat="1" ht="39.95" customHeight="1" spans="1:57">
      <c r="A69" s="20">
        <f>ROW()-8</f>
        <v>61</v>
      </c>
      <c r="B69" s="21"/>
      <c r="C69" s="21"/>
      <c r="E69" s="21"/>
      <c r="F69" s="21">
        <v>3</v>
      </c>
      <c r="G69" s="21"/>
      <c r="H69" s="21"/>
      <c r="I69" s="21"/>
      <c r="J69" s="21"/>
      <c r="K69" s="21"/>
      <c r="L69" s="21" t="s">
        <v>299</v>
      </c>
      <c r="M69" s="21" t="s">
        <v>299</v>
      </c>
      <c r="N69" s="38" t="s">
        <v>300</v>
      </c>
      <c r="O69" s="27"/>
      <c r="P69" s="28" t="s">
        <v>107</v>
      </c>
      <c r="Q69" s="21" t="s">
        <v>108</v>
      </c>
      <c r="R69" s="21"/>
      <c r="S69" s="40" t="s">
        <v>107</v>
      </c>
      <c r="T69" s="21" t="s">
        <v>299</v>
      </c>
      <c r="U69" s="41"/>
      <c r="V69" s="41" t="s">
        <v>111</v>
      </c>
      <c r="W69" s="41" t="s">
        <v>110</v>
      </c>
      <c r="X69" s="41" t="s">
        <v>301</v>
      </c>
      <c r="Y69" s="41" t="s">
        <v>291</v>
      </c>
      <c r="Z69" s="41" t="s">
        <v>292</v>
      </c>
      <c r="AA69" s="28" t="s">
        <v>302</v>
      </c>
      <c r="AB69" s="56">
        <v>0.0396</v>
      </c>
      <c r="AC69" s="57" t="s">
        <v>114</v>
      </c>
      <c r="AD69" s="58" t="s">
        <v>195</v>
      </c>
      <c r="AE69" s="62">
        <v>49</v>
      </c>
      <c r="AF69" s="62">
        <v>12</v>
      </c>
      <c r="AG69" s="62"/>
      <c r="AH69" s="62">
        <f>3.14*11*11*34*7860/1000000000</f>
        <v>0.1015351656</v>
      </c>
      <c r="AI69" s="79">
        <f t="shared" si="17"/>
        <v>0.390012659810938</v>
      </c>
      <c r="AJ69" s="80"/>
      <c r="AK69" s="80"/>
      <c r="AL69" s="124" t="s">
        <v>141</v>
      </c>
      <c r="AM69" s="125" t="s">
        <v>303</v>
      </c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 t="s">
        <v>114</v>
      </c>
      <c r="AZ69" s="21"/>
      <c r="BA69" s="21"/>
      <c r="BB69" s="106">
        <v>2</v>
      </c>
      <c r="BC69" s="106">
        <v>2</v>
      </c>
      <c r="BD69" s="106">
        <v>2</v>
      </c>
      <c r="BE69" s="106">
        <v>2</v>
      </c>
    </row>
    <row r="70" s="2" customFormat="1" ht="39.95" customHeight="1" spans="1:57">
      <c r="A70" s="20">
        <f>ROW()-8</f>
        <v>62</v>
      </c>
      <c r="B70" s="21"/>
      <c r="C70" s="21"/>
      <c r="E70" s="21"/>
      <c r="F70" s="21">
        <v>3</v>
      </c>
      <c r="G70" s="21"/>
      <c r="H70" s="21"/>
      <c r="I70" s="21"/>
      <c r="J70" s="21"/>
      <c r="K70" s="21"/>
      <c r="L70" s="21" t="s">
        <v>304</v>
      </c>
      <c r="M70" s="21" t="s">
        <v>304</v>
      </c>
      <c r="N70" s="38" t="s">
        <v>305</v>
      </c>
      <c r="O70" s="27"/>
      <c r="P70" s="28" t="s">
        <v>107</v>
      </c>
      <c r="Q70" s="21" t="s">
        <v>108</v>
      </c>
      <c r="R70" s="21"/>
      <c r="S70" s="40" t="s">
        <v>109</v>
      </c>
      <c r="T70" s="21" t="s">
        <v>304</v>
      </c>
      <c r="U70" s="41"/>
      <c r="V70" s="41" t="s">
        <v>111</v>
      </c>
      <c r="W70" s="41" t="s">
        <v>110</v>
      </c>
      <c r="X70" s="41" t="s">
        <v>301</v>
      </c>
      <c r="Y70" s="41" t="s">
        <v>306</v>
      </c>
      <c r="Z70" s="41" t="s">
        <v>307</v>
      </c>
      <c r="AA70" s="121" t="s">
        <v>308</v>
      </c>
      <c r="AB70" s="56">
        <v>0.3152</v>
      </c>
      <c r="AC70" s="57" t="s">
        <v>114</v>
      </c>
      <c r="AD70" s="58" t="s">
        <v>195</v>
      </c>
      <c r="AE70" s="62">
        <v>207</v>
      </c>
      <c r="AF70" s="62">
        <v>17</v>
      </c>
      <c r="AG70" s="62"/>
      <c r="AH70" s="62">
        <f>3.14*8.5*8.5*196*7860/1000000000</f>
        <v>0.3494991444</v>
      </c>
      <c r="AI70" s="79">
        <f t="shared" si="17"/>
        <v>0.901862007534002</v>
      </c>
      <c r="AJ70" s="80"/>
      <c r="AK70" s="80"/>
      <c r="AL70" s="80" t="s">
        <v>309</v>
      </c>
      <c r="AM70" s="58" t="s">
        <v>310</v>
      </c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 t="s">
        <v>114</v>
      </c>
      <c r="AZ70" s="21"/>
      <c r="BA70" s="21"/>
      <c r="BB70" s="106">
        <v>1</v>
      </c>
      <c r="BC70" s="106">
        <v>1</v>
      </c>
      <c r="BD70" s="106">
        <v>1</v>
      </c>
      <c r="BE70" s="106">
        <v>1</v>
      </c>
    </row>
    <row r="71" s="4" customFormat="1" ht="39.95" customHeight="1" spans="1:57">
      <c r="A71" s="20">
        <f>ROW()-8</f>
        <v>63</v>
      </c>
      <c r="B71" s="21"/>
      <c r="C71" s="21"/>
      <c r="E71" s="21"/>
      <c r="F71" s="21">
        <v>3</v>
      </c>
      <c r="G71" s="21"/>
      <c r="H71" s="21"/>
      <c r="I71" s="21"/>
      <c r="J71" s="21"/>
      <c r="K71" s="21"/>
      <c r="L71" s="21" t="s">
        <v>311</v>
      </c>
      <c r="M71" s="21" t="s">
        <v>311</v>
      </c>
      <c r="N71" s="38" t="s">
        <v>312</v>
      </c>
      <c r="O71" s="27"/>
      <c r="P71" s="28" t="s">
        <v>107</v>
      </c>
      <c r="Q71" s="21" t="s">
        <v>108</v>
      </c>
      <c r="R71" s="21"/>
      <c r="S71" s="40" t="s">
        <v>107</v>
      </c>
      <c r="T71" s="21" t="s">
        <v>311</v>
      </c>
      <c r="U71" s="41"/>
      <c r="V71" s="41" t="s">
        <v>111</v>
      </c>
      <c r="W71" s="41" t="s">
        <v>110</v>
      </c>
      <c r="X71" s="41" t="s">
        <v>136</v>
      </c>
      <c r="Y71" s="41" t="s">
        <v>313</v>
      </c>
      <c r="Z71" s="41" t="s">
        <v>285</v>
      </c>
      <c r="AA71" s="28" t="s">
        <v>314</v>
      </c>
      <c r="AB71" s="63">
        <v>0.1934</v>
      </c>
      <c r="AC71" s="57" t="s">
        <v>114</v>
      </c>
      <c r="AD71" s="58" t="s">
        <v>140</v>
      </c>
      <c r="AE71" s="62">
        <v>170</v>
      </c>
      <c r="AF71" s="62">
        <v>25</v>
      </c>
      <c r="AG71" s="62">
        <v>6</v>
      </c>
      <c r="AH71" s="62">
        <f>AE71*AF71*AG71*7860/1000000000</f>
        <v>0.20043</v>
      </c>
      <c r="AI71" s="79">
        <f t="shared" si="17"/>
        <v>0.964925410367709</v>
      </c>
      <c r="AJ71" s="80"/>
      <c r="AK71" s="80"/>
      <c r="AL71" s="80" t="s">
        <v>117</v>
      </c>
      <c r="AM71" s="58" t="s">
        <v>146</v>
      </c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 t="s">
        <v>114</v>
      </c>
      <c r="AZ71" s="21"/>
      <c r="BA71" s="21"/>
      <c r="BB71" s="106">
        <v>1</v>
      </c>
      <c r="BC71" s="106">
        <v>1</v>
      </c>
      <c r="BD71" s="106">
        <v>1</v>
      </c>
      <c r="BE71" s="106">
        <v>1</v>
      </c>
    </row>
    <row r="72" s="4" customFormat="1" ht="39.95" customHeight="1" spans="1:57">
      <c r="A72" s="20"/>
      <c r="B72" s="21"/>
      <c r="C72" s="21"/>
      <c r="E72" s="21"/>
      <c r="F72" s="21"/>
      <c r="G72" s="21"/>
      <c r="H72" s="21"/>
      <c r="I72" s="21"/>
      <c r="J72" s="21"/>
      <c r="K72" s="21"/>
      <c r="L72" s="21"/>
      <c r="M72" s="21" t="s">
        <v>286</v>
      </c>
      <c r="N72" s="38" t="s">
        <v>287</v>
      </c>
      <c r="O72" s="27"/>
      <c r="P72" s="28"/>
      <c r="Q72" s="21"/>
      <c r="R72" s="21"/>
      <c r="S72" s="42"/>
      <c r="T72" s="21"/>
      <c r="U72" s="41"/>
      <c r="V72" s="41"/>
      <c r="W72" s="41"/>
      <c r="X72" s="41"/>
      <c r="Y72" s="41"/>
      <c r="Z72" s="41"/>
      <c r="AA72" s="28"/>
      <c r="AB72" s="63"/>
      <c r="AC72" s="21"/>
      <c r="AD72" s="58"/>
      <c r="AE72" s="62"/>
      <c r="AF72" s="62"/>
      <c r="AG72" s="62"/>
      <c r="AH72" s="62">
        <v>0.263</v>
      </c>
      <c r="AI72" s="79"/>
      <c r="AJ72" s="80"/>
      <c r="AK72" s="80"/>
      <c r="AL72" s="80"/>
      <c r="AM72" s="58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106"/>
      <c r="BC72" s="106"/>
      <c r="BD72" s="106"/>
      <c r="BE72" s="106"/>
    </row>
    <row r="73" s="4" customFormat="1" ht="39.95" customHeight="1" spans="1:57">
      <c r="A73" s="20">
        <f>ROW()-8</f>
        <v>65</v>
      </c>
      <c r="B73" s="21"/>
      <c r="C73" s="21"/>
      <c r="E73" s="21"/>
      <c r="F73" s="21">
        <v>3</v>
      </c>
      <c r="G73" s="21"/>
      <c r="H73" s="21"/>
      <c r="I73" s="21"/>
      <c r="J73" s="21"/>
      <c r="K73" s="21"/>
      <c r="L73" s="21" t="s">
        <v>315</v>
      </c>
      <c r="M73" s="21" t="s">
        <v>315</v>
      </c>
      <c r="N73" s="38" t="s">
        <v>316</v>
      </c>
      <c r="O73" s="27"/>
      <c r="P73" s="28" t="s">
        <v>107</v>
      </c>
      <c r="Q73" s="21" t="s">
        <v>108</v>
      </c>
      <c r="R73" s="21"/>
      <c r="S73" s="40" t="s">
        <v>107</v>
      </c>
      <c r="T73" s="21" t="s">
        <v>315</v>
      </c>
      <c r="U73" s="41"/>
      <c r="V73" s="41" t="s">
        <v>111</v>
      </c>
      <c r="W73" s="41" t="s">
        <v>110</v>
      </c>
      <c r="X73" s="41" t="s">
        <v>124</v>
      </c>
      <c r="Y73" s="41" t="s">
        <v>113</v>
      </c>
      <c r="Z73" s="41" t="s">
        <v>114</v>
      </c>
      <c r="AA73" s="28" t="s">
        <v>317</v>
      </c>
      <c r="AB73" s="56">
        <f>AB74*2+AB78+AB79</f>
        <v>1.5727</v>
      </c>
      <c r="AC73" s="57" t="s">
        <v>114</v>
      </c>
      <c r="AD73" s="58" t="s">
        <v>132</v>
      </c>
      <c r="AE73" s="62"/>
      <c r="AF73" s="62"/>
      <c r="AG73" s="62"/>
      <c r="AH73" s="62"/>
      <c r="AI73" s="79"/>
      <c r="AJ73" s="80">
        <v>20</v>
      </c>
      <c r="AK73" s="80"/>
      <c r="AL73" s="89" t="s">
        <v>171</v>
      </c>
      <c r="AM73" s="90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 t="s">
        <v>114</v>
      </c>
      <c r="AZ73" s="21"/>
      <c r="BA73" s="21"/>
      <c r="BB73" s="106">
        <v>1</v>
      </c>
      <c r="BC73" s="106">
        <v>1</v>
      </c>
      <c r="BD73" s="106">
        <v>1</v>
      </c>
      <c r="BE73" s="106">
        <v>1</v>
      </c>
    </row>
    <row r="74" s="4" customFormat="1" ht="39.95" customHeight="1" spans="1:57">
      <c r="A74" s="20">
        <f>ROW()-8</f>
        <v>66</v>
      </c>
      <c r="B74" s="21"/>
      <c r="C74" s="21"/>
      <c r="E74" s="21"/>
      <c r="F74" s="21"/>
      <c r="G74" s="21">
        <v>4</v>
      </c>
      <c r="H74" s="21"/>
      <c r="I74" s="21"/>
      <c r="J74" s="21"/>
      <c r="K74" s="21"/>
      <c r="L74" s="21" t="s">
        <v>318</v>
      </c>
      <c r="M74" s="21" t="s">
        <v>318</v>
      </c>
      <c r="N74" s="38" t="s">
        <v>319</v>
      </c>
      <c r="O74" s="27"/>
      <c r="P74" s="28" t="s">
        <v>107</v>
      </c>
      <c r="Q74" s="21" t="s">
        <v>108</v>
      </c>
      <c r="R74" s="21"/>
      <c r="S74" s="40" t="s">
        <v>107</v>
      </c>
      <c r="T74" s="21" t="s">
        <v>318</v>
      </c>
      <c r="U74" s="41"/>
      <c r="V74" s="41" t="s">
        <v>111</v>
      </c>
      <c r="W74" s="41" t="s">
        <v>110</v>
      </c>
      <c r="X74" s="41" t="s">
        <v>124</v>
      </c>
      <c r="Y74" s="41" t="s">
        <v>113</v>
      </c>
      <c r="Z74" s="41" t="s">
        <v>114</v>
      </c>
      <c r="AA74" s="28" t="s">
        <v>320</v>
      </c>
      <c r="AB74" s="56">
        <f>AB75+AB77</f>
        <v>0.5264</v>
      </c>
      <c r="AC74" s="57" t="s">
        <v>114</v>
      </c>
      <c r="AD74" s="58" t="s">
        <v>132</v>
      </c>
      <c r="AE74" s="62"/>
      <c r="AF74" s="62"/>
      <c r="AG74" s="62"/>
      <c r="AH74" s="62"/>
      <c r="AI74" s="79"/>
      <c r="AJ74" s="80">
        <v>12</v>
      </c>
      <c r="AK74" s="91"/>
      <c r="AL74" s="80" t="s">
        <v>171</v>
      </c>
      <c r="AM74" s="58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 t="s">
        <v>114</v>
      </c>
      <c r="AZ74" s="21"/>
      <c r="BA74" s="21"/>
      <c r="BB74" s="106">
        <v>2</v>
      </c>
      <c r="BC74" s="106">
        <v>2</v>
      </c>
      <c r="BD74" s="106">
        <v>2</v>
      </c>
      <c r="BE74" s="106">
        <v>2</v>
      </c>
    </row>
    <row r="75" s="4" customFormat="1" ht="39.95" customHeight="1" spans="1:57">
      <c r="A75" s="20">
        <f>ROW()-8</f>
        <v>67</v>
      </c>
      <c r="B75" s="21"/>
      <c r="C75" s="21"/>
      <c r="E75" s="21"/>
      <c r="F75" s="21"/>
      <c r="G75" s="21"/>
      <c r="H75" s="21">
        <v>5</v>
      </c>
      <c r="I75" s="21"/>
      <c r="J75" s="21"/>
      <c r="K75" s="21"/>
      <c r="L75" s="21" t="s">
        <v>321</v>
      </c>
      <c r="M75" s="21" t="s">
        <v>321</v>
      </c>
      <c r="N75" s="38" t="s">
        <v>322</v>
      </c>
      <c r="O75" s="98"/>
      <c r="P75" s="28" t="s">
        <v>107</v>
      </c>
      <c r="Q75" s="21" t="s">
        <v>108</v>
      </c>
      <c r="R75" s="28"/>
      <c r="S75" s="40" t="s">
        <v>107</v>
      </c>
      <c r="T75" s="21" t="s">
        <v>321</v>
      </c>
      <c r="U75" s="115"/>
      <c r="V75" s="41" t="s">
        <v>111</v>
      </c>
      <c r="W75" s="41" t="s">
        <v>110</v>
      </c>
      <c r="X75" s="41" t="s">
        <v>136</v>
      </c>
      <c r="Y75" s="41" t="s">
        <v>323</v>
      </c>
      <c r="Z75" s="41" t="s">
        <v>285</v>
      </c>
      <c r="AA75" s="28" t="s">
        <v>320</v>
      </c>
      <c r="AB75" s="63">
        <v>0.462</v>
      </c>
      <c r="AC75" s="57" t="s">
        <v>114</v>
      </c>
      <c r="AD75" s="58" t="s">
        <v>140</v>
      </c>
      <c r="AE75" s="62">
        <v>334</v>
      </c>
      <c r="AF75" s="62">
        <v>45</v>
      </c>
      <c r="AG75" s="62">
        <v>6</v>
      </c>
      <c r="AH75" s="62">
        <f>AE75*AF75*AG75*7860/1000000000</f>
        <v>0.7088148</v>
      </c>
      <c r="AI75" s="79">
        <f t="shared" ref="AI75:AI80" si="18">AB75/AH75</f>
        <v>0.651792259416705</v>
      </c>
      <c r="AJ75" s="80"/>
      <c r="AK75" s="91"/>
      <c r="AL75" s="80" t="s">
        <v>117</v>
      </c>
      <c r="AM75" s="58" t="s">
        <v>146</v>
      </c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 t="s">
        <v>114</v>
      </c>
      <c r="AZ75" s="21"/>
      <c r="BA75" s="28"/>
      <c r="BB75" s="106">
        <v>1</v>
      </c>
      <c r="BC75" s="106">
        <v>1</v>
      </c>
      <c r="BD75" s="106">
        <v>1</v>
      </c>
      <c r="BE75" s="106">
        <v>1</v>
      </c>
    </row>
    <row r="76" s="4" customFormat="1" ht="39.95" customHeight="1" spans="1:57">
      <c r="A76" s="20"/>
      <c r="B76" s="21"/>
      <c r="C76" s="21"/>
      <c r="E76" s="21"/>
      <c r="F76" s="21"/>
      <c r="G76" s="21"/>
      <c r="H76" s="21"/>
      <c r="I76" s="21"/>
      <c r="J76" s="21"/>
      <c r="K76" s="21"/>
      <c r="L76" s="21"/>
      <c r="M76" s="21" t="s">
        <v>286</v>
      </c>
      <c r="N76" s="38" t="s">
        <v>287</v>
      </c>
      <c r="O76" s="98"/>
      <c r="P76" s="28"/>
      <c r="Q76" s="21"/>
      <c r="R76" s="28"/>
      <c r="S76" s="42"/>
      <c r="T76" s="21"/>
      <c r="U76" s="115"/>
      <c r="V76" s="41"/>
      <c r="W76" s="41"/>
      <c r="X76" s="41"/>
      <c r="Y76" s="41"/>
      <c r="Z76" s="41"/>
      <c r="AA76" s="28"/>
      <c r="AB76" s="63"/>
      <c r="AC76" s="21"/>
      <c r="AD76" s="58"/>
      <c r="AE76" s="62"/>
      <c r="AF76" s="62"/>
      <c r="AG76" s="62"/>
      <c r="AH76" s="62">
        <v>0.697</v>
      </c>
      <c r="AI76" s="79"/>
      <c r="AJ76" s="80"/>
      <c r="AK76" s="91"/>
      <c r="AL76" s="80"/>
      <c r="AM76" s="58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8"/>
      <c r="BB76" s="106"/>
      <c r="BC76" s="106"/>
      <c r="BD76" s="106"/>
      <c r="BE76" s="106"/>
    </row>
    <row r="77" s="4" customFormat="1" ht="39.95" customHeight="1" spans="1:57">
      <c r="A77" s="20">
        <f t="shared" ref="A77:A87" si="19">ROW()-8</f>
        <v>69</v>
      </c>
      <c r="B77" s="21"/>
      <c r="C77" s="21"/>
      <c r="E77" s="21"/>
      <c r="F77" s="21"/>
      <c r="G77" s="21"/>
      <c r="H77" s="21">
        <v>5</v>
      </c>
      <c r="I77" s="21"/>
      <c r="J77" s="21"/>
      <c r="K77" s="21"/>
      <c r="L77" s="21" t="s">
        <v>324</v>
      </c>
      <c r="M77" s="21" t="s">
        <v>324</v>
      </c>
      <c r="N77" s="38" t="s">
        <v>325</v>
      </c>
      <c r="O77" s="27"/>
      <c r="P77" s="28" t="s">
        <v>107</v>
      </c>
      <c r="Q77" s="21" t="s">
        <v>108</v>
      </c>
      <c r="R77" s="21"/>
      <c r="S77" s="40" t="s">
        <v>107</v>
      </c>
      <c r="T77" s="21" t="s">
        <v>324</v>
      </c>
      <c r="U77" s="41"/>
      <c r="V77" s="41" t="s">
        <v>111</v>
      </c>
      <c r="W77" s="41" t="s">
        <v>110</v>
      </c>
      <c r="X77" s="41" t="s">
        <v>290</v>
      </c>
      <c r="Y77" s="41" t="s">
        <v>291</v>
      </c>
      <c r="Z77" s="41" t="s">
        <v>292</v>
      </c>
      <c r="AA77" s="28" t="s">
        <v>326</v>
      </c>
      <c r="AB77" s="56">
        <v>0.0644</v>
      </c>
      <c r="AC77" s="57" t="s">
        <v>114</v>
      </c>
      <c r="AD77" s="58" t="s">
        <v>195</v>
      </c>
      <c r="AE77" s="62">
        <v>13</v>
      </c>
      <c r="AF77" s="62">
        <v>30</v>
      </c>
      <c r="AG77" s="62"/>
      <c r="AH77" s="62">
        <f>3.14*15*15*17*7860/1000000000</f>
        <v>0.09440253</v>
      </c>
      <c r="AI77" s="79">
        <f t="shared" si="18"/>
        <v>0.682185106691526</v>
      </c>
      <c r="AJ77" s="80"/>
      <c r="AK77" s="91"/>
      <c r="AL77" s="80" t="s">
        <v>141</v>
      </c>
      <c r="AM77" s="81" t="s">
        <v>294</v>
      </c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 t="s">
        <v>114</v>
      </c>
      <c r="AZ77" s="21"/>
      <c r="BA77" s="21"/>
      <c r="BB77" s="106">
        <v>1</v>
      </c>
      <c r="BC77" s="106">
        <v>1</v>
      </c>
      <c r="BD77" s="106">
        <v>1</v>
      </c>
      <c r="BE77" s="106">
        <v>1</v>
      </c>
    </row>
    <row r="78" s="2" customFormat="1" ht="39.95" customHeight="1" spans="1:57">
      <c r="A78" s="20">
        <f t="shared" si="19"/>
        <v>70</v>
      </c>
      <c r="B78" s="21"/>
      <c r="C78" s="21"/>
      <c r="E78" s="21"/>
      <c r="F78" s="21"/>
      <c r="G78" s="21">
        <v>4</v>
      </c>
      <c r="H78" s="21"/>
      <c r="I78" s="21"/>
      <c r="J78" s="21"/>
      <c r="K78" s="21"/>
      <c r="L78" s="21" t="s">
        <v>327</v>
      </c>
      <c r="M78" s="21" t="s">
        <v>327</v>
      </c>
      <c r="N78" s="38" t="s">
        <v>328</v>
      </c>
      <c r="O78" s="27"/>
      <c r="P78" s="28" t="s">
        <v>107</v>
      </c>
      <c r="Q78" s="21" t="s">
        <v>108</v>
      </c>
      <c r="R78" s="21"/>
      <c r="S78" s="40" t="s">
        <v>109</v>
      </c>
      <c r="T78" s="21" t="s">
        <v>327</v>
      </c>
      <c r="U78" s="41"/>
      <c r="V78" s="41" t="s">
        <v>111</v>
      </c>
      <c r="W78" s="41" t="s">
        <v>110</v>
      </c>
      <c r="X78" s="41" t="s">
        <v>301</v>
      </c>
      <c r="Y78" s="41" t="s">
        <v>306</v>
      </c>
      <c r="Z78" s="41" t="s">
        <v>307</v>
      </c>
      <c r="AA78" s="28" t="s">
        <v>329</v>
      </c>
      <c r="AB78" s="63">
        <v>0.2279</v>
      </c>
      <c r="AC78" s="57" t="s">
        <v>114</v>
      </c>
      <c r="AD78" s="58" t="s">
        <v>195</v>
      </c>
      <c r="AE78" s="62">
        <v>157</v>
      </c>
      <c r="AF78" s="62">
        <v>17</v>
      </c>
      <c r="AG78" s="62"/>
      <c r="AH78" s="62">
        <f>3.14*8.5*8.5*147*7860/1000000000</f>
        <v>0.2621243583</v>
      </c>
      <c r="AI78" s="79">
        <f t="shared" si="18"/>
        <v>0.869434651087136</v>
      </c>
      <c r="AJ78" s="80"/>
      <c r="AK78" s="80"/>
      <c r="AL78" s="80" t="s">
        <v>309</v>
      </c>
      <c r="AM78" s="126" t="s">
        <v>330</v>
      </c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 t="s">
        <v>114</v>
      </c>
      <c r="AZ78" s="21"/>
      <c r="BA78" s="21"/>
      <c r="BB78" s="106">
        <v>1</v>
      </c>
      <c r="BC78" s="106">
        <v>1</v>
      </c>
      <c r="BD78" s="106">
        <v>1</v>
      </c>
      <c r="BE78" s="106">
        <v>1</v>
      </c>
    </row>
    <row r="79" s="4" customFormat="1" ht="39.95" customHeight="1" spans="1:57">
      <c r="A79" s="20">
        <f t="shared" si="19"/>
        <v>71</v>
      </c>
      <c r="B79" s="21"/>
      <c r="C79" s="21"/>
      <c r="E79" s="21"/>
      <c r="F79" s="21"/>
      <c r="G79" s="21">
        <v>4</v>
      </c>
      <c r="H79" s="21"/>
      <c r="I79" s="21"/>
      <c r="J79" s="21"/>
      <c r="K79" s="21"/>
      <c r="L79" s="21" t="s">
        <v>331</v>
      </c>
      <c r="M79" s="21" t="s">
        <v>331</v>
      </c>
      <c r="N79" s="38" t="s">
        <v>332</v>
      </c>
      <c r="O79" s="27"/>
      <c r="P79" s="28" t="s">
        <v>107</v>
      </c>
      <c r="Q79" s="21" t="s">
        <v>108</v>
      </c>
      <c r="R79" s="21"/>
      <c r="S79" s="40" t="s">
        <v>107</v>
      </c>
      <c r="T79" s="21" t="s">
        <v>331</v>
      </c>
      <c r="U79" s="41"/>
      <c r="V79" s="41" t="s">
        <v>111</v>
      </c>
      <c r="W79" s="41" t="s">
        <v>110</v>
      </c>
      <c r="X79" s="41" t="s">
        <v>301</v>
      </c>
      <c r="Y79" s="41" t="s">
        <v>306</v>
      </c>
      <c r="Z79" s="41" t="s">
        <v>307</v>
      </c>
      <c r="AA79" s="28" t="s">
        <v>333</v>
      </c>
      <c r="AB79" s="56">
        <v>0.292</v>
      </c>
      <c r="AC79" s="57" t="s">
        <v>114</v>
      </c>
      <c r="AD79" s="58" t="s">
        <v>195</v>
      </c>
      <c r="AE79" s="62">
        <v>207</v>
      </c>
      <c r="AF79" s="62">
        <v>17</v>
      </c>
      <c r="AG79" s="62"/>
      <c r="AH79" s="62">
        <f>3.14*8.5*8.5*197*7860/1000000000</f>
        <v>0.3512823033</v>
      </c>
      <c r="AI79" s="79">
        <f t="shared" si="18"/>
        <v>0.831240279561216</v>
      </c>
      <c r="AJ79" s="80"/>
      <c r="AK79" s="80"/>
      <c r="AL79" s="80" t="s">
        <v>141</v>
      </c>
      <c r="AM79" s="81" t="s">
        <v>334</v>
      </c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 t="s">
        <v>114</v>
      </c>
      <c r="AZ79" s="21"/>
      <c r="BA79" s="21"/>
      <c r="BB79" s="106">
        <v>1</v>
      </c>
      <c r="BC79" s="106">
        <v>1</v>
      </c>
      <c r="BD79" s="106">
        <v>1</v>
      </c>
      <c r="BE79" s="106">
        <v>1</v>
      </c>
    </row>
    <row r="80" s="2" customFormat="1" ht="39.95" customHeight="1" spans="1:57">
      <c r="A80" s="20">
        <f t="shared" si="19"/>
        <v>72</v>
      </c>
      <c r="B80" s="21" t="s">
        <v>335</v>
      </c>
      <c r="C80" s="21"/>
      <c r="E80" s="21"/>
      <c r="F80" s="21">
        <v>3</v>
      </c>
      <c r="G80" s="21"/>
      <c r="H80" s="21"/>
      <c r="I80" s="21"/>
      <c r="J80" s="21"/>
      <c r="K80" s="21"/>
      <c r="L80" s="21" t="s">
        <v>336</v>
      </c>
      <c r="M80" s="21" t="s">
        <v>336</v>
      </c>
      <c r="N80" s="38" t="s">
        <v>337</v>
      </c>
      <c r="O80" s="27"/>
      <c r="P80" s="28" t="s">
        <v>107</v>
      </c>
      <c r="Q80" s="21" t="s">
        <v>108</v>
      </c>
      <c r="R80" s="21"/>
      <c r="S80" s="40" t="s">
        <v>109</v>
      </c>
      <c r="T80" s="21" t="s">
        <v>336</v>
      </c>
      <c r="U80" s="41"/>
      <c r="V80" s="41" t="s">
        <v>111</v>
      </c>
      <c r="W80" s="41" t="s">
        <v>110</v>
      </c>
      <c r="X80" s="41" t="s">
        <v>290</v>
      </c>
      <c r="Y80" s="41" t="s">
        <v>291</v>
      </c>
      <c r="Z80" s="41" t="s">
        <v>292</v>
      </c>
      <c r="AA80" s="28" t="s">
        <v>338</v>
      </c>
      <c r="AB80" s="63">
        <v>0.057</v>
      </c>
      <c r="AC80" s="57" t="s">
        <v>114</v>
      </c>
      <c r="AD80" s="58" t="s">
        <v>195</v>
      </c>
      <c r="AE80" s="62">
        <v>50</v>
      </c>
      <c r="AF80" s="62">
        <v>14</v>
      </c>
      <c r="AG80" s="62"/>
      <c r="AH80" s="62">
        <f>3.14*14*14*40*7860/1000000000</f>
        <v>0.193494336</v>
      </c>
      <c r="AI80" s="79">
        <f t="shared" si="18"/>
        <v>0.294582266221994</v>
      </c>
      <c r="AJ80" s="80"/>
      <c r="AK80" s="80"/>
      <c r="AL80" s="80" t="s">
        <v>141</v>
      </c>
      <c r="AM80" s="81" t="s">
        <v>339</v>
      </c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 t="s">
        <v>114</v>
      </c>
      <c r="AZ80" s="21"/>
      <c r="BA80" s="21"/>
      <c r="BB80" s="106">
        <v>2</v>
      </c>
      <c r="BC80" s="106">
        <v>2</v>
      </c>
      <c r="BD80" s="106">
        <v>2</v>
      </c>
      <c r="BE80" s="106">
        <v>2</v>
      </c>
    </row>
    <row r="81" s="4" customFormat="1" ht="39.95" customHeight="1" spans="1:57">
      <c r="A81" s="20">
        <f t="shared" si="19"/>
        <v>73</v>
      </c>
      <c r="B81" s="21" t="s">
        <v>340</v>
      </c>
      <c r="C81" s="21"/>
      <c r="D81" s="21">
        <v>2</v>
      </c>
      <c r="E81" s="21"/>
      <c r="F81" s="21"/>
      <c r="G81" s="21"/>
      <c r="H81" s="21"/>
      <c r="I81" s="21"/>
      <c r="J81" s="21"/>
      <c r="K81" s="21"/>
      <c r="L81" s="21" t="s">
        <v>341</v>
      </c>
      <c r="M81" s="21" t="s">
        <v>341</v>
      </c>
      <c r="N81" s="38" t="s">
        <v>342</v>
      </c>
      <c r="O81" s="27"/>
      <c r="P81" s="28" t="s">
        <v>107</v>
      </c>
      <c r="Q81" s="21" t="s">
        <v>108</v>
      </c>
      <c r="R81" s="116"/>
      <c r="S81" s="40" t="s">
        <v>107</v>
      </c>
      <c r="T81" s="21" t="s">
        <v>341</v>
      </c>
      <c r="U81" s="41"/>
      <c r="V81" s="41" t="s">
        <v>111</v>
      </c>
      <c r="W81" s="41" t="s">
        <v>110</v>
      </c>
      <c r="X81" s="41" t="s">
        <v>112</v>
      </c>
      <c r="Y81" s="41" t="s">
        <v>113</v>
      </c>
      <c r="Z81" s="41" t="s">
        <v>114</v>
      </c>
      <c r="AA81" s="28" t="s">
        <v>114</v>
      </c>
      <c r="AB81" s="63">
        <v>0.1</v>
      </c>
      <c r="AC81" s="57" t="s">
        <v>114</v>
      </c>
      <c r="AD81" s="58"/>
      <c r="AE81" s="62"/>
      <c r="AF81" s="62"/>
      <c r="AG81" s="62"/>
      <c r="AH81" s="62"/>
      <c r="AI81" s="79"/>
      <c r="AJ81" s="80"/>
      <c r="AK81" s="80"/>
      <c r="AL81" s="80" t="s">
        <v>141</v>
      </c>
      <c r="AM81" s="58" t="s">
        <v>343</v>
      </c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98" t="s">
        <v>344</v>
      </c>
      <c r="AZ81" s="21"/>
      <c r="BA81" s="21"/>
      <c r="BB81" s="21">
        <v>1</v>
      </c>
      <c r="BC81" s="21">
        <v>0</v>
      </c>
      <c r="BD81" s="106">
        <v>1</v>
      </c>
      <c r="BE81" s="106">
        <v>0</v>
      </c>
    </row>
    <row r="82" s="4" customFormat="1" ht="39.95" customHeight="1" spans="1:57">
      <c r="A82" s="20">
        <f t="shared" si="19"/>
        <v>74</v>
      </c>
      <c r="B82" s="21"/>
      <c r="C82" s="21"/>
      <c r="D82" s="21">
        <v>2</v>
      </c>
      <c r="E82" s="21"/>
      <c r="F82" s="21"/>
      <c r="G82" s="21"/>
      <c r="H82" s="21"/>
      <c r="I82" s="21"/>
      <c r="J82" s="21"/>
      <c r="K82" s="21"/>
      <c r="L82" s="21" t="s">
        <v>345</v>
      </c>
      <c r="M82" s="21" t="s">
        <v>345</v>
      </c>
      <c r="N82" s="38" t="s">
        <v>346</v>
      </c>
      <c r="O82" s="27"/>
      <c r="P82" s="28" t="s">
        <v>107</v>
      </c>
      <c r="Q82" s="21" t="s">
        <v>108</v>
      </c>
      <c r="R82" s="116"/>
      <c r="S82" s="40" t="s">
        <v>107</v>
      </c>
      <c r="T82" s="21" t="s">
        <v>345</v>
      </c>
      <c r="U82" s="41"/>
      <c r="V82" s="41" t="s">
        <v>110</v>
      </c>
      <c r="W82" s="41" t="s">
        <v>111</v>
      </c>
      <c r="X82" s="41" t="s">
        <v>112</v>
      </c>
      <c r="Y82" s="41" t="s">
        <v>113</v>
      </c>
      <c r="Z82" s="41" t="s">
        <v>114</v>
      </c>
      <c r="AA82" s="28" t="s">
        <v>114</v>
      </c>
      <c r="AB82" s="63">
        <v>0.1</v>
      </c>
      <c r="AC82" s="57" t="s">
        <v>114</v>
      </c>
      <c r="AD82" s="58"/>
      <c r="AE82" s="62"/>
      <c r="AF82" s="62"/>
      <c r="AG82" s="62"/>
      <c r="AH82" s="62"/>
      <c r="AI82" s="79"/>
      <c r="AJ82" s="80"/>
      <c r="AK82" s="80"/>
      <c r="AL82" s="80" t="s">
        <v>141</v>
      </c>
      <c r="AM82" s="58" t="s">
        <v>343</v>
      </c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98" t="s">
        <v>344</v>
      </c>
      <c r="AZ82" s="21"/>
      <c r="BA82" s="21"/>
      <c r="BB82" s="21">
        <v>0</v>
      </c>
      <c r="BC82" s="21">
        <v>1</v>
      </c>
      <c r="BD82" s="106">
        <v>0</v>
      </c>
      <c r="BE82" s="106">
        <v>1</v>
      </c>
    </row>
    <row r="83" s="4" customFormat="1" ht="39.95" customHeight="1" spans="1:57">
      <c r="A83" s="20">
        <f t="shared" si="19"/>
        <v>75</v>
      </c>
      <c r="B83" s="21"/>
      <c r="C83" s="21" t="s">
        <v>347</v>
      </c>
      <c r="D83" s="21">
        <v>2</v>
      </c>
      <c r="E83" s="21"/>
      <c r="F83" s="21"/>
      <c r="G83" s="21"/>
      <c r="H83" s="21"/>
      <c r="I83" s="21" t="s">
        <v>348</v>
      </c>
      <c r="J83" s="21"/>
      <c r="K83" s="21"/>
      <c r="L83" s="21" t="s">
        <v>349</v>
      </c>
      <c r="M83" s="21" t="s">
        <v>349</v>
      </c>
      <c r="N83" s="38" t="s">
        <v>350</v>
      </c>
      <c r="O83" s="27"/>
      <c r="P83" s="28" t="s">
        <v>107</v>
      </c>
      <c r="Q83" s="21" t="s">
        <v>108</v>
      </c>
      <c r="R83" s="21"/>
      <c r="S83" s="40" t="s">
        <v>107</v>
      </c>
      <c r="T83" s="21" t="s">
        <v>349</v>
      </c>
      <c r="U83" s="41"/>
      <c r="V83" s="41" t="s">
        <v>111</v>
      </c>
      <c r="W83" s="41" t="s">
        <v>110</v>
      </c>
      <c r="X83" s="41" t="s">
        <v>112</v>
      </c>
      <c r="Y83" s="41" t="s">
        <v>113</v>
      </c>
      <c r="Z83" s="41" t="s">
        <v>114</v>
      </c>
      <c r="AA83" s="28"/>
      <c r="AB83" s="115">
        <v>0.7</v>
      </c>
      <c r="AC83" s="57" t="s">
        <v>114</v>
      </c>
      <c r="AD83" s="58" t="s">
        <v>116</v>
      </c>
      <c r="AE83" s="62"/>
      <c r="AF83" s="62"/>
      <c r="AG83" s="62"/>
      <c r="AH83" s="62"/>
      <c r="AI83" s="79"/>
      <c r="AJ83" s="80"/>
      <c r="AK83" s="80"/>
      <c r="AL83" s="80" t="s">
        <v>141</v>
      </c>
      <c r="AM83" s="58" t="s">
        <v>343</v>
      </c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98" t="s">
        <v>344</v>
      </c>
      <c r="AZ83" s="21"/>
      <c r="BA83" s="21"/>
      <c r="BB83" s="106">
        <v>1</v>
      </c>
      <c r="BC83" s="106">
        <v>1</v>
      </c>
      <c r="BD83" s="106">
        <v>1</v>
      </c>
      <c r="BE83" s="106">
        <v>1</v>
      </c>
    </row>
    <row r="84" s="6" customFormat="1" ht="39.95" customHeight="1" spans="1:57">
      <c r="A84" s="20">
        <f t="shared" si="19"/>
        <v>76</v>
      </c>
      <c r="B84" s="110"/>
      <c r="C84" s="110"/>
      <c r="D84" s="21">
        <v>2</v>
      </c>
      <c r="E84" s="110"/>
      <c r="F84" s="110"/>
      <c r="G84" s="110"/>
      <c r="H84" s="110"/>
      <c r="I84" s="110"/>
      <c r="J84" s="110"/>
      <c r="K84" s="110"/>
      <c r="L84" s="110" t="s">
        <v>351</v>
      </c>
      <c r="M84" s="110" t="s">
        <v>351</v>
      </c>
      <c r="N84" s="111" t="s">
        <v>352</v>
      </c>
      <c r="O84" s="110" t="s">
        <v>353</v>
      </c>
      <c r="P84" s="112" t="s">
        <v>107</v>
      </c>
      <c r="Q84" s="110" t="s">
        <v>108</v>
      </c>
      <c r="R84" s="110"/>
      <c r="S84" s="117" t="s">
        <v>107</v>
      </c>
      <c r="T84" s="110" t="s">
        <v>351</v>
      </c>
      <c r="U84" s="118"/>
      <c r="V84" s="41" t="s">
        <v>111</v>
      </c>
      <c r="W84" s="41" t="s">
        <v>110</v>
      </c>
      <c r="X84" s="118" t="s">
        <v>182</v>
      </c>
      <c r="Y84" s="118" t="s">
        <v>354</v>
      </c>
      <c r="Z84" s="41" t="s">
        <v>114</v>
      </c>
      <c r="AA84" s="27" t="s">
        <v>355</v>
      </c>
      <c r="AB84" s="118">
        <v>0.0069</v>
      </c>
      <c r="AC84" s="122" t="s">
        <v>114</v>
      </c>
      <c r="AD84" s="58"/>
      <c r="AE84" s="62"/>
      <c r="AF84" s="62"/>
      <c r="AG84" s="62"/>
      <c r="AH84" s="62"/>
      <c r="AI84" s="79"/>
      <c r="AJ84" s="80"/>
      <c r="AK84" s="80"/>
      <c r="AL84" s="80" t="s">
        <v>141</v>
      </c>
      <c r="AM84" s="81" t="s">
        <v>356</v>
      </c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8" t="s">
        <v>128</v>
      </c>
      <c r="AZ84" s="21"/>
      <c r="BA84" s="110"/>
      <c r="BB84" s="106">
        <v>1</v>
      </c>
      <c r="BC84" s="106">
        <v>1</v>
      </c>
      <c r="BD84" s="106">
        <v>1</v>
      </c>
      <c r="BE84" s="106">
        <v>1</v>
      </c>
    </row>
    <row r="85" s="4" customFormat="1" ht="39.95" customHeight="1" spans="1:57">
      <c r="A85" s="20">
        <f t="shared" si="19"/>
        <v>77</v>
      </c>
      <c r="B85" s="21"/>
      <c r="C85" s="21"/>
      <c r="D85" s="21">
        <v>2</v>
      </c>
      <c r="E85" s="21"/>
      <c r="F85" s="21"/>
      <c r="G85" s="21"/>
      <c r="H85" s="21"/>
      <c r="I85" s="21"/>
      <c r="J85" s="21"/>
      <c r="K85" s="21"/>
      <c r="L85" s="21" t="s">
        <v>357</v>
      </c>
      <c r="M85" s="21" t="s">
        <v>357</v>
      </c>
      <c r="N85" s="38" t="s">
        <v>358</v>
      </c>
      <c r="O85" s="27"/>
      <c r="P85" s="28" t="s">
        <v>109</v>
      </c>
      <c r="Q85" s="21" t="s">
        <v>108</v>
      </c>
      <c r="R85" s="21"/>
      <c r="S85" s="40" t="s">
        <v>107</v>
      </c>
      <c r="T85" s="21" t="s">
        <v>357</v>
      </c>
      <c r="U85" s="41"/>
      <c r="V85" s="41" t="s">
        <v>111</v>
      </c>
      <c r="W85" s="41" t="s">
        <v>110</v>
      </c>
      <c r="X85" s="41" t="s">
        <v>359</v>
      </c>
      <c r="Y85" s="41" t="s">
        <v>360</v>
      </c>
      <c r="Z85" s="41" t="s">
        <v>114</v>
      </c>
      <c r="AA85" s="28" t="s">
        <v>361</v>
      </c>
      <c r="AB85" s="56">
        <v>0.0093</v>
      </c>
      <c r="AC85" s="57" t="s">
        <v>114</v>
      </c>
      <c r="AD85" s="58" t="s">
        <v>362</v>
      </c>
      <c r="AE85" s="62" t="s">
        <v>363</v>
      </c>
      <c r="AF85" s="62"/>
      <c r="AG85" s="62"/>
      <c r="AH85" s="62">
        <f>AB85*1.02</f>
        <v>0.009486</v>
      </c>
      <c r="AI85" s="79">
        <f>AB85/AH85</f>
        <v>0.980392156862745</v>
      </c>
      <c r="AJ85" s="80"/>
      <c r="AK85" s="80"/>
      <c r="AL85" s="80" t="s">
        <v>141</v>
      </c>
      <c r="AM85" s="81" t="s">
        <v>364</v>
      </c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118" t="s">
        <v>128</v>
      </c>
      <c r="AZ85" s="21"/>
      <c r="BA85" s="21"/>
      <c r="BB85" s="106">
        <v>2</v>
      </c>
      <c r="BC85" s="106">
        <v>2</v>
      </c>
      <c r="BD85" s="106">
        <v>2</v>
      </c>
      <c r="BE85" s="106">
        <v>2</v>
      </c>
    </row>
    <row r="86" s="4" customFormat="1" ht="39.95" customHeight="1" spans="1:57">
      <c r="A86" s="20">
        <f t="shared" si="19"/>
        <v>78</v>
      </c>
      <c r="B86" s="21"/>
      <c r="C86" s="21"/>
      <c r="D86" s="21">
        <v>2</v>
      </c>
      <c r="E86" s="21"/>
      <c r="F86" s="21"/>
      <c r="G86" s="21"/>
      <c r="H86" s="21"/>
      <c r="I86" s="21"/>
      <c r="J86" s="21"/>
      <c r="K86" s="21"/>
      <c r="L86" s="21" t="s">
        <v>365</v>
      </c>
      <c r="M86" s="21" t="s">
        <v>365</v>
      </c>
      <c r="N86" s="38" t="s">
        <v>366</v>
      </c>
      <c r="O86" s="27"/>
      <c r="P86" s="28" t="s">
        <v>109</v>
      </c>
      <c r="Q86" s="21" t="s">
        <v>108</v>
      </c>
      <c r="R86" s="21"/>
      <c r="S86" s="40" t="s">
        <v>107</v>
      </c>
      <c r="T86" s="21" t="s">
        <v>365</v>
      </c>
      <c r="U86" s="41"/>
      <c r="V86" s="41" t="s">
        <v>111</v>
      </c>
      <c r="W86" s="41" t="s">
        <v>110</v>
      </c>
      <c r="X86" s="41" t="s">
        <v>359</v>
      </c>
      <c r="Y86" s="41" t="s">
        <v>360</v>
      </c>
      <c r="Z86" s="41" t="s">
        <v>114</v>
      </c>
      <c r="AA86" s="28" t="s">
        <v>367</v>
      </c>
      <c r="AB86" s="56">
        <v>0.0153</v>
      </c>
      <c r="AC86" s="57" t="s">
        <v>114</v>
      </c>
      <c r="AD86" s="58" t="s">
        <v>362</v>
      </c>
      <c r="AE86" s="62" t="s">
        <v>363</v>
      </c>
      <c r="AF86" s="62"/>
      <c r="AG86" s="62"/>
      <c r="AH86" s="62">
        <f>AB86*1.02</f>
        <v>0.015606</v>
      </c>
      <c r="AI86" s="79">
        <f>AB86/AH86</f>
        <v>0.980392156862745</v>
      </c>
      <c r="AJ86" s="80"/>
      <c r="AK86" s="80"/>
      <c r="AL86" s="80" t="s">
        <v>141</v>
      </c>
      <c r="AM86" s="81" t="s">
        <v>364</v>
      </c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118" t="s">
        <v>128</v>
      </c>
      <c r="AZ86" s="21"/>
      <c r="BA86" s="21"/>
      <c r="BB86" s="106">
        <v>1</v>
      </c>
      <c r="BC86" s="106">
        <v>1</v>
      </c>
      <c r="BD86" s="106">
        <v>1</v>
      </c>
      <c r="BE86" s="106">
        <v>1</v>
      </c>
    </row>
    <row r="87" s="4" customFormat="1" ht="39.95" customHeight="1" spans="1:57">
      <c r="A87" s="20">
        <f t="shared" si="19"/>
        <v>79</v>
      </c>
      <c r="B87" s="21"/>
      <c r="C87" s="21"/>
      <c r="D87" s="21">
        <v>2</v>
      </c>
      <c r="E87" s="21"/>
      <c r="F87" s="21"/>
      <c r="G87" s="21"/>
      <c r="H87" s="21"/>
      <c r="I87" s="21"/>
      <c r="J87" s="21"/>
      <c r="K87" s="21"/>
      <c r="L87" s="21" t="s">
        <v>368</v>
      </c>
      <c r="M87" s="21" t="s">
        <v>369</v>
      </c>
      <c r="N87" s="38" t="s">
        <v>370</v>
      </c>
      <c r="O87" s="98"/>
      <c r="P87" s="28" t="s">
        <v>107</v>
      </c>
      <c r="Q87" s="21" t="s">
        <v>108</v>
      </c>
      <c r="R87" s="28"/>
      <c r="S87" s="40" t="s">
        <v>371</v>
      </c>
      <c r="T87" s="21" t="s">
        <v>369</v>
      </c>
      <c r="U87" s="115"/>
      <c r="V87" s="41" t="s">
        <v>111</v>
      </c>
      <c r="W87" s="41" t="s">
        <v>110</v>
      </c>
      <c r="X87" s="41" t="s">
        <v>359</v>
      </c>
      <c r="Y87" s="28" t="s">
        <v>372</v>
      </c>
      <c r="Z87" s="41" t="s">
        <v>114</v>
      </c>
      <c r="AA87" s="98" t="s">
        <v>373</v>
      </c>
      <c r="AB87" s="63">
        <v>0.006</v>
      </c>
      <c r="AC87" s="57" t="s">
        <v>114</v>
      </c>
      <c r="AD87" s="58" t="s">
        <v>362</v>
      </c>
      <c r="AE87" s="62"/>
      <c r="AF87" s="62"/>
      <c r="AG87" s="62"/>
      <c r="AH87" s="62"/>
      <c r="AI87" s="79"/>
      <c r="AJ87" s="80"/>
      <c r="AK87" s="80"/>
      <c r="AL87" s="80" t="s">
        <v>117</v>
      </c>
      <c r="AM87" s="58" t="s">
        <v>374</v>
      </c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118" t="s">
        <v>128</v>
      </c>
      <c r="AZ87" s="21"/>
      <c r="BA87" s="21"/>
      <c r="BB87" s="106">
        <v>4</v>
      </c>
      <c r="BC87" s="106">
        <v>4</v>
      </c>
      <c r="BD87" s="106">
        <v>4</v>
      </c>
      <c r="BE87" s="106">
        <v>4</v>
      </c>
    </row>
    <row r="88" s="4" customFormat="1" ht="39.95" customHeight="1" spans="1:57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 t="s">
        <v>375</v>
      </c>
      <c r="N88" s="38" t="s">
        <v>376</v>
      </c>
      <c r="O88" s="98"/>
      <c r="P88" s="28"/>
      <c r="Q88" s="21"/>
      <c r="R88" s="28"/>
      <c r="S88" s="42"/>
      <c r="T88" s="21"/>
      <c r="U88" s="115"/>
      <c r="V88" s="41"/>
      <c r="W88" s="41"/>
      <c r="X88" s="41"/>
      <c r="Y88" s="28"/>
      <c r="Z88" s="41"/>
      <c r="AA88" s="98"/>
      <c r="AB88" s="63"/>
      <c r="AC88" s="21"/>
      <c r="AD88" s="58"/>
      <c r="AE88" s="62"/>
      <c r="AF88" s="62"/>
      <c r="AG88" s="62"/>
      <c r="AH88" s="62">
        <v>0.00605</v>
      </c>
      <c r="AI88" s="79"/>
      <c r="AJ88" s="80"/>
      <c r="AK88" s="80"/>
      <c r="AL88" s="80"/>
      <c r="AM88" s="58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118"/>
      <c r="AZ88" s="21"/>
      <c r="BA88" s="21"/>
      <c r="BB88" s="106"/>
      <c r="BC88" s="106"/>
      <c r="BD88" s="106"/>
      <c r="BE88" s="106"/>
    </row>
    <row r="89" s="4" customFormat="1" ht="39.95" customHeight="1" spans="1:57">
      <c r="A89" s="20">
        <f t="shared" ref="A89:A94" si="20">ROW()-8</f>
        <v>81</v>
      </c>
      <c r="B89" s="21"/>
      <c r="C89" s="21"/>
      <c r="D89" s="21">
        <v>2</v>
      </c>
      <c r="E89" s="21"/>
      <c r="F89" s="21"/>
      <c r="G89" s="21"/>
      <c r="H89" s="21"/>
      <c r="I89" s="21"/>
      <c r="J89" s="21"/>
      <c r="K89" s="21"/>
      <c r="L89" s="33" t="s">
        <v>377</v>
      </c>
      <c r="M89" s="33" t="s">
        <v>377</v>
      </c>
      <c r="N89" s="38" t="s">
        <v>378</v>
      </c>
      <c r="O89" s="113"/>
      <c r="P89" s="28" t="s">
        <v>107</v>
      </c>
      <c r="Q89" s="21" t="s">
        <v>108</v>
      </c>
      <c r="R89" s="28"/>
      <c r="S89" s="40" t="s">
        <v>107</v>
      </c>
      <c r="T89" s="33" t="s">
        <v>377</v>
      </c>
      <c r="U89" s="41"/>
      <c r="V89" s="41" t="s">
        <v>111</v>
      </c>
      <c r="W89" s="41" t="s">
        <v>110</v>
      </c>
      <c r="X89" s="41" t="s">
        <v>112</v>
      </c>
      <c r="Y89" s="41" t="s">
        <v>113</v>
      </c>
      <c r="Z89" s="41" t="s">
        <v>114</v>
      </c>
      <c r="AA89" s="28"/>
      <c r="AB89" s="63">
        <v>0.175</v>
      </c>
      <c r="AC89" s="57" t="s">
        <v>114</v>
      </c>
      <c r="AD89" s="58" t="s">
        <v>116</v>
      </c>
      <c r="AE89" s="62"/>
      <c r="AF89" s="62"/>
      <c r="AG89" s="62"/>
      <c r="AH89" s="62"/>
      <c r="AI89" s="79"/>
      <c r="AJ89" s="80"/>
      <c r="AK89" s="80"/>
      <c r="AL89" s="80" t="s">
        <v>141</v>
      </c>
      <c r="AM89" s="81" t="s">
        <v>379</v>
      </c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118" t="s">
        <v>128</v>
      </c>
      <c r="AZ89" s="21"/>
      <c r="BA89" s="21"/>
      <c r="BB89" s="106">
        <v>1</v>
      </c>
      <c r="BC89" s="106">
        <v>1</v>
      </c>
      <c r="BD89" s="106">
        <v>0</v>
      </c>
      <c r="BE89" s="106">
        <v>0</v>
      </c>
    </row>
    <row r="90" s="4" customFormat="1" ht="39.95" customHeight="1" spans="1:57">
      <c r="A90" s="20">
        <f t="shared" si="20"/>
        <v>82</v>
      </c>
      <c r="B90" s="21"/>
      <c r="C90" s="21"/>
      <c r="D90" s="21">
        <v>2</v>
      </c>
      <c r="E90" s="21"/>
      <c r="F90" s="21"/>
      <c r="G90" s="21"/>
      <c r="H90" s="21"/>
      <c r="I90" s="21"/>
      <c r="J90" s="21"/>
      <c r="K90" s="21"/>
      <c r="L90" s="21" t="s">
        <v>380</v>
      </c>
      <c r="M90" s="21" t="s">
        <v>380</v>
      </c>
      <c r="N90" s="38" t="s">
        <v>378</v>
      </c>
      <c r="O90" s="27"/>
      <c r="P90" s="28" t="s">
        <v>107</v>
      </c>
      <c r="Q90" s="21" t="s">
        <v>108</v>
      </c>
      <c r="R90" s="21"/>
      <c r="S90" s="40" t="s">
        <v>107</v>
      </c>
      <c r="T90" s="21" t="s">
        <v>380</v>
      </c>
      <c r="U90" s="41"/>
      <c r="V90" s="41" t="s">
        <v>110</v>
      </c>
      <c r="W90" s="41" t="s">
        <v>111</v>
      </c>
      <c r="X90" s="41" t="s">
        <v>112</v>
      </c>
      <c r="Y90" s="41" t="s">
        <v>113</v>
      </c>
      <c r="Z90" s="41" t="s">
        <v>114</v>
      </c>
      <c r="AA90" s="28"/>
      <c r="AB90" s="63">
        <v>0.175</v>
      </c>
      <c r="AC90" s="57" t="s">
        <v>114</v>
      </c>
      <c r="AD90" s="58" t="s">
        <v>116</v>
      </c>
      <c r="AE90" s="62"/>
      <c r="AF90" s="62"/>
      <c r="AG90" s="62"/>
      <c r="AH90" s="62"/>
      <c r="AI90" s="79"/>
      <c r="AJ90" s="80"/>
      <c r="AK90" s="80"/>
      <c r="AL90" s="80" t="s">
        <v>141</v>
      </c>
      <c r="AM90" s="81" t="s">
        <v>379</v>
      </c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118" t="s">
        <v>128</v>
      </c>
      <c r="AZ90" s="21"/>
      <c r="BA90" s="21"/>
      <c r="BB90" s="106">
        <v>0</v>
      </c>
      <c r="BC90" s="106">
        <v>0</v>
      </c>
      <c r="BD90" s="106">
        <v>1</v>
      </c>
      <c r="BE90" s="106">
        <v>1</v>
      </c>
    </row>
    <row r="91" s="4" customFormat="1" ht="39.95" customHeight="1" spans="1:57">
      <c r="A91" s="20">
        <f t="shared" si="20"/>
        <v>83</v>
      </c>
      <c r="B91" s="21"/>
      <c r="C91" s="21"/>
      <c r="D91" s="21">
        <v>2</v>
      </c>
      <c r="E91" s="21"/>
      <c r="F91" s="21"/>
      <c r="G91" s="21"/>
      <c r="H91" s="21"/>
      <c r="I91" s="21"/>
      <c r="J91" s="21"/>
      <c r="K91" s="21"/>
      <c r="L91" s="21" t="s">
        <v>381</v>
      </c>
      <c r="M91" s="21" t="s">
        <v>381</v>
      </c>
      <c r="N91" s="38" t="s">
        <v>382</v>
      </c>
      <c r="O91" s="27"/>
      <c r="P91" s="28" t="s">
        <v>107</v>
      </c>
      <c r="Q91" s="21" t="s">
        <v>108</v>
      </c>
      <c r="R91" s="28"/>
      <c r="S91" s="40" t="s">
        <v>107</v>
      </c>
      <c r="T91" s="21" t="s">
        <v>381</v>
      </c>
      <c r="U91" s="41"/>
      <c r="V91" s="41" t="s">
        <v>111</v>
      </c>
      <c r="W91" s="41" t="s">
        <v>110</v>
      </c>
      <c r="X91" s="41" t="s">
        <v>301</v>
      </c>
      <c r="Y91" s="41" t="s">
        <v>306</v>
      </c>
      <c r="Z91" s="41" t="s">
        <v>383</v>
      </c>
      <c r="AA91" s="28" t="s">
        <v>384</v>
      </c>
      <c r="AB91" s="63">
        <v>0.0242</v>
      </c>
      <c r="AC91" s="57" t="s">
        <v>114</v>
      </c>
      <c r="AD91" s="58" t="s">
        <v>195</v>
      </c>
      <c r="AE91" s="62">
        <v>43</v>
      </c>
      <c r="AF91" s="62">
        <v>10</v>
      </c>
      <c r="AG91" s="62"/>
      <c r="AH91" s="62">
        <f>3.14*8*8*35*7860/1000000000</f>
        <v>0.055284096</v>
      </c>
      <c r="AI91" s="79">
        <f>AB91/AH91</f>
        <v>0.437738911386016</v>
      </c>
      <c r="AJ91" s="80"/>
      <c r="AK91" s="80">
        <v>0.0027004</v>
      </c>
      <c r="AL91" s="80" t="s">
        <v>141</v>
      </c>
      <c r="AM91" s="81" t="s">
        <v>303</v>
      </c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118" t="s">
        <v>128</v>
      </c>
      <c r="AZ91" s="21"/>
      <c r="BA91" s="21"/>
      <c r="BB91" s="106">
        <v>2</v>
      </c>
      <c r="BC91" s="106">
        <v>2</v>
      </c>
      <c r="BD91" s="106">
        <v>2</v>
      </c>
      <c r="BE91" s="106">
        <v>2</v>
      </c>
    </row>
    <row r="92" s="4" customFormat="1" ht="39.95" customHeight="1" spans="1:57">
      <c r="A92" s="20">
        <f t="shared" si="20"/>
        <v>84</v>
      </c>
      <c r="B92" s="21"/>
      <c r="C92" s="21"/>
      <c r="D92" s="21">
        <v>2</v>
      </c>
      <c r="E92" s="21"/>
      <c r="F92" s="21"/>
      <c r="G92" s="21"/>
      <c r="H92" s="21"/>
      <c r="I92" s="21"/>
      <c r="J92" s="21"/>
      <c r="K92" s="21"/>
      <c r="L92" s="21" t="s">
        <v>385</v>
      </c>
      <c r="M92" s="21" t="s">
        <v>385</v>
      </c>
      <c r="N92" s="38" t="s">
        <v>352</v>
      </c>
      <c r="O92" s="21" t="s">
        <v>386</v>
      </c>
      <c r="P92" s="28" t="s">
        <v>107</v>
      </c>
      <c r="Q92" s="21" t="s">
        <v>108</v>
      </c>
      <c r="R92" s="21"/>
      <c r="S92" s="40" t="s">
        <v>107</v>
      </c>
      <c r="T92" s="21" t="s">
        <v>385</v>
      </c>
      <c r="U92" s="41"/>
      <c r="V92" s="41" t="s">
        <v>111</v>
      </c>
      <c r="W92" s="41" t="s">
        <v>110</v>
      </c>
      <c r="X92" s="41" t="s">
        <v>182</v>
      </c>
      <c r="Y92" s="118" t="s">
        <v>354</v>
      </c>
      <c r="Z92" s="41" t="s">
        <v>114</v>
      </c>
      <c r="AA92" s="28" t="s">
        <v>387</v>
      </c>
      <c r="AB92" s="56">
        <v>0.0007</v>
      </c>
      <c r="AC92" s="57" t="s">
        <v>114</v>
      </c>
      <c r="AD92" s="58"/>
      <c r="AE92" s="62"/>
      <c r="AF92" s="62"/>
      <c r="AG92" s="62"/>
      <c r="AH92" s="62"/>
      <c r="AI92" s="79"/>
      <c r="AJ92" s="80"/>
      <c r="AK92" s="80"/>
      <c r="AL92" s="80" t="s">
        <v>141</v>
      </c>
      <c r="AM92" s="81" t="s">
        <v>388</v>
      </c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118" t="s">
        <v>128</v>
      </c>
      <c r="AZ92" s="21"/>
      <c r="BA92" s="21"/>
      <c r="BB92" s="106">
        <v>2</v>
      </c>
      <c r="BC92" s="106">
        <v>2</v>
      </c>
      <c r="BD92" s="106">
        <v>2</v>
      </c>
      <c r="BE92" s="106">
        <v>2</v>
      </c>
    </row>
    <row r="93" s="4" customFormat="1" ht="39.95" customHeight="1" spans="1:57">
      <c r="A93" s="20">
        <f t="shared" si="20"/>
        <v>85</v>
      </c>
      <c r="B93" s="21"/>
      <c r="C93" s="21"/>
      <c r="D93" s="21">
        <v>2</v>
      </c>
      <c r="E93" s="21"/>
      <c r="F93" s="21"/>
      <c r="G93" s="21"/>
      <c r="H93" s="21"/>
      <c r="I93" s="21"/>
      <c r="J93" s="21"/>
      <c r="K93" s="21"/>
      <c r="L93" s="21" t="s">
        <v>389</v>
      </c>
      <c r="M93" s="21" t="s">
        <v>389</v>
      </c>
      <c r="N93" s="38" t="s">
        <v>390</v>
      </c>
      <c r="O93" s="27"/>
      <c r="P93" s="28" t="s">
        <v>107</v>
      </c>
      <c r="Q93" s="21" t="s">
        <v>108</v>
      </c>
      <c r="R93" s="119"/>
      <c r="S93" s="40" t="s">
        <v>107</v>
      </c>
      <c r="T93" s="21" t="s">
        <v>389</v>
      </c>
      <c r="U93" s="41"/>
      <c r="V93" s="41" t="s">
        <v>110</v>
      </c>
      <c r="W93" s="41" t="s">
        <v>111</v>
      </c>
      <c r="X93" s="41" t="s">
        <v>359</v>
      </c>
      <c r="Y93" s="41" t="s">
        <v>391</v>
      </c>
      <c r="Z93" s="41" t="s">
        <v>114</v>
      </c>
      <c r="AA93" s="28" t="s">
        <v>392</v>
      </c>
      <c r="AB93" s="56">
        <v>0.0116</v>
      </c>
      <c r="AC93" s="57" t="s">
        <v>114</v>
      </c>
      <c r="AD93" s="58" t="s">
        <v>362</v>
      </c>
      <c r="AE93" s="62" t="s">
        <v>363</v>
      </c>
      <c r="AF93" s="62"/>
      <c r="AG93" s="62"/>
      <c r="AH93" s="62">
        <f>AB93*1.02</f>
        <v>0.011832</v>
      </c>
      <c r="AI93" s="79">
        <f>AB93/AH93</f>
        <v>0.980392156862745</v>
      </c>
      <c r="AJ93" s="80"/>
      <c r="AK93" s="80"/>
      <c r="AL93" s="80" t="s">
        <v>117</v>
      </c>
      <c r="AM93" s="58" t="s">
        <v>374</v>
      </c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118" t="s">
        <v>128</v>
      </c>
      <c r="AZ93" s="21"/>
      <c r="BA93" s="21"/>
      <c r="BB93" s="106">
        <v>2</v>
      </c>
      <c r="BC93" s="106">
        <v>2</v>
      </c>
      <c r="BD93" s="106">
        <v>2</v>
      </c>
      <c r="BE93" s="106">
        <v>2</v>
      </c>
    </row>
    <row r="94" s="4" customFormat="1" ht="39.95" customHeight="1" spans="1:57">
      <c r="A94" s="20">
        <f t="shared" si="20"/>
        <v>86</v>
      </c>
      <c r="B94" s="21"/>
      <c r="C94" s="21"/>
      <c r="D94" s="21"/>
      <c r="E94" s="21">
        <v>3</v>
      </c>
      <c r="F94" s="21"/>
      <c r="G94" s="21"/>
      <c r="H94" s="21"/>
      <c r="I94" s="21"/>
      <c r="J94" s="21"/>
      <c r="K94" s="21"/>
      <c r="L94" s="33" t="s">
        <v>393</v>
      </c>
      <c r="M94" s="33" t="s">
        <v>393</v>
      </c>
      <c r="N94" s="38" t="s">
        <v>394</v>
      </c>
      <c r="O94" s="113" t="s">
        <v>395</v>
      </c>
      <c r="P94" s="28" t="s">
        <v>107</v>
      </c>
      <c r="Q94" s="21" t="s">
        <v>108</v>
      </c>
      <c r="R94" s="116"/>
      <c r="S94" s="40" t="s">
        <v>107</v>
      </c>
      <c r="T94" s="33" t="s">
        <v>393</v>
      </c>
      <c r="U94" s="41"/>
      <c r="V94" s="41" t="s">
        <v>111</v>
      </c>
      <c r="W94" s="41" t="s">
        <v>110</v>
      </c>
      <c r="X94" s="41" t="s">
        <v>182</v>
      </c>
      <c r="Y94" s="41" t="s">
        <v>183</v>
      </c>
      <c r="Z94" s="41" t="s">
        <v>114</v>
      </c>
      <c r="AA94" s="28" t="s">
        <v>396</v>
      </c>
      <c r="AB94" s="63">
        <v>0.0025</v>
      </c>
      <c r="AC94" s="57"/>
      <c r="AD94" s="21"/>
      <c r="AE94" s="21"/>
      <c r="AF94" s="21"/>
      <c r="AG94" s="21"/>
      <c r="AH94" s="21"/>
      <c r="AI94" s="21"/>
      <c r="AJ94" s="21"/>
      <c r="AK94" s="21"/>
      <c r="AL94" s="80" t="s">
        <v>141</v>
      </c>
      <c r="AM94" s="81" t="s">
        <v>397</v>
      </c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118"/>
      <c r="AZ94" s="21"/>
      <c r="BA94" s="21"/>
      <c r="BB94" s="106">
        <v>2</v>
      </c>
      <c r="BC94" s="106">
        <v>2</v>
      </c>
      <c r="BD94" s="106">
        <v>2</v>
      </c>
      <c r="BE94" s="106">
        <v>2</v>
      </c>
    </row>
    <row r="95" s="4" customFormat="1" ht="39.95" customHeight="1" spans="1:57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 t="s">
        <v>398</v>
      </c>
      <c r="N95" s="38" t="s">
        <v>399</v>
      </c>
      <c r="O95" s="27"/>
      <c r="P95" s="28"/>
      <c r="Q95" s="21"/>
      <c r="R95" s="120"/>
      <c r="S95" s="42"/>
      <c r="T95" s="21"/>
      <c r="U95" s="41"/>
      <c r="V95" s="41"/>
      <c r="W95" s="41"/>
      <c r="X95" s="41"/>
      <c r="Y95" s="41"/>
      <c r="Z95" s="41"/>
      <c r="AA95" s="28"/>
      <c r="AB95" s="56"/>
      <c r="AC95" s="21"/>
      <c r="AD95" s="58"/>
      <c r="AE95" s="62"/>
      <c r="AF95" s="62"/>
      <c r="AG95" s="62"/>
      <c r="AH95" s="62">
        <v>0.0125</v>
      </c>
      <c r="AI95" s="79"/>
      <c r="AJ95" s="80"/>
      <c r="AK95" s="80"/>
      <c r="AL95" s="80"/>
      <c r="AM95" s="58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118"/>
      <c r="AZ95" s="21"/>
      <c r="BA95" s="21"/>
      <c r="BB95" s="106"/>
      <c r="BC95" s="106"/>
      <c r="BD95" s="106"/>
      <c r="BE95" s="106"/>
    </row>
    <row r="96" s="4" customFormat="1" ht="39.95" customHeight="1" spans="1:57">
      <c r="A96" s="20">
        <f>ROW()-8</f>
        <v>88</v>
      </c>
      <c r="B96" s="21"/>
      <c r="C96" s="21"/>
      <c r="D96" s="21">
        <v>2</v>
      </c>
      <c r="E96" s="21"/>
      <c r="F96" s="21"/>
      <c r="G96" s="21"/>
      <c r="H96" s="21"/>
      <c r="I96" s="21"/>
      <c r="J96" s="21"/>
      <c r="K96" s="21"/>
      <c r="L96" s="21" t="s">
        <v>400</v>
      </c>
      <c r="M96" s="21" t="s">
        <v>400</v>
      </c>
      <c r="N96" s="38" t="s">
        <v>401</v>
      </c>
      <c r="O96" s="27"/>
      <c r="P96" s="28" t="s">
        <v>107</v>
      </c>
      <c r="Q96" s="21" t="s">
        <v>108</v>
      </c>
      <c r="R96" s="116"/>
      <c r="S96" s="40" t="s">
        <v>107</v>
      </c>
      <c r="T96" s="21" t="s">
        <v>400</v>
      </c>
      <c r="U96" s="41"/>
      <c r="V96" s="41" t="s">
        <v>110</v>
      </c>
      <c r="W96" s="41" t="s">
        <v>111</v>
      </c>
      <c r="X96" s="41" t="s">
        <v>359</v>
      </c>
      <c r="Y96" s="41" t="s">
        <v>391</v>
      </c>
      <c r="Z96" s="41" t="s">
        <v>114</v>
      </c>
      <c r="AA96" s="28" t="s">
        <v>402</v>
      </c>
      <c r="AB96" s="56">
        <v>0.0168</v>
      </c>
      <c r="AC96" s="57" t="s">
        <v>114</v>
      </c>
      <c r="AD96" s="58" t="s">
        <v>362</v>
      </c>
      <c r="AE96" s="62" t="s">
        <v>363</v>
      </c>
      <c r="AF96" s="62"/>
      <c r="AG96" s="62"/>
      <c r="AH96" s="62">
        <f>AB96*1.02</f>
        <v>0.017136</v>
      </c>
      <c r="AI96" s="79">
        <f>AB96/AH96</f>
        <v>0.980392156862745</v>
      </c>
      <c r="AJ96" s="80"/>
      <c r="AK96" s="80"/>
      <c r="AL96" s="80" t="s">
        <v>117</v>
      </c>
      <c r="AM96" s="58" t="s">
        <v>374</v>
      </c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118" t="s">
        <v>128</v>
      </c>
      <c r="AZ96" s="21"/>
      <c r="BA96" s="21"/>
      <c r="BB96" s="106">
        <v>2</v>
      </c>
      <c r="BC96" s="106">
        <v>2</v>
      </c>
      <c r="BD96" s="106">
        <v>2</v>
      </c>
      <c r="BE96" s="106">
        <v>2</v>
      </c>
    </row>
    <row r="97" s="4" customFormat="1" ht="39.95" customHeight="1" spans="1:57">
      <c r="A97" s="20">
        <f>ROW()-8</f>
        <v>89</v>
      </c>
      <c r="B97" s="21"/>
      <c r="C97" s="21"/>
      <c r="D97" s="21"/>
      <c r="E97" s="21">
        <v>3</v>
      </c>
      <c r="F97" s="21"/>
      <c r="G97" s="21"/>
      <c r="H97" s="21"/>
      <c r="I97" s="21"/>
      <c r="J97" s="21"/>
      <c r="K97" s="21"/>
      <c r="L97" s="33" t="s">
        <v>393</v>
      </c>
      <c r="M97" s="33" t="s">
        <v>393</v>
      </c>
      <c r="N97" s="38" t="s">
        <v>394</v>
      </c>
      <c r="O97" s="113" t="s">
        <v>395</v>
      </c>
      <c r="P97" s="28" t="s">
        <v>107</v>
      </c>
      <c r="Q97" s="21" t="s">
        <v>108</v>
      </c>
      <c r="R97" s="116"/>
      <c r="S97" s="40" t="s">
        <v>107</v>
      </c>
      <c r="T97" s="33" t="s">
        <v>393</v>
      </c>
      <c r="U97" s="41"/>
      <c r="V97" s="41" t="s">
        <v>111</v>
      </c>
      <c r="W97" s="41" t="s">
        <v>110</v>
      </c>
      <c r="X97" s="41" t="s">
        <v>182</v>
      </c>
      <c r="Y97" s="41" t="s">
        <v>183</v>
      </c>
      <c r="Z97" s="41" t="s">
        <v>114</v>
      </c>
      <c r="AA97" s="28" t="s">
        <v>396</v>
      </c>
      <c r="AB97" s="63">
        <v>0.0025</v>
      </c>
      <c r="AC97" s="57"/>
      <c r="AD97" s="21"/>
      <c r="AE97" s="21"/>
      <c r="AF97" s="21"/>
      <c r="AG97" s="21"/>
      <c r="AH97" s="21"/>
      <c r="AI97" s="21"/>
      <c r="AJ97" s="21"/>
      <c r="AK97" s="21"/>
      <c r="AL97" s="80" t="s">
        <v>141</v>
      </c>
      <c r="AM97" s="81" t="s">
        <v>397</v>
      </c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118"/>
      <c r="AZ97" s="21"/>
      <c r="BA97" s="21"/>
      <c r="BB97" s="106">
        <v>2</v>
      </c>
      <c r="BC97" s="106">
        <v>2</v>
      </c>
      <c r="BD97" s="106">
        <v>2</v>
      </c>
      <c r="BE97" s="106">
        <v>2</v>
      </c>
    </row>
    <row r="98" s="4" customFormat="1" ht="39.95" customHeight="1" spans="1:57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 t="s">
        <v>398</v>
      </c>
      <c r="N98" s="38" t="s">
        <v>399</v>
      </c>
      <c r="O98" s="27"/>
      <c r="P98" s="28"/>
      <c r="Q98" s="21"/>
      <c r="R98" s="120"/>
      <c r="S98" s="42"/>
      <c r="T98" s="21"/>
      <c r="U98" s="41"/>
      <c r="V98" s="41"/>
      <c r="W98" s="41"/>
      <c r="X98" s="41"/>
      <c r="Y98" s="41"/>
      <c r="Z98" s="41"/>
      <c r="AA98" s="28"/>
      <c r="AB98" s="56"/>
      <c r="AC98" s="21"/>
      <c r="AD98" s="58"/>
      <c r="AE98" s="62"/>
      <c r="AF98" s="62"/>
      <c r="AG98" s="62"/>
      <c r="AH98" s="62">
        <v>0.0125</v>
      </c>
      <c r="AI98" s="79"/>
      <c r="AJ98" s="80"/>
      <c r="AK98" s="80"/>
      <c r="AL98" s="80"/>
      <c r="AM98" s="58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118"/>
      <c r="AZ98" s="21"/>
      <c r="BA98" s="21"/>
      <c r="BB98" s="106"/>
      <c r="BC98" s="106"/>
      <c r="BD98" s="106"/>
      <c r="BE98" s="106"/>
    </row>
    <row r="99" s="4" customFormat="1" ht="39.95" customHeight="1" spans="1:57">
      <c r="A99" s="20">
        <f>ROW()-8</f>
        <v>91</v>
      </c>
      <c r="B99" s="21"/>
      <c r="C99" s="21"/>
      <c r="D99" s="21">
        <v>2</v>
      </c>
      <c r="E99" s="21"/>
      <c r="F99" s="21"/>
      <c r="G99" s="21"/>
      <c r="H99" s="21"/>
      <c r="I99" s="21"/>
      <c r="J99" s="21"/>
      <c r="K99" s="21"/>
      <c r="L99" s="33" t="s">
        <v>403</v>
      </c>
      <c r="M99" s="33" t="s">
        <v>403</v>
      </c>
      <c r="N99" s="38" t="s">
        <v>404</v>
      </c>
      <c r="O99" s="113" t="s">
        <v>405</v>
      </c>
      <c r="P99" s="28" t="s">
        <v>107</v>
      </c>
      <c r="Q99" s="21" t="s">
        <v>108</v>
      </c>
      <c r="R99" s="28"/>
      <c r="S99" s="40" t="s">
        <v>107</v>
      </c>
      <c r="T99" s="33" t="s">
        <v>403</v>
      </c>
      <c r="U99" s="41"/>
      <c r="V99" s="41" t="s">
        <v>111</v>
      </c>
      <c r="W99" s="41" t="s">
        <v>110</v>
      </c>
      <c r="X99" s="41" t="s">
        <v>182</v>
      </c>
      <c r="Y99" s="41" t="s">
        <v>183</v>
      </c>
      <c r="Z99" s="41" t="s">
        <v>114</v>
      </c>
      <c r="AA99" s="4" t="s">
        <v>406</v>
      </c>
      <c r="AB99" s="63">
        <v>0.0055</v>
      </c>
      <c r="AC99" s="57" t="s">
        <v>407</v>
      </c>
      <c r="AD99" s="65"/>
      <c r="AE99" s="66"/>
      <c r="AF99" s="66"/>
      <c r="AG99" s="66"/>
      <c r="AH99" s="66"/>
      <c r="AI99" s="84"/>
      <c r="AJ99" s="85"/>
      <c r="AK99" s="85"/>
      <c r="AL99" s="80" t="s">
        <v>141</v>
      </c>
      <c r="AM99" s="81" t="s">
        <v>408</v>
      </c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118" t="s">
        <v>128</v>
      </c>
      <c r="AZ99" s="21"/>
      <c r="BA99" s="21"/>
      <c r="BB99" s="106">
        <v>8</v>
      </c>
      <c r="BC99" s="106">
        <v>8</v>
      </c>
      <c r="BD99" s="106">
        <v>8</v>
      </c>
      <c r="BE99" s="106">
        <v>8</v>
      </c>
    </row>
    <row r="100" s="4" customFormat="1" ht="39.95" customHeight="1" spans="1:57">
      <c r="A100" s="20">
        <f>ROW()-8</f>
        <v>92</v>
      </c>
      <c r="B100" s="21"/>
      <c r="C100" s="21"/>
      <c r="D100" s="21">
        <v>2</v>
      </c>
      <c r="E100" s="21"/>
      <c r="F100" s="21"/>
      <c r="G100" s="21"/>
      <c r="H100" s="21"/>
      <c r="I100" s="21"/>
      <c r="J100" s="21"/>
      <c r="K100" s="21"/>
      <c r="L100" s="21" t="s">
        <v>409</v>
      </c>
      <c r="M100" s="21" t="s">
        <v>409</v>
      </c>
      <c r="N100" s="38" t="s">
        <v>410</v>
      </c>
      <c r="O100" s="27"/>
      <c r="P100" s="28" t="s">
        <v>107</v>
      </c>
      <c r="Q100" s="21" t="s">
        <v>108</v>
      </c>
      <c r="R100" s="21"/>
      <c r="S100" s="40" t="s">
        <v>107</v>
      </c>
      <c r="T100" s="21" t="s">
        <v>409</v>
      </c>
      <c r="U100" s="41"/>
      <c r="V100" s="41" t="s">
        <v>111</v>
      </c>
      <c r="W100" s="41" t="s">
        <v>110</v>
      </c>
      <c r="X100" s="41" t="s">
        <v>359</v>
      </c>
      <c r="Y100" s="41" t="s">
        <v>411</v>
      </c>
      <c r="Z100" s="41" t="s">
        <v>114</v>
      </c>
      <c r="AA100" s="28" t="s">
        <v>412</v>
      </c>
      <c r="AB100" s="63">
        <v>0.0005</v>
      </c>
      <c r="AC100" s="57" t="s">
        <v>114</v>
      </c>
      <c r="AD100" s="58"/>
      <c r="AE100" s="62"/>
      <c r="AF100" s="62"/>
      <c r="AG100" s="62"/>
      <c r="AH100" s="62"/>
      <c r="AI100" s="79"/>
      <c r="AJ100" s="80"/>
      <c r="AK100" s="80"/>
      <c r="AL100" s="80" t="s">
        <v>117</v>
      </c>
      <c r="AM100" s="58" t="s">
        <v>374</v>
      </c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118"/>
      <c r="AZ100" s="21"/>
      <c r="BA100" s="21"/>
      <c r="BB100" s="106">
        <v>1</v>
      </c>
      <c r="BC100" s="106">
        <v>1</v>
      </c>
      <c r="BD100" s="106">
        <v>1</v>
      </c>
      <c r="BE100" s="106">
        <v>1</v>
      </c>
    </row>
    <row r="101" s="4" customFormat="1" ht="39.95" customHeight="1" spans="1:57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114" t="s">
        <v>413</v>
      </c>
      <c r="N101" s="114" t="s">
        <v>414</v>
      </c>
      <c r="O101" s="27"/>
      <c r="P101" s="28"/>
      <c r="Q101" s="21"/>
      <c r="R101" s="21"/>
      <c r="S101" s="42"/>
      <c r="T101" s="114"/>
      <c r="U101" s="41"/>
      <c r="V101" s="41"/>
      <c r="W101" s="41"/>
      <c r="X101" s="41"/>
      <c r="Y101" s="41"/>
      <c r="Z101" s="41"/>
      <c r="AA101" s="28"/>
      <c r="AB101" s="56"/>
      <c r="AC101" s="21"/>
      <c r="AD101" s="58"/>
      <c r="AE101" s="62"/>
      <c r="AF101" s="62"/>
      <c r="AG101" s="62"/>
      <c r="AH101" s="62">
        <v>0.00063</v>
      </c>
      <c r="AI101" s="79"/>
      <c r="AJ101" s="80"/>
      <c r="AK101" s="80"/>
      <c r="AL101" s="80"/>
      <c r="AM101" s="58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118"/>
      <c r="AZ101" s="21"/>
      <c r="BA101" s="21"/>
      <c r="BB101" s="106"/>
      <c r="BC101" s="106"/>
      <c r="BD101" s="106"/>
      <c r="BE101" s="106"/>
    </row>
    <row r="102" s="4" customFormat="1" ht="39.95" customHeight="1" spans="1:57">
      <c r="A102" s="20">
        <f>ROW()-8</f>
        <v>94</v>
      </c>
      <c r="B102" s="21"/>
      <c r="C102" s="21"/>
      <c r="D102" s="21">
        <v>2</v>
      </c>
      <c r="E102" s="21"/>
      <c r="F102" s="21"/>
      <c r="G102" s="21"/>
      <c r="H102" s="21"/>
      <c r="I102" s="21"/>
      <c r="J102" s="21"/>
      <c r="K102" s="21"/>
      <c r="L102" s="33" t="s">
        <v>415</v>
      </c>
      <c r="M102" s="33" t="s">
        <v>415</v>
      </c>
      <c r="N102" s="38" t="s">
        <v>416</v>
      </c>
      <c r="O102" s="113" t="s">
        <v>417</v>
      </c>
      <c r="P102" s="28" t="s">
        <v>107</v>
      </c>
      <c r="Q102" s="21" t="s">
        <v>108</v>
      </c>
      <c r="R102" s="116"/>
      <c r="S102" s="40" t="s">
        <v>107</v>
      </c>
      <c r="T102" s="33" t="s">
        <v>415</v>
      </c>
      <c r="U102" s="41"/>
      <c r="V102" s="41" t="s">
        <v>110</v>
      </c>
      <c r="W102" s="41" t="s">
        <v>111</v>
      </c>
      <c r="X102" s="41" t="s">
        <v>359</v>
      </c>
      <c r="Y102" s="41"/>
      <c r="Z102" s="41" t="s">
        <v>114</v>
      </c>
      <c r="AA102" s="28" t="s">
        <v>418</v>
      </c>
      <c r="AB102" s="63">
        <v>0.0007</v>
      </c>
      <c r="AC102" s="57" t="s">
        <v>114</v>
      </c>
      <c r="AD102" s="58"/>
      <c r="AE102" s="62"/>
      <c r="AF102" s="62"/>
      <c r="AG102" s="62"/>
      <c r="AH102" s="62"/>
      <c r="AI102" s="79"/>
      <c r="AJ102" s="80"/>
      <c r="AK102" s="80"/>
      <c r="AL102" s="80" t="s">
        <v>117</v>
      </c>
      <c r="AM102" s="58" t="s">
        <v>374</v>
      </c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118"/>
      <c r="AZ102" s="21"/>
      <c r="BA102" s="21"/>
      <c r="BB102" s="106">
        <v>5</v>
      </c>
      <c r="BC102" s="106">
        <v>5</v>
      </c>
      <c r="BD102" s="106">
        <v>5</v>
      </c>
      <c r="BE102" s="106">
        <v>5</v>
      </c>
    </row>
    <row r="103" s="4" customFormat="1" ht="39.95" customHeight="1" spans="1:57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33"/>
      <c r="M103" s="33" t="s">
        <v>375</v>
      </c>
      <c r="N103" s="38" t="s">
        <v>376</v>
      </c>
      <c r="O103" s="113"/>
      <c r="P103" s="28"/>
      <c r="Q103" s="21"/>
      <c r="R103" s="119"/>
      <c r="S103" s="40"/>
      <c r="T103" s="33"/>
      <c r="U103" s="41"/>
      <c r="V103" s="41"/>
      <c r="W103" s="41"/>
      <c r="X103" s="41"/>
      <c r="Y103" s="41"/>
      <c r="Z103" s="41"/>
      <c r="AA103" s="28"/>
      <c r="AB103" s="63"/>
      <c r="AC103" s="21"/>
      <c r="AD103" s="58"/>
      <c r="AE103" s="62"/>
      <c r="AF103" s="62"/>
      <c r="AG103" s="62"/>
      <c r="AH103" s="62">
        <v>0.0011</v>
      </c>
      <c r="AI103" s="79"/>
      <c r="AJ103" s="80"/>
      <c r="AK103" s="80"/>
      <c r="AL103" s="80"/>
      <c r="AM103" s="58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118"/>
      <c r="AZ103" s="21"/>
      <c r="BA103" s="21"/>
      <c r="BB103" s="106"/>
      <c r="BC103" s="106"/>
      <c r="BD103" s="106"/>
      <c r="BE103" s="106"/>
    </row>
    <row r="104" s="4" customFormat="1" ht="39.95" customHeight="1" spans="1:57">
      <c r="A104" s="20">
        <f>ROW()-8</f>
        <v>96</v>
      </c>
      <c r="B104" s="21"/>
      <c r="C104" s="21"/>
      <c r="D104" s="21">
        <v>2</v>
      </c>
      <c r="E104" s="21"/>
      <c r="F104" s="21"/>
      <c r="G104" s="21"/>
      <c r="H104" s="21"/>
      <c r="I104" s="21"/>
      <c r="J104" s="21"/>
      <c r="K104" s="21"/>
      <c r="L104" s="21" t="s">
        <v>419</v>
      </c>
      <c r="M104" s="21" t="s">
        <v>419</v>
      </c>
      <c r="N104" s="38" t="s">
        <v>420</v>
      </c>
      <c r="O104" s="27" t="s">
        <v>421</v>
      </c>
      <c r="P104" s="28" t="s">
        <v>107</v>
      </c>
      <c r="Q104" s="21" t="s">
        <v>108</v>
      </c>
      <c r="R104" s="21"/>
      <c r="S104" s="40" t="s">
        <v>107</v>
      </c>
      <c r="T104" s="21" t="s">
        <v>419</v>
      </c>
      <c r="U104" s="41"/>
      <c r="V104" s="41" t="s">
        <v>111</v>
      </c>
      <c r="W104" s="41" t="s">
        <v>110</v>
      </c>
      <c r="X104" s="41" t="s">
        <v>182</v>
      </c>
      <c r="Y104" s="41"/>
      <c r="Z104" s="41" t="s">
        <v>114</v>
      </c>
      <c r="AA104" s="28" t="s">
        <v>422</v>
      </c>
      <c r="AB104" s="63">
        <v>0.0025</v>
      </c>
      <c r="AC104" s="57"/>
      <c r="AD104" s="58"/>
      <c r="AE104" s="62"/>
      <c r="AF104" s="62"/>
      <c r="AG104" s="62"/>
      <c r="AH104" s="62"/>
      <c r="AI104" s="79"/>
      <c r="AJ104" s="80"/>
      <c r="AK104" s="80"/>
      <c r="AL104" s="80" t="s">
        <v>141</v>
      </c>
      <c r="AM104" s="81" t="s">
        <v>408</v>
      </c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118"/>
      <c r="AZ104" s="21"/>
      <c r="BA104" s="21"/>
      <c r="BB104" s="106">
        <v>1</v>
      </c>
      <c r="BC104" s="106">
        <v>1</v>
      </c>
      <c r="BD104" s="106">
        <v>1</v>
      </c>
      <c r="BE104" s="106">
        <v>1</v>
      </c>
    </row>
    <row r="105" spans="21:30">
      <c r="U105" s="7"/>
      <c r="AD105" s="100"/>
    </row>
    <row r="106" spans="21:21">
      <c r="U106" s="7"/>
    </row>
    <row r="107" spans="21:21">
      <c r="U107" s="7"/>
    </row>
    <row r="108" spans="21:21">
      <c r="U108" s="7"/>
    </row>
    <row r="109" spans="21:21">
      <c r="U109" s="7"/>
    </row>
    <row r="110" spans="21:21">
      <c r="U110" s="7"/>
    </row>
    <row r="111" spans="21:21">
      <c r="U111" s="7"/>
    </row>
    <row r="112" spans="21:21">
      <c r="U112" s="7"/>
    </row>
    <row r="113" spans="21:21">
      <c r="U113" s="7"/>
    </row>
    <row r="114" spans="21:21">
      <c r="U114" s="7"/>
    </row>
    <row r="115" spans="21:21">
      <c r="U115" s="7"/>
    </row>
    <row r="116" spans="21:21">
      <c r="U116" s="7"/>
    </row>
    <row r="117" spans="21:21">
      <c r="U117" s="7"/>
    </row>
    <row r="118" spans="21:21">
      <c r="U118" s="7"/>
    </row>
    <row r="119" spans="21:21">
      <c r="U119" s="7"/>
    </row>
    <row r="120" spans="21:21">
      <c r="U120" s="7"/>
    </row>
    <row r="121" spans="21:21">
      <c r="U121" s="7"/>
    </row>
    <row r="122" spans="21:21">
      <c r="U122" s="7"/>
    </row>
    <row r="123" spans="21:21">
      <c r="U123" s="7"/>
    </row>
    <row r="124" spans="21:21">
      <c r="U124" s="7"/>
    </row>
    <row r="125" spans="21:21">
      <c r="U125" s="7"/>
    </row>
    <row r="126" spans="21:21">
      <c r="U126" s="7"/>
    </row>
    <row r="127" spans="21:21">
      <c r="U127" s="7"/>
    </row>
    <row r="128" spans="21:21">
      <c r="U128" s="7"/>
    </row>
    <row r="129" spans="21:21">
      <c r="U129" s="7"/>
    </row>
    <row r="130" spans="21:21">
      <c r="U130" s="7"/>
    </row>
    <row r="131" spans="21:21">
      <c r="U131" s="7"/>
    </row>
    <row r="132" spans="21:21">
      <c r="U132" s="7"/>
    </row>
    <row r="133" spans="21:21">
      <c r="U133" s="7"/>
    </row>
    <row r="134" spans="21:21">
      <c r="U134" s="7"/>
    </row>
    <row r="135" spans="21:21">
      <c r="U135" s="7"/>
    </row>
    <row r="136" spans="21:21">
      <c r="U136" s="7"/>
    </row>
    <row r="137" spans="21:21">
      <c r="U137" s="7"/>
    </row>
    <row r="138" spans="21:21">
      <c r="U138" s="7"/>
    </row>
    <row r="139" spans="21:21">
      <c r="U139" s="7"/>
    </row>
    <row r="140" spans="21:21">
      <c r="U140" s="7"/>
    </row>
    <row r="141" spans="21:21">
      <c r="U141" s="7"/>
    </row>
    <row r="142" spans="21:21">
      <c r="U142" s="7"/>
    </row>
    <row r="143" spans="21:21">
      <c r="U143" s="7"/>
    </row>
    <row r="144" spans="21:21">
      <c r="U144" s="7"/>
    </row>
    <row r="145" spans="21:21">
      <c r="U145" s="7"/>
    </row>
    <row r="146" spans="21:21">
      <c r="U146" s="7"/>
    </row>
    <row r="147" spans="21:21">
      <c r="U147" s="7"/>
    </row>
    <row r="148" spans="21:21">
      <c r="U148" s="7"/>
    </row>
    <row r="149" spans="21:21">
      <c r="U149" s="7"/>
    </row>
    <row r="150" spans="21:21">
      <c r="U150" s="7"/>
    </row>
    <row r="151" spans="21:21">
      <c r="U151" s="7"/>
    </row>
    <row r="152" spans="21:21">
      <c r="U152" s="7"/>
    </row>
    <row r="153" spans="21:21">
      <c r="U153" s="7"/>
    </row>
    <row r="154" spans="21:21">
      <c r="U154" s="7"/>
    </row>
    <row r="155" spans="21:21">
      <c r="U155" s="7"/>
    </row>
    <row r="156" spans="21:21">
      <c r="U156" s="7"/>
    </row>
    <row r="157" spans="21:21">
      <c r="U157" s="7"/>
    </row>
    <row r="158" spans="21:21">
      <c r="U158" s="7"/>
    </row>
    <row r="159" spans="21:21">
      <c r="U159" s="7"/>
    </row>
    <row r="160" spans="21:21">
      <c r="U160" s="7"/>
    </row>
    <row r="161" spans="21:21">
      <c r="U161" s="7"/>
    </row>
    <row r="162" spans="21:21">
      <c r="U162" s="7"/>
    </row>
    <row r="163" spans="21:21">
      <c r="U163" s="7"/>
    </row>
    <row r="164" spans="21:21">
      <c r="U164" s="7"/>
    </row>
    <row r="165" spans="21:21">
      <c r="U165" s="7"/>
    </row>
    <row r="166" spans="21:21">
      <c r="U166" s="7"/>
    </row>
    <row r="167" spans="21:21">
      <c r="U167" s="7"/>
    </row>
    <row r="168" spans="21:21">
      <c r="U168" s="7"/>
    </row>
    <row r="169" spans="21:21">
      <c r="U169" s="7"/>
    </row>
    <row r="170" spans="21:21">
      <c r="U170" s="7"/>
    </row>
    <row r="171" spans="21:21">
      <c r="U171" s="7"/>
    </row>
    <row r="172" spans="21:21">
      <c r="U172" s="7"/>
    </row>
    <row r="173" spans="21:21">
      <c r="U173" s="7"/>
    </row>
    <row r="174" spans="21:21">
      <c r="U174" s="7"/>
    </row>
    <row r="175" spans="21:21">
      <c r="U175" s="7"/>
    </row>
    <row r="176" spans="21:21">
      <c r="U176" s="7"/>
    </row>
    <row r="177" spans="21:21">
      <c r="U177" s="7"/>
    </row>
    <row r="178" spans="21:21">
      <c r="U178" s="7"/>
    </row>
    <row r="179" spans="21:21">
      <c r="U179" s="7"/>
    </row>
    <row r="180" spans="21:21">
      <c r="U180" s="7"/>
    </row>
    <row r="181" spans="21:21">
      <c r="U181" s="7"/>
    </row>
    <row r="182" spans="21:21">
      <c r="U182" s="7"/>
    </row>
    <row r="183" spans="21:21">
      <c r="U183" s="7"/>
    </row>
    <row r="184" spans="21:21">
      <c r="U184" s="7"/>
    </row>
    <row r="185" spans="21:21">
      <c r="U185" s="7"/>
    </row>
    <row r="186" spans="21:21">
      <c r="U186" s="7"/>
    </row>
    <row r="187" spans="21:21">
      <c r="U187" s="7"/>
    </row>
    <row r="188" spans="21:21">
      <c r="U188" s="7"/>
    </row>
    <row r="189" spans="21:21">
      <c r="U189" s="7"/>
    </row>
    <row r="190" spans="21:21">
      <c r="U190" s="7"/>
    </row>
    <row r="191" spans="21:21">
      <c r="U191" s="7"/>
    </row>
    <row r="192" spans="21:21">
      <c r="U192" s="7"/>
    </row>
    <row r="193" spans="21:21">
      <c r="U193" s="7"/>
    </row>
    <row r="194" spans="21:21">
      <c r="U194" s="7"/>
    </row>
    <row r="195" spans="21:21">
      <c r="U195" s="7"/>
    </row>
    <row r="196" spans="21:21">
      <c r="U196" s="7"/>
    </row>
    <row r="197" spans="21:21">
      <c r="U197" s="7"/>
    </row>
    <row r="198" spans="21:21">
      <c r="U198" s="7"/>
    </row>
    <row r="199" spans="21:21">
      <c r="U199" s="7"/>
    </row>
    <row r="200" spans="21:21">
      <c r="U200" s="7"/>
    </row>
    <row r="201" spans="21:21">
      <c r="U201" s="7"/>
    </row>
    <row r="202" spans="21:21">
      <c r="U202" s="7"/>
    </row>
    <row r="203" spans="21:21">
      <c r="U203" s="7"/>
    </row>
    <row r="204" spans="21:21">
      <c r="U204" s="7"/>
    </row>
    <row r="205" spans="21:21">
      <c r="U205" s="7"/>
    </row>
    <row r="206" spans="21:21">
      <c r="U206" s="7"/>
    </row>
    <row r="207" spans="21:21">
      <c r="U207" s="7"/>
    </row>
    <row r="208" spans="21:21">
      <c r="U208" s="7"/>
    </row>
    <row r="209" spans="21:21">
      <c r="U209" s="7"/>
    </row>
    <row r="210" spans="21:21">
      <c r="U210" s="7"/>
    </row>
    <row r="211" spans="21:21">
      <c r="U211" s="7"/>
    </row>
    <row r="212" spans="21:21">
      <c r="U212" s="7"/>
    </row>
    <row r="213" spans="21:21">
      <c r="U213" s="7"/>
    </row>
    <row r="214" spans="21:21">
      <c r="U214" s="7"/>
    </row>
    <row r="215" spans="21:21">
      <c r="U215" s="7"/>
    </row>
    <row r="216" spans="21:21">
      <c r="U216" s="7"/>
    </row>
    <row r="217" spans="21:21">
      <c r="U217" s="7"/>
    </row>
    <row r="218" spans="21:21">
      <c r="U218" s="7"/>
    </row>
    <row r="219" spans="21:21">
      <c r="U219" s="7"/>
    </row>
    <row r="220" spans="21:21">
      <c r="U220" s="7"/>
    </row>
    <row r="221" spans="21:21">
      <c r="U221" s="7"/>
    </row>
    <row r="222" spans="21:21">
      <c r="U222" s="7"/>
    </row>
    <row r="223" spans="21:21">
      <c r="U223" s="7"/>
    </row>
  </sheetData>
  <autoFilter xmlns:etc="http://www.wps.cn/officeDocument/2017/etCustomData" ref="A8:BE104" etc:filterBottomFollowUsedRange="0">
    <extLst/>
  </autoFilter>
  <mergeCells count="54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Y7:AY8"/>
    <mergeCell ref="AZ7:AZ8"/>
    <mergeCell ref="BA7:BA8"/>
    <mergeCell ref="BB7:BB8"/>
    <mergeCell ref="BC7:BC8"/>
    <mergeCell ref="BD7:BD8"/>
    <mergeCell ref="BE7:BE8"/>
    <mergeCell ref="A5:N6"/>
    <mergeCell ref="O1:AZ6"/>
  </mergeCells>
  <conditionalFormatting sqref="M17">
    <cfRule type="duplicateValues" dxfId="4" priority="15"/>
  </conditionalFormatting>
  <conditionalFormatting sqref="L18">
    <cfRule type="duplicateValues" dxfId="4" priority="13"/>
  </conditionalFormatting>
  <conditionalFormatting sqref="M18">
    <cfRule type="duplicateValues" dxfId="4" priority="14"/>
  </conditionalFormatting>
  <conditionalFormatting sqref="M27">
    <cfRule type="duplicateValues" dxfId="4" priority="12"/>
  </conditionalFormatting>
  <conditionalFormatting sqref="L28">
    <cfRule type="duplicateValues" dxfId="4" priority="10"/>
  </conditionalFormatting>
  <conditionalFormatting sqref="M28">
    <cfRule type="duplicateValues" dxfId="4" priority="11"/>
  </conditionalFormatting>
  <conditionalFormatting sqref="M45">
    <cfRule type="duplicateValues" dxfId="4" priority="9"/>
  </conditionalFormatting>
  <conditionalFormatting sqref="L46">
    <cfRule type="duplicateValues" dxfId="4" priority="22"/>
  </conditionalFormatting>
  <conditionalFormatting sqref="M46">
    <cfRule type="duplicateValues" dxfId="4" priority="18"/>
  </conditionalFormatting>
  <conditionalFormatting sqref="T46">
    <cfRule type="duplicateValues" dxfId="4" priority="17"/>
  </conditionalFormatting>
  <conditionalFormatting sqref="N50">
    <cfRule type="duplicateValues" dxfId="4" priority="19"/>
  </conditionalFormatting>
  <conditionalFormatting sqref="M66">
    <cfRule type="duplicateValues" dxfId="4" priority="8"/>
  </conditionalFormatting>
  <conditionalFormatting sqref="M72">
    <cfRule type="duplicateValues" dxfId="4" priority="7"/>
  </conditionalFormatting>
  <conditionalFormatting sqref="M76">
    <cfRule type="duplicateValues" dxfId="4" priority="6"/>
  </conditionalFormatting>
  <conditionalFormatting sqref="M88">
    <cfRule type="duplicateValues" dxfId="4" priority="5"/>
  </conditionalFormatting>
  <conditionalFormatting sqref="M95">
    <cfRule type="duplicateValues" dxfId="4" priority="4"/>
  </conditionalFormatting>
  <conditionalFormatting sqref="M98">
    <cfRule type="duplicateValues" dxfId="4" priority="3"/>
  </conditionalFormatting>
  <conditionalFormatting sqref="M101">
    <cfRule type="duplicateValues" dxfId="4" priority="2"/>
  </conditionalFormatting>
  <conditionalFormatting sqref="M103">
    <cfRule type="duplicateValues" dxfId="4" priority="1"/>
  </conditionalFormatting>
  <conditionalFormatting sqref="N48:N49">
    <cfRule type="duplicateValues" dxfId="4" priority="21"/>
  </conditionalFormatting>
  <conditionalFormatting sqref="N47 N51:N57">
    <cfRule type="duplicateValues" dxfId="4" priority="20"/>
  </conditionalFormatting>
  <dataValidations count="3">
    <dataValidation type="list" allowBlank="1" showInputMessage="1" showErrorMessage="1" sqref="AE22:AK22 AE23:AI23 AK23 AN28:AU28 AE30:AI30 AK30 AJ31:AK31 AE32:AK32 AE33:AI33 AK33 AE35:AG35 AE36:AI36 AK36 AJ37:AK37 AE38:AK38 AE58:AK58 AF59:AG59 AN66:AY66 AC98 AN98:AX98 Z89:Z90 AC9:AC93 AC95:AC96 AC100:AC104 AD67:AD68 AK13:AK14 AY64:AY65 AY67:AY80 AI9:AM12 AJ20:AK21 AJ34:AK35 AJ59:AK61 AN9:AX27 AN29:AX65 AN67:AX93 AN95:AX96 AN100:AX104">
      <formula1>"镀白锌,发黑,氧化铁皮膜,电泳（ED),——,镀黑锌,热处理（调质处理）,喷漆,"</formula1>
    </dataValidation>
    <dataValidation type="list" allowBlank="1" showInputMessage="1" showErrorMessage="1" sqref="X9:X99">
      <formula1>"装配总成件,焊接总成件,面料,塑料件,钣金件,机加工件,标准件,非标件,线材件,管材件,圆钢"</formula1>
    </dataValidation>
    <dataValidation type="list" allowBlank="1" showInputMessage="1" showErrorMessage="1" sqref="V9:W99">
      <formula1>"Y,N"</formula1>
    </dataValidation>
  </dataValidations>
  <pageMargins left="0.75" right="0.75" top="1" bottom="1" header="0.5" footer="0.5"/>
  <pageSetup paperSize="8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变更记录</vt:lpstr>
      <vt:lpstr>减震模块bom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2023-06-05T01:10:00Z</cp:lastPrinted>
  <dcterms:modified xsi:type="dcterms:W3CDTF">2025-03-04T00:32:10Z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