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583" activeTab="2"/>
  </bookViews>
  <sheets>
    <sheet name="基础款靠背骨架" sheetId="5" r:id="rId1"/>
    <sheet name="减震款靠背骨架" sheetId="11" r:id="rId2"/>
    <sheet name="2060副架靠背骨架" sheetId="15" r:id="rId3"/>
    <sheet name="2060小背骨架" sheetId="16" r:id="rId4"/>
    <sheet name="1880小背骨架" sheetId="17" r:id="rId5"/>
  </sheets>
  <definedNames>
    <definedName name="_xlnm._FilterDatabase" localSheetId="0" hidden="1">基础款靠背骨架!$A$8:$BA$78</definedName>
    <definedName name="_xlnm._FilterDatabase" localSheetId="1" hidden="1">减震款靠背骨架!$A$8:$XEJ$76</definedName>
    <definedName name="_xlnm._FilterDatabase" localSheetId="2" hidden="1">'2060副架靠背骨架'!$A$8:$BB$42</definedName>
    <definedName name="_xlnm._FilterDatabase" localSheetId="3" hidden="1">'2060小背骨架'!$A$8:$BA$37</definedName>
    <definedName name="_xlnm._FilterDatabase" localSheetId="4" hidden="1">'1880小背骨架'!$A$8:$BA$34</definedName>
    <definedName name="_xlnm.Print_Area" localSheetId="0">基础款靠背骨架!$A$1:$AY$78</definedName>
    <definedName name="_xlnm.Print_Area" localSheetId="1">减震款靠背骨架!$A$1:$AZ$76</definedName>
    <definedName name="_xlnm.Print_Titles" localSheetId="0">基础款靠背骨架!$7:$8</definedName>
    <definedName name="_xlnm.Print_Titles" localSheetId="1">减震款靠背骨架!$7:$8</definedName>
    <definedName name="_xlnm.Print_Area" localSheetId="2">'2060副架靠背骨架'!$A$1:$AY$42</definedName>
    <definedName name="_xlnm.Print_Titles" localSheetId="2">'2060副架靠背骨架'!$7:$8</definedName>
    <definedName name="_xlnm.Print_Area" localSheetId="3">'2060小背骨架'!$A$1:$AY$37</definedName>
    <definedName name="_xlnm.Print_Titles" localSheetId="3">'2060小背骨架'!$7:$8</definedName>
    <definedName name="_xlnm.Print_Area" localSheetId="4">'1880小背骨架'!$A$1:$AY$34</definedName>
    <definedName name="_xlnm.Print_Titles" localSheetId="4">'1880小背骨架'!$7:$8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<sst xmlns="http://schemas.openxmlformats.org/spreadsheetml/2006/main" count="4115" uniqueCount="578">
  <si>
    <t>设计:</t>
  </si>
  <si>
    <t>校核：</t>
  </si>
  <si>
    <t>标准化：</t>
  </si>
  <si>
    <t>欧马可升级基础款驾驶员座总成EBOM清单</t>
  </si>
  <si>
    <t>零件号</t>
  </si>
  <si>
    <t>会签：</t>
  </si>
  <si>
    <t>中文名称</t>
  </si>
  <si>
    <t xml:space="preserve">批准: </t>
  </si>
  <si>
    <t>日期：</t>
  </si>
  <si>
    <t>规格型号</t>
  </si>
  <si>
    <t>版本：</t>
  </si>
  <si>
    <t>车型配置</t>
  </si>
  <si>
    <t xml:space="preserve">
</t>
  </si>
  <si>
    <t>重量</t>
  </si>
  <si>
    <t>价格</t>
  </si>
  <si>
    <t>序号</t>
  </si>
  <si>
    <t>装配等级</t>
  </si>
  <si>
    <t>QAD</t>
  </si>
  <si>
    <t>零件描述</t>
  </si>
  <si>
    <t>重要度</t>
  </si>
  <si>
    <t>单位</t>
  </si>
  <si>
    <t>图示</t>
  </si>
  <si>
    <t>数据版本</t>
  </si>
  <si>
    <t>图纸号</t>
  </si>
  <si>
    <t>图纸版本</t>
  </si>
  <si>
    <t>是否申请新零件号</t>
  </si>
  <si>
    <t>沿用件            Y/N</t>
  </si>
  <si>
    <t>零件类别</t>
  </si>
  <si>
    <t>材料</t>
  </si>
  <si>
    <t>材料标准</t>
  </si>
  <si>
    <t>轮廓尺寸
(长*宽*高)</t>
  </si>
  <si>
    <t>重量
（Kg）</t>
  </si>
  <si>
    <t>表面处理</t>
  </si>
  <si>
    <t>工艺方式</t>
  </si>
  <si>
    <t>工艺规格</t>
  </si>
  <si>
    <t>工艺用量
（Kg）</t>
  </si>
  <si>
    <t>材料利用率</t>
  </si>
  <si>
    <t>焊接长度
（cm）</t>
  </si>
  <si>
    <r>
      <rPr>
        <sz val="12"/>
        <rFont val="微软雅黑"/>
        <charset val="134"/>
      </rPr>
      <t>涂装面积
（m</t>
    </r>
    <r>
      <rPr>
        <vertAlign val="superscript"/>
        <sz val="12"/>
        <rFont val="微软雅黑"/>
        <charset val="134"/>
      </rPr>
      <t>2</t>
    </r>
    <r>
      <rPr>
        <sz val="12"/>
        <rFont val="微软雅黑"/>
        <charset val="134"/>
      </rPr>
      <t>）</t>
    </r>
  </si>
  <si>
    <t>河北外购/ 河北自制</t>
  </si>
  <si>
    <t>供应商</t>
  </si>
  <si>
    <t>供应商联系人</t>
  </si>
  <si>
    <t>实物重量</t>
  </si>
  <si>
    <t>原材料价格</t>
  </si>
  <si>
    <t>材料成本</t>
  </si>
  <si>
    <t>系数</t>
  </si>
  <si>
    <t>目标价</t>
  </si>
  <si>
    <t>采购价格比重</t>
  </si>
  <si>
    <t>采购价格</t>
  </si>
  <si>
    <t>差异价格</t>
  </si>
  <si>
    <t>差差价比率</t>
  </si>
  <si>
    <t>用量</t>
  </si>
  <si>
    <t>长</t>
  </si>
  <si>
    <t>宽</t>
  </si>
  <si>
    <t>高</t>
  </si>
  <si>
    <t>SLT0010875</t>
  </si>
  <si>
    <t>背骨架焊接总成</t>
  </si>
  <si>
    <t>分总成，标配</t>
  </si>
  <si>
    <t>A</t>
  </si>
  <si>
    <t>个</t>
  </si>
  <si>
    <t>N/A</t>
  </si>
  <si>
    <t>Y</t>
  </si>
  <si>
    <t>N</t>
  </si>
  <si>
    <t>分总成</t>
  </si>
  <si>
    <t>ASSY</t>
  </si>
  <si>
    <t>— —</t>
  </si>
  <si>
    <t>焊接</t>
  </si>
  <si>
    <t>河北自制</t>
  </si>
  <si>
    <t>焊接车间</t>
  </si>
  <si>
    <t>SLT0010995</t>
  </si>
  <si>
    <t>分总成，通风</t>
  </si>
  <si>
    <t>SLT0012546</t>
  </si>
  <si>
    <t>主驾背板支撑钣金1</t>
  </si>
  <si>
    <t>Q235</t>
  </si>
  <si>
    <t>冲压</t>
  </si>
  <si>
    <t>冲压车间</t>
  </si>
  <si>
    <t>SLT0012547</t>
  </si>
  <si>
    <t>主驾背板支撑钣金2</t>
  </si>
  <si>
    <t>SLT0012548</t>
  </si>
  <si>
    <t>主驾面套固定钢丝</t>
  </si>
  <si>
    <t>折弯</t>
  </si>
  <si>
    <t>河北外购</t>
  </si>
  <si>
    <t>SLT0012549</t>
  </si>
  <si>
    <t>风扇固定板支撑钢丝</t>
  </si>
  <si>
    <t>SLT0011259</t>
  </si>
  <si>
    <t>腰托支撑钢丝</t>
  </si>
  <si>
    <t>钢丝</t>
  </si>
  <si>
    <t>Q235  φ6</t>
  </si>
  <si>
    <t>GB/T 342
GB/T 700</t>
  </si>
  <si>
    <t>48*113*176</t>
  </si>
  <si>
    <t>海兴中盛弹簧有限公司</t>
  </si>
  <si>
    <t>SLT0011681</t>
  </si>
  <si>
    <t>靠背调角器侧板联动钣金电泳总成</t>
  </si>
  <si>
    <t>新开件</t>
  </si>
  <si>
    <t>SAPH440  4.0</t>
  </si>
  <si>
    <t>电泳</t>
  </si>
  <si>
    <t>电泳车间</t>
  </si>
  <si>
    <t>SLT0011664</t>
  </si>
  <si>
    <t>靠背调角器侧板联动钣金</t>
  </si>
  <si>
    <t>沧州宇诺五金制造有限公司/沧州智凯金属制品有限公司</t>
  </si>
  <si>
    <t>SLT0010878</t>
  </si>
  <si>
    <t>靠背调角器焊接总成RH</t>
  </si>
  <si>
    <t>210*66*211</t>
  </si>
  <si>
    <t>过程虚拟件</t>
  </si>
  <si>
    <t>SLT0011673</t>
  </si>
  <si>
    <t>一级调节上连接板铆接电泳总成</t>
  </si>
  <si>
    <t>100*10*211</t>
  </si>
  <si>
    <t>SLT0010899</t>
  </si>
  <si>
    <t>一级调节上连接板铆接总成</t>
  </si>
  <si>
    <t>铆接</t>
  </si>
  <si>
    <t>SLT0010902</t>
  </si>
  <si>
    <t>一级调节上连接板RH</t>
  </si>
  <si>
    <t>钣金件</t>
  </si>
  <si>
    <t>Q345 3.0</t>
  </si>
  <si>
    <t>Q/BQB 301
Q/BQB 310</t>
  </si>
  <si>
    <t>BAS0000017</t>
  </si>
  <si>
    <t>321721801400</t>
  </si>
  <si>
    <t>中排独立软带轴承</t>
  </si>
  <si>
    <t>借用M60</t>
  </si>
  <si>
    <t>DC01 0.5</t>
  </si>
  <si>
    <t>20*3.5*20</t>
  </si>
  <si>
    <t>安徽汉升工业部件股份有限公司</t>
  </si>
  <si>
    <t>SLT0010900</t>
  </si>
  <si>
    <t>一级调节调角器总成RH</t>
  </si>
  <si>
    <t>左核心件，新开件</t>
  </si>
  <si>
    <t>外购件</t>
  </si>
  <si>
    <t>34*34*17</t>
  </si>
  <si>
    <t>江苏力乐汽车部件股份有限公司</t>
  </si>
  <si>
    <t>SLT0011674</t>
  </si>
  <si>
    <t>一级调节右旁接板电泳总成</t>
  </si>
  <si>
    <t>200*55*83</t>
  </si>
  <si>
    <t>SLT0010901</t>
  </si>
  <si>
    <t>一级调节右旁接板焊接总成</t>
  </si>
  <si>
    <t>SLT0010904</t>
  </si>
  <si>
    <t>靠背一级调节下边板RH</t>
  </si>
  <si>
    <t>QStE500TM 2.5</t>
  </si>
  <si>
    <t>BFA0000400</t>
  </si>
  <si>
    <t>QC /T712</t>
  </si>
  <si>
    <t>7/16'螺母</t>
  </si>
  <si>
    <t>安全带带扣锁付用</t>
  </si>
  <si>
    <t>标准件</t>
  </si>
  <si>
    <t>7/16'</t>
  </si>
  <si>
    <t>17*10*17</t>
  </si>
  <si>
    <t>北京浦东三浦标准件有限公司/苏州苏宁标准件有限公司/上锐(常州)供应链管理有限公司</t>
  </si>
  <si>
    <t>SLT0010893</t>
  </si>
  <si>
    <t>座椅靠背调节限位柱A</t>
  </si>
  <si>
    <t>圆钢</t>
  </si>
  <si>
    <t>Q235  φ8</t>
  </si>
  <si>
    <t>11*25.5*11</t>
  </si>
  <si>
    <t>机加</t>
  </si>
  <si>
    <t>黄骅市成卓汽车部件厂</t>
  </si>
  <si>
    <t>SLT0012244</t>
  </si>
  <si>
    <t>安全带锁扣限位柱</t>
  </si>
  <si>
    <t>8*20*8</t>
  </si>
  <si>
    <t>SLT0010919</t>
  </si>
  <si>
    <t>靠背下横管电泳总成</t>
  </si>
  <si>
    <t>分总成，新开</t>
  </si>
  <si>
    <t>65*455*75</t>
  </si>
  <si>
    <t>SLT0010880</t>
  </si>
  <si>
    <t>靠背下横管焊接总成</t>
  </si>
  <si>
    <t>6801103X2001A</t>
  </si>
  <si>
    <t>驾驶员座垫固定支架</t>
  </si>
  <si>
    <t>借用BA95</t>
  </si>
  <si>
    <t>QStE420TM 2.0</t>
  </si>
  <si>
    <t>65*32*22</t>
  </si>
  <si>
    <t>SLT0010911</t>
  </si>
  <si>
    <t>靠背下横管</t>
  </si>
  <si>
    <t>新开</t>
  </si>
  <si>
    <t>管材</t>
  </si>
  <si>
    <t>Q235 φ22×1.5</t>
  </si>
  <si>
    <t>GB/T 13793
GB/T 700</t>
  </si>
  <si>
    <t>31*455*40</t>
  </si>
  <si>
    <t>SLT0010912</t>
  </si>
  <si>
    <t>座垫支撑钢丝</t>
  </si>
  <si>
    <t>C</t>
  </si>
  <si>
    <t>Q235  φ5</t>
  </si>
  <si>
    <t>17*226*47</t>
  </si>
  <si>
    <t>100%</t>
  </si>
  <si>
    <t>SLT0011665</t>
  </si>
  <si>
    <t>靠背调角器涡簧</t>
  </si>
  <si>
    <t>板簧</t>
  </si>
  <si>
    <t>65Mn</t>
  </si>
  <si>
    <t>GB/T1222</t>
  </si>
  <si>
    <t>84*10.5*66</t>
  </si>
  <si>
    <t>SLT0010886</t>
  </si>
  <si>
    <t>驾驶员调角器芯盘连动杆</t>
  </si>
  <si>
    <t>圆盘链接件</t>
  </si>
  <si>
    <r>
      <rPr>
        <sz val="12"/>
        <rFont val="微软雅黑"/>
        <charset val="134"/>
      </rPr>
      <t>1</t>
    </r>
    <r>
      <rPr>
        <sz val="12"/>
        <rFont val="微软雅黑"/>
        <charset val="134"/>
      </rPr>
      <t>2*409*12</t>
    </r>
  </si>
  <si>
    <t>SLT0011320</t>
  </si>
  <si>
    <t>靠背调角器焊接总成LH</t>
  </si>
  <si>
    <t>SLT0011680</t>
  </si>
  <si>
    <t>二级调节左侧上连接板电泳总成</t>
  </si>
  <si>
    <t>173*57*238</t>
  </si>
  <si>
    <t>SLT0010876</t>
  </si>
  <si>
    <t>二级调节左侧上连接板焊接总成</t>
  </si>
  <si>
    <t>冷墩</t>
  </si>
  <si>
    <t>SLT0010894</t>
  </si>
  <si>
    <t>二级调节调角器上连接板LH</t>
  </si>
  <si>
    <t xml:space="preserve">QSTE500TM 2.5 </t>
  </si>
  <si>
    <t>115*34*206</t>
  </si>
  <si>
    <t>SLT0010890</t>
  </si>
  <si>
    <t>二级调节调角器总成</t>
  </si>
  <si>
    <t>调角器总成，新开件</t>
  </si>
  <si>
    <t>34*44.5*34</t>
  </si>
  <si>
    <t>SLT0011675</t>
  </si>
  <si>
    <t>二级调节解锁手柄电泳总成</t>
  </si>
  <si>
    <t>Q235 2.5</t>
  </si>
  <si>
    <t>29*7*55</t>
  </si>
  <si>
    <t>SLT0010891</t>
  </si>
  <si>
    <t>二级调节解锁手柄</t>
  </si>
  <si>
    <t>SLT0011676</t>
  </si>
  <si>
    <t>卷簧限位支架电泳总成</t>
  </si>
  <si>
    <t>SLT0010897</t>
  </si>
  <si>
    <t>卷簧限位支架焊接总成</t>
  </si>
  <si>
    <t>沧州宇诺五金制造有限公司</t>
  </si>
  <si>
    <t>SLT0011493</t>
  </si>
  <si>
    <t>靠背复位卷簧限位支架</t>
  </si>
  <si>
    <t>39*28*46</t>
  </si>
  <si>
    <t>SLT0010895</t>
  </si>
  <si>
    <t>一级调节上连接板LH</t>
  </si>
  <si>
    <t>Q345 4.0</t>
  </si>
  <si>
    <t>103*14*213</t>
  </si>
  <si>
    <t>SLT0011677</t>
  </si>
  <si>
    <t>一级调节左旁接板电泳总成</t>
  </si>
  <si>
    <t>B</t>
  </si>
  <si>
    <t>260*104*255</t>
  </si>
  <si>
    <t>SLT0010877</t>
  </si>
  <si>
    <t>一级调节左旁接板焊接总成</t>
  </si>
  <si>
    <t>6801634X2001A</t>
  </si>
  <si>
    <t>前排靠背复位卷簧安装支架</t>
  </si>
  <si>
    <t>SAPH440 4.0</t>
  </si>
  <si>
    <t>26*54*6</t>
  </si>
  <si>
    <t>SLT0010898</t>
  </si>
  <si>
    <t>靠背一级调节下边板LH</t>
  </si>
  <si>
    <r>
      <rPr>
        <sz val="12"/>
        <rFont val="微软雅黑"/>
        <charset val="134"/>
      </rPr>
      <t>SP</t>
    </r>
    <r>
      <rPr>
        <sz val="12"/>
        <rFont val="微软雅黑"/>
        <charset val="134"/>
      </rPr>
      <t>F</t>
    </r>
    <r>
      <rPr>
        <sz val="12"/>
        <rFont val="微软雅黑"/>
        <charset val="134"/>
      </rPr>
      <t>H590 3.0</t>
    </r>
  </si>
  <si>
    <t>203*80*120</t>
  </si>
  <si>
    <t>SLT0012504</t>
  </si>
  <si>
    <t>靠背一级调节下边板补强钣金</t>
  </si>
  <si>
    <t>37*28*3</t>
  </si>
  <si>
    <t>SLT0010896</t>
  </si>
  <si>
    <t>一级调节调角器总成LH</t>
  </si>
  <si>
    <t>34*34*80.5</t>
  </si>
  <si>
    <t>SLT0010922</t>
  </si>
  <si>
    <t>二级调节右侧上连接板电泳总成</t>
  </si>
  <si>
    <t>105*72*194</t>
  </si>
  <si>
    <t>SLT0010879</t>
  </si>
  <si>
    <t>二级调节右侧上连接板焊接总成</t>
  </si>
  <si>
    <t>SLT0011852</t>
  </si>
  <si>
    <t>二级调节上连接板电泳总成</t>
  </si>
  <si>
    <t>105*40*194</t>
  </si>
  <si>
    <t>SLT0010905</t>
  </si>
  <si>
    <t>二级调节上连接板点焊小总成</t>
  </si>
  <si>
    <t>SLT0010906</t>
  </si>
  <si>
    <t>二级调节上连接板RH</t>
  </si>
  <si>
    <t>SAPH440 2.5</t>
  </si>
  <si>
    <t>BFA0000518</t>
  </si>
  <si>
    <t>焊接方螺母</t>
  </si>
  <si>
    <t>M8</t>
  </si>
  <si>
    <t>14.2*7.5*14.2</t>
  </si>
  <si>
    <t>SLT0010907</t>
  </si>
  <si>
    <t>座椅靠背调节限位柱B</t>
  </si>
  <si>
    <t>12*16.5*12</t>
  </si>
  <si>
    <t>SLT0011854</t>
  </si>
  <si>
    <t>扶手支架电泳总成</t>
  </si>
  <si>
    <t>77*68*103</t>
  </si>
  <si>
    <t>SLT0010908</t>
  </si>
  <si>
    <t>扶手支架总成</t>
  </si>
  <si>
    <t>新开件，外购总成</t>
  </si>
  <si>
    <t>SLT0010909</t>
  </si>
  <si>
    <t>扶手固定板</t>
  </si>
  <si>
    <t>SAPH440 3.0</t>
  </si>
  <si>
    <t>77*36*90</t>
  </si>
  <si>
    <t>北京浦东三浦标准件有限公司/苏州苏宁标准件有限公司</t>
  </si>
  <si>
    <t>SLT0010881</t>
  </si>
  <si>
    <t>背管架焊接总成</t>
  </si>
  <si>
    <t>标配</t>
  </si>
  <si>
    <t>SLT0010996</t>
  </si>
  <si>
    <t>通风配置</t>
  </si>
  <si>
    <t>SLT0012408</t>
  </si>
  <si>
    <t>靠背管架总成电泳</t>
  </si>
  <si>
    <t>SLT0010892</t>
  </si>
  <si>
    <t>靠背管架总成</t>
  </si>
  <si>
    <t>140*415*485</t>
  </si>
  <si>
    <t>SLT0010913</t>
  </si>
  <si>
    <t>主驾靠背弯管</t>
  </si>
  <si>
    <t>Q235 φ25×1.5</t>
  </si>
  <si>
    <r>
      <rPr>
        <sz val="12"/>
        <rFont val="微软雅黑"/>
        <charset val="134"/>
      </rPr>
      <t>1</t>
    </r>
    <r>
      <rPr>
        <sz val="12"/>
        <rFont val="微软雅黑"/>
        <charset val="134"/>
      </rPr>
      <t>30*440*485</t>
    </r>
  </si>
  <si>
    <t>弯管车间</t>
  </si>
  <si>
    <t>SCS0004583</t>
  </si>
  <si>
    <t>320121300100</t>
  </si>
  <si>
    <t>头枕导管A</t>
  </si>
  <si>
    <t>冲压件,借用C32B</t>
  </si>
  <si>
    <r>
      <rPr>
        <sz val="12"/>
        <rFont val="微软雅黑"/>
        <charset val="134"/>
      </rPr>
      <t>2.0</t>
    </r>
    <r>
      <rPr>
        <sz val="12"/>
        <rFont val="微软雅黑"/>
        <charset val="134"/>
      </rPr>
      <t xml:space="preserve">   </t>
    </r>
    <r>
      <rPr>
        <sz val="12"/>
        <rFont val="微软雅黑"/>
        <charset val="134"/>
      </rPr>
      <t>SPHC-P</t>
    </r>
  </si>
  <si>
    <t xml:space="preserve"> Q/SGZGS 0314</t>
  </si>
  <si>
    <t>50*24*24</t>
  </si>
  <si>
    <t>沧州临港明康汽车配件有限公司</t>
  </si>
  <si>
    <t>SCS0004584</t>
  </si>
  <si>
    <t>320121300200</t>
  </si>
  <si>
    <t>头枕导管B</t>
  </si>
  <si>
    <r>
      <rPr>
        <sz val="12"/>
        <rFont val="微软雅黑"/>
        <charset val="134"/>
      </rPr>
      <t>冲压件,借用</t>
    </r>
    <r>
      <rPr>
        <sz val="12"/>
        <rFont val="微软雅黑"/>
        <charset val="134"/>
      </rPr>
      <t>C32B</t>
    </r>
  </si>
  <si>
    <t>SLT0010882</t>
  </si>
  <si>
    <t>主驾靠背侧翼支撑钢丝</t>
  </si>
  <si>
    <r>
      <rPr>
        <sz val="12"/>
        <rFont val="微软雅黑"/>
        <charset val="134"/>
      </rPr>
      <t>Q235  φ</t>
    </r>
    <r>
      <rPr>
        <sz val="12"/>
        <rFont val="微软雅黑"/>
        <charset val="134"/>
      </rPr>
      <t>6</t>
    </r>
  </si>
  <si>
    <r>
      <rPr>
        <sz val="12"/>
        <rFont val="微软雅黑"/>
        <charset val="134"/>
      </rPr>
      <t>1</t>
    </r>
    <r>
      <rPr>
        <sz val="12"/>
        <rFont val="微软雅黑"/>
        <charset val="134"/>
      </rPr>
      <t>00*27*231</t>
    </r>
  </si>
  <si>
    <t>SLT0010921</t>
  </si>
  <si>
    <t>肩部后支撑钢丝</t>
  </si>
  <si>
    <r>
      <rPr>
        <sz val="12"/>
        <rFont val="微软雅黑"/>
        <charset val="134"/>
      </rPr>
      <t>2</t>
    </r>
    <r>
      <rPr>
        <sz val="12"/>
        <rFont val="微软雅黑"/>
        <charset val="134"/>
      </rPr>
      <t>5*111*86</t>
    </r>
  </si>
  <si>
    <t>SLT0012409</t>
  </si>
  <si>
    <t>靠背风扇安装板电泳</t>
  </si>
  <si>
    <t>SLT0002207</t>
  </si>
  <si>
    <t>6801612X2001A</t>
  </si>
  <si>
    <t>靠背风扇安装板</t>
  </si>
  <si>
    <t>借用统帅</t>
  </si>
  <si>
    <t>Q235 1.0</t>
  </si>
  <si>
    <t>GB/T 708
GB/T 700</t>
  </si>
  <si>
    <t>20*155*98</t>
  </si>
  <si>
    <t>BFA0010088</t>
  </si>
  <si>
    <t>Q40112</t>
  </si>
  <si>
    <t>平垫圈</t>
  </si>
  <si>
    <t>Q235 2.5T</t>
  </si>
  <si>
    <t>24*2.5*24</t>
  </si>
  <si>
    <t>镀黒锌</t>
  </si>
  <si>
    <t>上锐(常州)供应链管理有限公司</t>
  </si>
  <si>
    <t>SLT0010889</t>
  </si>
  <si>
    <t>靠背锁付阶梯螺栓</t>
  </si>
  <si>
    <t>非标件</t>
  </si>
  <si>
    <t>45# M8</t>
  </si>
  <si>
    <t>20*25.5*20</t>
  </si>
  <si>
    <t>沧州旭兴五金制品有限公司/江苏凌派通信科技有限公司</t>
  </si>
  <si>
    <t>欧马可升级减震款驾驶员座总成EBOM清单</t>
  </si>
  <si>
    <t>备注</t>
  </si>
  <si>
    <t>SLT0011248</t>
  </si>
  <si>
    <t>SLT0011249</t>
  </si>
  <si>
    <t>SLT0011253</t>
  </si>
  <si>
    <t>SLT0011678</t>
  </si>
  <si>
    <t>SLT0011254</t>
  </si>
  <si>
    <t>SLT0011255</t>
  </si>
  <si>
    <t>182</t>
  </si>
  <si>
    <t>118</t>
  </si>
  <si>
    <t>2.5</t>
  </si>
  <si>
    <t>SLT0011256</t>
  </si>
  <si>
    <t>SLT0010936</t>
  </si>
  <si>
    <t>SLT0012411</t>
  </si>
  <si>
    <t>靠背管架总成焊电泳减震款</t>
  </si>
  <si>
    <t>SLT0012410</t>
  </si>
  <si>
    <t>靠背管架总成焊接减震款</t>
  </si>
  <si>
    <t>SLT0011258</t>
  </si>
  <si>
    <t>侧翼支撑钢丝焊接总成</t>
  </si>
  <si>
    <t>Q235  Φ6</t>
  </si>
  <si>
    <t>SLT0010883</t>
  </si>
  <si>
    <t>靠背侧翼气袋支撑钢丝</t>
  </si>
  <si>
    <t>67*85*5</t>
  </si>
  <si>
    <r>
      <rPr>
        <sz val="12"/>
        <rFont val="微软雅黑"/>
        <charset val="134"/>
      </rPr>
      <t>4</t>
    </r>
    <r>
      <rPr>
        <sz val="12"/>
        <rFont val="微软雅黑"/>
        <charset val="134"/>
      </rPr>
      <t>8*113*176</t>
    </r>
  </si>
  <si>
    <t>SLT0011250</t>
  </si>
  <si>
    <t>冷镦</t>
  </si>
  <si>
    <t xml:space="preserve">QSTE500TM 2.5   </t>
  </si>
  <si>
    <t>SLT0011679</t>
  </si>
  <si>
    <t>SLT0011251</t>
  </si>
  <si>
    <t>SLT0002542</t>
  </si>
  <si>
    <t>SLT0011252</t>
  </si>
  <si>
    <t xml:space="preserve">SPFH590 3.0  </t>
  </si>
  <si>
    <t>SLT0012503</t>
  </si>
  <si>
    <t>30*14*3</t>
  </si>
  <si>
    <t>SAPH4403.0</t>
  </si>
  <si>
    <t>北京浦东三浦标准件有限公司/0/苏州苏宁标准件有限公司</t>
  </si>
  <si>
    <t>标准件，靠背安装</t>
  </si>
  <si>
    <t>新开，靠背安装</t>
  </si>
  <si>
    <r>
      <rPr>
        <b/>
        <sz val="20"/>
        <rFont val="微软雅黑"/>
        <charset val="134"/>
      </rPr>
      <t>欧马可升级</t>
    </r>
    <r>
      <rPr>
        <b/>
        <sz val="20"/>
        <rFont val="微软雅黑"/>
        <charset val="134"/>
      </rPr>
      <t xml:space="preserve"> 2060副驾驶员座椅总成EBOM清单</t>
    </r>
  </si>
  <si>
    <t>L168100000147
SLT0011011</t>
  </si>
  <si>
    <t>副驾驶员座椅总成</t>
  </si>
  <si>
    <t>2060车身+欧马可织物面料</t>
  </si>
  <si>
    <t>欧马可</t>
  </si>
  <si>
    <t>SLT0011027</t>
  </si>
  <si>
    <t>副驾靠背装配总成</t>
  </si>
  <si>
    <r>
      <rPr>
        <sz val="12"/>
        <rFont val="微软雅黑"/>
        <charset val="134"/>
      </rPr>
      <t>2</t>
    </r>
    <r>
      <rPr>
        <sz val="12"/>
        <rFont val="微软雅黑"/>
        <charset val="134"/>
      </rPr>
      <t>36*524*567</t>
    </r>
  </si>
  <si>
    <t>SLT0012540</t>
  </si>
  <si>
    <t>副驾背板支撑钣金</t>
  </si>
  <si>
    <t>Q235,T=2</t>
  </si>
  <si>
    <t>借用主驾</t>
  </si>
  <si>
    <t>SLT0011051</t>
  </si>
  <si>
    <t>固定板锁付螺纹套筒</t>
  </si>
  <si>
    <t>新开，锁付副驾靠背固定板</t>
  </si>
  <si>
    <t>45#  M8</t>
  </si>
  <si>
    <t>镀黑锌</t>
  </si>
  <si>
    <t>霸州市政锦五金制品有限公司</t>
  </si>
  <si>
    <t>SLT0010903</t>
  </si>
  <si>
    <t>衬套</t>
  </si>
  <si>
    <t>外购,易格斯GFM-1012-10</t>
  </si>
  <si>
    <t>塑料件</t>
  </si>
  <si>
    <t xml:space="preserve"> φ10  1.0</t>
  </si>
  <si>
    <t>注塑</t>
  </si>
  <si>
    <t>4%损耗</t>
  </si>
  <si>
    <t>易格斯(上海)拖链系统有限公司</t>
  </si>
  <si>
    <t>SLT0011221</t>
  </si>
  <si>
    <t>副驾靠背左固定板电泳总成</t>
  </si>
  <si>
    <t>新开，固定副驾靠背</t>
  </si>
  <si>
    <r>
      <rPr>
        <sz val="12"/>
        <rFont val="微软雅黑"/>
        <charset val="134"/>
      </rPr>
      <t>2</t>
    </r>
    <r>
      <rPr>
        <sz val="12"/>
        <rFont val="微软雅黑"/>
        <charset val="134"/>
      </rPr>
      <t>24*40*138</t>
    </r>
  </si>
  <si>
    <t>SLT0011028</t>
  </si>
  <si>
    <t>副驾靠背左固定板铆接总成</t>
  </si>
  <si>
    <t>SLT0011029</t>
  </si>
  <si>
    <t>副驾靠背左固定板</t>
  </si>
  <si>
    <t>固定副驾靠背</t>
  </si>
  <si>
    <t>QStE420TM 3.0</t>
  </si>
  <si>
    <t>SLT0011201</t>
  </si>
  <si>
    <t>副驾靠背骨架焊接总成</t>
  </si>
  <si>
    <r>
      <rPr>
        <sz val="12"/>
        <rFont val="微软雅黑"/>
        <charset val="134"/>
      </rPr>
      <t>2</t>
    </r>
    <r>
      <rPr>
        <sz val="12"/>
        <rFont val="微软雅黑"/>
        <charset val="134"/>
      </rPr>
      <t>18*522*567</t>
    </r>
  </si>
  <si>
    <t>SLT0002546</t>
  </si>
  <si>
    <t>6801636X2001A</t>
  </si>
  <si>
    <t>曲簧</t>
  </si>
  <si>
    <t>67*10*88</t>
  </si>
  <si>
    <t>海兴中盛弹簧有限公司/江苏万金汽车零部件制造有限公司</t>
  </si>
  <si>
    <t>SLT0011032</t>
  </si>
  <si>
    <t>右调角器焊接总成</t>
  </si>
  <si>
    <r>
      <rPr>
        <sz val="12"/>
        <rFont val="微软雅黑"/>
        <charset val="134"/>
      </rPr>
      <t>2</t>
    </r>
    <r>
      <rPr>
        <sz val="12"/>
        <rFont val="微软雅黑"/>
        <charset val="134"/>
      </rPr>
      <t>18*109*372</t>
    </r>
  </si>
  <si>
    <t>SLT0012413</t>
  </si>
  <si>
    <t>副驾靠背右侧上连接板电泳总成</t>
  </si>
  <si>
    <t>SLT0011030</t>
  </si>
  <si>
    <t>副驾靠背右侧上连接板焊接总成</t>
  </si>
  <si>
    <r>
      <rPr>
        <sz val="12"/>
        <rFont val="微软雅黑"/>
        <charset val="134"/>
      </rPr>
      <t>1</t>
    </r>
    <r>
      <rPr>
        <sz val="12"/>
        <rFont val="微软雅黑"/>
        <charset val="134"/>
      </rPr>
      <t>23*15*287</t>
    </r>
  </si>
  <si>
    <t>SLT0010433</t>
  </si>
  <si>
    <t>副驾靠背右侧上连接板</t>
  </si>
  <si>
    <t>借用统帅2080</t>
  </si>
  <si>
    <t>泊头市捷润五金制品有限公司</t>
  </si>
  <si>
    <t>SLT0011191</t>
  </si>
  <si>
    <t>副驾靠背调角限位片</t>
  </si>
  <si>
    <t>QStE420TM 2.5</t>
  </si>
  <si>
    <r>
      <rPr>
        <sz val="12"/>
        <rFont val="微软雅黑"/>
        <charset val="134"/>
      </rPr>
      <t>2</t>
    </r>
    <r>
      <rPr>
        <sz val="12"/>
        <rFont val="微软雅黑"/>
        <charset val="134"/>
      </rPr>
      <t>2*23*16</t>
    </r>
  </si>
  <si>
    <t>SLT0010190</t>
  </si>
  <si>
    <t>复位卷簧下限位支架</t>
  </si>
  <si>
    <t>SPFH590 3.0</t>
  </si>
  <si>
    <t>20*30.5*12</t>
  </si>
  <si>
    <t>SLT0002205</t>
  </si>
  <si>
    <t>6801622X2001A</t>
  </si>
  <si>
    <t>前排靠背复位卷簧限位支架</t>
  </si>
  <si>
    <t>19.5*30.5*13</t>
  </si>
  <si>
    <t>SLT0011039</t>
  </si>
  <si>
    <t>侧翼支撑钢丝</t>
  </si>
  <si>
    <t>89*27*1160</t>
  </si>
  <si>
    <t>SLT0011670</t>
  </si>
  <si>
    <t>副驾靠背右侧装车钣金电泳总成</t>
  </si>
  <si>
    <t>218*106*149</t>
  </si>
  <si>
    <t>SLT0011033</t>
  </si>
  <si>
    <t>副驾靠背右侧装车钣金焊接总成</t>
  </si>
  <si>
    <t>SLT0011034</t>
  </si>
  <si>
    <t>副驾靠背右侧装车钣金</t>
  </si>
  <si>
    <r>
      <rPr>
        <sz val="12"/>
        <rFont val="微软雅黑"/>
        <charset val="134"/>
      </rPr>
      <t>2</t>
    </r>
    <r>
      <rPr>
        <sz val="12"/>
        <rFont val="微软雅黑"/>
        <charset val="134"/>
      </rPr>
      <t>18*68*157</t>
    </r>
  </si>
  <si>
    <t>SLT0010435</t>
  </si>
  <si>
    <t>右侧手动调角器总成</t>
  </si>
  <si>
    <t>SLT0012414</t>
  </si>
  <si>
    <t>副驾背弯管电泳总成</t>
  </si>
  <si>
    <t>SLT0011036</t>
  </si>
  <si>
    <t>副驾背弯管焊接总成</t>
  </si>
  <si>
    <r>
      <rPr>
        <sz val="12"/>
        <rFont val="微软雅黑"/>
        <charset val="134"/>
      </rPr>
      <t>1</t>
    </r>
    <r>
      <rPr>
        <sz val="12"/>
        <rFont val="微软雅黑"/>
        <charset val="134"/>
      </rPr>
      <t>57*417*489</t>
    </r>
  </si>
  <si>
    <t>SLT0002887</t>
  </si>
  <si>
    <t>靠背管小背下横管焊接总成</t>
  </si>
  <si>
    <t>前工序</t>
  </si>
  <si>
    <t>SLT0011037</t>
  </si>
  <si>
    <t>副驾靠背管架</t>
  </si>
  <si>
    <r>
      <rPr>
        <sz val="12"/>
        <rFont val="微软雅黑"/>
        <charset val="134"/>
      </rPr>
      <t>1</t>
    </r>
    <r>
      <rPr>
        <sz val="12"/>
        <rFont val="微软雅黑"/>
        <charset val="134"/>
      </rPr>
      <t>57*400*455</t>
    </r>
  </si>
  <si>
    <t>弯管</t>
  </si>
  <si>
    <t>SLT0011038</t>
  </si>
  <si>
    <t>副驾靠背管架连接管</t>
  </si>
  <si>
    <t>43*163*25</t>
  </si>
  <si>
    <t>SLT0011040</t>
  </si>
  <si>
    <t>副驾中间固定支架旋转轴</t>
  </si>
  <si>
    <t>机加件</t>
  </si>
  <si>
    <t>45#</t>
  </si>
  <si>
    <t>GB/T 342
GB/T 699</t>
  </si>
  <si>
    <t>16*53*16</t>
  </si>
  <si>
    <t>SLT0012419</t>
  </si>
  <si>
    <t>副驾小背骨架电泳总成</t>
  </si>
  <si>
    <t>0.413</t>
  </si>
  <si>
    <t>SLT0011080</t>
  </si>
  <si>
    <t>副驾小背骨架焊接总成</t>
  </si>
  <si>
    <r>
      <rPr>
        <sz val="12"/>
        <rFont val="微软雅黑"/>
        <charset val="134"/>
      </rPr>
      <t>2</t>
    </r>
    <r>
      <rPr>
        <sz val="12"/>
        <rFont val="微软雅黑"/>
        <charset val="134"/>
      </rPr>
      <t>34*409*512</t>
    </r>
  </si>
  <si>
    <t>54</t>
  </si>
  <si>
    <t>SLT0012541</t>
  </si>
  <si>
    <t>小背背板支撑钣金（宽车身）</t>
  </si>
  <si>
    <t>SLT0012542</t>
  </si>
  <si>
    <t>小背支撑钢丝（宽车身）</t>
  </si>
  <si>
    <t>SLT0012543</t>
  </si>
  <si>
    <t>小背面套固定钢丝</t>
  </si>
  <si>
    <t>SLT0011081</t>
  </si>
  <si>
    <t>小背背管架焊接总成</t>
  </si>
  <si>
    <r>
      <rPr>
        <sz val="12"/>
        <rFont val="微软雅黑"/>
        <charset val="134"/>
      </rPr>
      <t>1</t>
    </r>
    <r>
      <rPr>
        <sz val="12"/>
        <rFont val="微软雅黑"/>
        <charset val="134"/>
      </rPr>
      <t>56*347*417</t>
    </r>
  </si>
  <si>
    <t>SLT0011082</t>
  </si>
  <si>
    <t>副驾小背弯管</t>
  </si>
  <si>
    <t>Q235
Φ25x1.5</t>
  </si>
  <si>
    <t>122*342*378</t>
  </si>
  <si>
    <t>1.5</t>
  </si>
  <si>
    <t>SLT0011086</t>
  </si>
  <si>
    <t>小背左侧调角器焊接总成</t>
  </si>
  <si>
    <t>234*86*318</t>
  </si>
  <si>
    <t>SLT0011087</t>
  </si>
  <si>
    <t>小背下连接边板</t>
  </si>
  <si>
    <t>233*65*125</t>
  </si>
  <si>
    <t>SLT0011088</t>
  </si>
  <si>
    <t>驾驶员调角器上连接板</t>
  </si>
  <si>
    <t>115*16*276</t>
  </si>
  <si>
    <t>SLT0011089</t>
  </si>
  <si>
    <t>靠背拉线解锁手柄</t>
  </si>
  <si>
    <t>47*20*25</t>
  </si>
  <si>
    <t>SLT0011090</t>
  </si>
  <si>
    <t>左侧手动调角器总成</t>
  </si>
  <si>
    <t>SLT0011092</t>
  </si>
  <si>
    <t>小背下横管</t>
  </si>
  <si>
    <r>
      <rPr>
        <sz val="12"/>
        <rFont val="微软雅黑"/>
        <charset val="134"/>
      </rPr>
      <t>3</t>
    </r>
    <r>
      <rPr>
        <sz val="12"/>
        <rFont val="微软雅黑"/>
        <charset val="134"/>
      </rPr>
      <t>4*346.5*25</t>
    </r>
  </si>
  <si>
    <t>SLT0011093</t>
  </si>
  <si>
    <t>小背下支撑钢丝</t>
  </si>
  <si>
    <t>线材</t>
  </si>
  <si>
    <t>Q235 φ5</t>
  </si>
  <si>
    <r>
      <rPr>
        <sz val="12"/>
        <rFont val="微软雅黑"/>
        <charset val="134"/>
      </rPr>
      <t>3</t>
    </r>
    <r>
      <rPr>
        <sz val="12"/>
        <rFont val="微软雅黑"/>
        <charset val="134"/>
      </rPr>
      <t>7*205*14</t>
    </r>
  </si>
  <si>
    <t>5</t>
  </si>
  <si>
    <t>SLT0011697</t>
  </si>
  <si>
    <t>副驾小背焊接钢丝总成</t>
  </si>
  <si>
    <t>SLT0011684</t>
  </si>
  <si>
    <t>小靠背背板支撑钢丝</t>
  </si>
  <si>
    <t>SLT0011083</t>
  </si>
  <si>
    <t>小背背板后支撑钢丝A</t>
  </si>
  <si>
    <t>37*322*36</t>
  </si>
  <si>
    <t>SLT0011098</t>
  </si>
  <si>
    <t>小背旋转轴固定板焊接总成</t>
  </si>
  <si>
    <r>
      <rPr>
        <sz val="12"/>
        <rFont val="微软雅黑"/>
        <charset val="134"/>
      </rPr>
      <t>5</t>
    </r>
    <r>
      <rPr>
        <sz val="12"/>
        <rFont val="微软雅黑"/>
        <charset val="134"/>
      </rPr>
      <t>4*82*93</t>
    </r>
  </si>
  <si>
    <t>SLT0011099</t>
  </si>
  <si>
    <t>旋转轴固定钣金</t>
  </si>
  <si>
    <t>54*30*93</t>
  </si>
  <si>
    <t>SLT0011102</t>
  </si>
  <si>
    <t>小背背板支撑板小总成A</t>
  </si>
  <si>
    <r>
      <rPr>
        <sz val="12"/>
        <rFont val="微软雅黑"/>
        <charset val="134"/>
      </rPr>
      <t>1</t>
    </r>
    <r>
      <rPr>
        <sz val="12"/>
        <rFont val="微软雅黑"/>
        <charset val="134"/>
      </rPr>
      <t>3*38*25</t>
    </r>
  </si>
  <si>
    <t>点焊</t>
  </si>
  <si>
    <t>SLT0011103</t>
  </si>
  <si>
    <t>小背背板支撑板A</t>
  </si>
  <si>
    <t>9*38*25</t>
  </si>
  <si>
    <t>BFA0000316</t>
  </si>
  <si>
    <t>锁付背板</t>
  </si>
  <si>
    <t>M6</t>
  </si>
  <si>
    <t>9*13*13</t>
  </si>
  <si>
    <t>SLT0011100</t>
  </si>
  <si>
    <t>限位轴</t>
  </si>
  <si>
    <t xml:space="preserve">Q235 </t>
  </si>
  <si>
    <t>φ9.5*82</t>
  </si>
  <si>
    <t>沧州旭兴五金制品有限公司/霸州市政锦五金制品有限公司</t>
  </si>
  <si>
    <t>SLT0011101</t>
  </si>
  <si>
    <t>旋转轴</t>
  </si>
  <si>
    <t>φ12*86.5</t>
  </si>
  <si>
    <t>沧州旭兴五金制品有限公司</t>
  </si>
  <si>
    <t>SLT0011085</t>
  </si>
  <si>
    <t>小背解锁扣手固定座</t>
  </si>
  <si>
    <t>Q235 2.0</t>
  </si>
  <si>
    <t>74*144*55</t>
  </si>
  <si>
    <t>SLT0011109</t>
  </si>
  <si>
    <t>SLT0011108</t>
  </si>
  <si>
    <t>小背背板支撑板小总成D</t>
  </si>
  <si>
    <t>45*59*50</t>
  </si>
  <si>
    <t>小背背板支撑板D</t>
  </si>
  <si>
    <t>SLT0011079</t>
  </si>
  <si>
    <t>小背侧翼支撑钢丝</t>
  </si>
  <si>
    <t>6</t>
  </si>
  <si>
    <t>欧马可升级1880副驾驶员座椅总成EBOM清单</t>
  </si>
  <si>
    <t>L168100000149</t>
  </si>
  <si>
    <t>1880车身+欧马可织物面料</t>
  </si>
  <si>
    <t>SLT0012418</t>
  </si>
  <si>
    <t>0.379</t>
  </si>
  <si>
    <t>SLT0011165</t>
  </si>
  <si>
    <r>
      <rPr>
        <sz val="12"/>
        <rFont val="微软雅黑"/>
        <charset val="134"/>
      </rPr>
      <t>2</t>
    </r>
    <r>
      <rPr>
        <sz val="12"/>
        <rFont val="微软雅黑"/>
        <charset val="134"/>
      </rPr>
      <t>33*410*512</t>
    </r>
  </si>
  <si>
    <t>SLT0012544</t>
  </si>
  <si>
    <t>小背背板支撑钣金（窄车身）</t>
  </si>
  <si>
    <t>SLT0012545</t>
  </si>
  <si>
    <t>小背支撑钢丝（窄车身）</t>
  </si>
  <si>
    <t>SLT0011166</t>
  </si>
  <si>
    <r>
      <rPr>
        <sz val="12"/>
        <rFont val="微软雅黑"/>
        <charset val="134"/>
      </rPr>
      <t>2</t>
    </r>
    <r>
      <rPr>
        <sz val="12"/>
        <rFont val="微软雅黑"/>
        <charset val="134"/>
      </rPr>
      <t>33*410*472</t>
    </r>
  </si>
  <si>
    <t>SLT0011167</t>
  </si>
  <si>
    <r>
      <rPr>
        <sz val="12"/>
        <rFont val="微软雅黑"/>
        <charset val="134"/>
      </rPr>
      <t>1</t>
    </r>
    <r>
      <rPr>
        <sz val="12"/>
        <rFont val="微软雅黑"/>
        <charset val="134"/>
      </rPr>
      <t>28*312*376</t>
    </r>
  </si>
  <si>
    <t>SLT0011185</t>
  </si>
  <si>
    <t>34*316.5*25</t>
  </si>
  <si>
    <t>0.048</t>
  </si>
  <si>
    <t>GB/T 700</t>
  </si>
  <si>
    <t>6*57*186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</si>
</sst>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_);[Red]\(0\)"/>
    <numFmt numFmtId="178" formatCode="0.0000_ "/>
    <numFmt numFmtId="179" formatCode="0.00_);[Red]\(0.00\)"/>
    <numFmt numFmtId="180" formatCode="0.0000_);[Red]\(0.0000\)"/>
    <numFmt numFmtId="181" formatCode="0.000_ "/>
  </numFmts>
  <fonts count="40">
    <font>
      <sz val="11"/>
      <color theme="1"/>
      <name val="宋体"/>
      <charset val="134"/>
      <scheme val="minor"/>
    </font>
    <font>
      <sz val="11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b/>
      <sz val="14"/>
      <name val="微软雅黑"/>
      <charset val="134"/>
    </font>
    <font>
      <b/>
      <sz val="20"/>
      <name val="微软雅黑"/>
      <charset val="134"/>
    </font>
    <font>
      <sz val="12"/>
      <color theme="1"/>
      <name val="微软雅黑"/>
      <charset val="134"/>
    </font>
    <font>
      <sz val="10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rgb="FF0070C0"/>
      <name val="微软雅黑"/>
      <charset val="134"/>
    </font>
    <font>
      <sz val="12"/>
      <color theme="1"/>
      <name val="宋体"/>
      <charset val="134"/>
      <scheme val="minor"/>
    </font>
    <font>
      <sz val="12"/>
      <color rgb="FFFF0000"/>
      <name val="微软雅黑"/>
      <charset val="134"/>
    </font>
    <font>
      <sz val="10"/>
      <name val="宋体"/>
      <charset val="134"/>
      <scheme val="minor"/>
    </font>
    <font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9"/>
      <name val="Arial"/>
      <charset val="134"/>
    </font>
    <font>
      <sz val="12"/>
      <name val="宋体"/>
      <charset val="134"/>
    </font>
    <font>
      <sz val="10"/>
      <name val="Arial"/>
      <charset val="134"/>
    </font>
    <font>
      <sz val="12"/>
      <name val="新細明體"/>
      <charset val="134"/>
    </font>
    <font>
      <vertAlign val="superscript"/>
      <sz val="12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8" borderId="17" applyNumberFormat="0" applyAlignment="0" applyProtection="0">
      <alignment vertical="center"/>
    </xf>
    <xf numFmtId="0" fontId="26" fillId="9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7" fillId="0" borderId="0"/>
    <xf numFmtId="0" fontId="38" fillId="0" borderId="0"/>
    <xf numFmtId="0" fontId="36" fillId="0" borderId="0"/>
    <xf numFmtId="0" fontId="36" fillId="0" borderId="0"/>
  </cellStyleXfs>
  <cellXfs count="364">
    <xf numFmtId="0" fontId="0" fillId="0" borderId="0" xfId="0">
      <alignment vertical="center"/>
    </xf>
    <xf numFmtId="0" fontId="1" fillId="0" borderId="0" xfId="50" applyFont="1" applyFill="1" applyBorder="1" applyAlignment="1" applyProtection="1">
      <alignment horizontal="center" vertical="center" wrapText="1"/>
      <protection locked="0"/>
    </xf>
    <xf numFmtId="0" fontId="1" fillId="0" borderId="0" xfId="50" applyFont="1" applyFill="1" applyAlignment="1" applyProtection="1">
      <alignment horizontal="center" vertical="center" wrapText="1"/>
      <protection locked="0"/>
    </xf>
    <xf numFmtId="0" fontId="1" fillId="0" borderId="0" xfId="55" applyNumberFormat="1" applyFont="1" applyFill="1" applyAlignment="1" applyProtection="1">
      <alignment horizontal="center" vertical="center" wrapText="1"/>
      <protection locked="0"/>
    </xf>
    <xf numFmtId="0" fontId="1" fillId="2" borderId="0" xfId="55" applyNumberFormat="1" applyFont="1" applyFill="1" applyAlignment="1" applyProtection="1">
      <alignment horizontal="center" vertical="center" wrapText="1"/>
      <protection locked="0"/>
    </xf>
    <xf numFmtId="0" fontId="2" fillId="0" borderId="0" xfId="55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55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55" applyFont="1" applyFill="1" applyBorder="1" applyAlignment="1" applyProtection="1">
      <alignment horizontal="center" vertical="center" wrapText="1"/>
      <protection locked="0"/>
    </xf>
    <xf numFmtId="49" fontId="1" fillId="0" borderId="0" xfId="55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55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5" applyFont="1" applyFill="1" applyBorder="1" applyAlignment="1" applyProtection="1">
      <alignment horizontal="center" vertical="center"/>
      <protection locked="0"/>
    </xf>
    <xf numFmtId="0" fontId="4" fillId="0" borderId="2" xfId="55" applyFont="1" applyFill="1" applyBorder="1" applyAlignment="1" applyProtection="1">
      <alignment horizontal="center" vertical="center"/>
      <protection locked="0"/>
    </xf>
    <xf numFmtId="0" fontId="3" fillId="0" borderId="1" xfId="55" applyFont="1" applyFill="1" applyBorder="1" applyAlignment="1" applyProtection="1">
      <alignment horizontal="center" vertical="center" wrapText="1"/>
      <protection locked="0"/>
    </xf>
    <xf numFmtId="0" fontId="4" fillId="0" borderId="2" xfId="55" applyFont="1" applyFill="1" applyBorder="1" applyAlignment="1" applyProtection="1">
      <alignment horizontal="center" vertical="center" wrapText="1"/>
      <protection locked="0"/>
    </xf>
    <xf numFmtId="0" fontId="3" fillId="0" borderId="1" xfId="55" applyFont="1" applyFill="1" applyBorder="1" applyAlignment="1" applyProtection="1">
      <alignment horizontal="center" vertical="top" wrapText="1"/>
      <protection locked="0"/>
    </xf>
    <xf numFmtId="0" fontId="4" fillId="0" borderId="2" xfId="55" applyFont="1" applyFill="1" applyBorder="1" applyAlignment="1" applyProtection="1">
      <alignment horizontal="center" vertical="top" wrapText="1"/>
      <protection locked="0"/>
    </xf>
    <xf numFmtId="0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55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2" xfId="55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 wrapText="1"/>
      <protection locked="0"/>
    </xf>
    <xf numFmtId="0" fontId="2" fillId="2" borderId="2" xfId="55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horizontal="center" vertical="center"/>
    </xf>
    <xf numFmtId="0" fontId="2" fillId="2" borderId="2" xfId="50" applyFont="1" applyFill="1" applyBorder="1" applyAlignment="1" applyProtection="1">
      <alignment horizontal="center" vertical="center" wrapText="1"/>
      <protection locked="0"/>
    </xf>
    <xf numFmtId="0" fontId="2" fillId="2" borderId="2" xfId="50" applyNumberFormat="1" applyFont="1" applyFill="1" applyBorder="1" applyAlignment="1" applyProtection="1">
      <alignment horizontal="center" vertical="center" wrapText="1"/>
      <protection locked="0"/>
    </xf>
    <xf numFmtId="177" fontId="6" fillId="0" borderId="2" xfId="0" applyNumberFormat="1" applyFont="1" applyFill="1" applyBorder="1" applyAlignment="1">
      <alignment horizontal="center" vertical="center" wrapText="1"/>
    </xf>
    <xf numFmtId="0" fontId="1" fillId="0" borderId="2" xfId="55" applyNumberFormat="1" applyFont="1" applyFill="1" applyBorder="1" applyAlignment="1" applyProtection="1">
      <alignment horizontal="center" vertical="center" wrapText="1"/>
      <protection locked="0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2" xfId="50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1" fillId="0" borderId="2" xfId="55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50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55" applyFont="1" applyFill="1" applyBorder="1" applyAlignment="1" applyProtection="1">
      <alignment horizontal="center" vertical="center" wrapText="1"/>
      <protection locked="0"/>
    </xf>
    <xf numFmtId="49" fontId="6" fillId="0" borderId="2" xfId="55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2" borderId="2" xfId="55" applyFont="1" applyFill="1" applyBorder="1" applyAlignment="1" applyProtection="1">
      <alignment horizontal="center" vertical="center" wrapText="1"/>
      <protection locked="0"/>
    </xf>
    <xf numFmtId="49" fontId="6" fillId="2" borderId="2" xfId="55" applyNumberFormat="1" applyFont="1" applyFill="1" applyBorder="1" applyAlignment="1" applyProtection="1">
      <alignment horizontal="center" vertical="center" wrapText="1"/>
      <protection locked="0"/>
    </xf>
    <xf numFmtId="49" fontId="6" fillId="2" borderId="2" xfId="0" applyNumberFormat="1" applyFont="1" applyFill="1" applyBorder="1" applyAlignment="1">
      <alignment horizontal="center" vertical="center" wrapText="1"/>
    </xf>
    <xf numFmtId="49" fontId="2" fillId="2" borderId="2" xfId="55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78" fontId="5" fillId="0" borderId="2" xfId="55" applyNumberFormat="1" applyFont="1" applyFill="1" applyBorder="1" applyAlignment="1" applyProtection="1">
      <alignment horizontal="center" vertical="center" wrapText="1"/>
      <protection locked="0"/>
    </xf>
    <xf numFmtId="176" fontId="2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55" applyNumberFormat="1" applyFont="1" applyFill="1" applyBorder="1" applyAlignment="1" applyProtection="1">
      <alignment horizontal="center" vertical="center" wrapText="1"/>
      <protection locked="0"/>
    </xf>
    <xf numFmtId="179" fontId="2" fillId="0" borderId="4" xfId="0" applyNumberFormat="1" applyFont="1" applyFill="1" applyBorder="1" applyAlignment="1">
      <alignment horizontal="center" vertical="center" wrapText="1"/>
    </xf>
    <xf numFmtId="179" fontId="2" fillId="0" borderId="5" xfId="0" applyNumberFormat="1" applyFont="1" applyFill="1" applyBorder="1" applyAlignment="1">
      <alignment horizontal="center" vertical="center" wrapText="1"/>
    </xf>
    <xf numFmtId="0" fontId="2" fillId="0" borderId="6" xfId="55" applyNumberFormat="1" applyFont="1" applyFill="1" applyBorder="1" applyAlignment="1" applyProtection="1">
      <alignment horizontal="center" vertical="center" wrapText="1"/>
      <protection locked="0"/>
    </xf>
    <xf numFmtId="179" fontId="2" fillId="0" borderId="2" xfId="0" applyNumberFormat="1" applyFont="1" applyFill="1" applyBorder="1" applyAlignment="1">
      <alignment horizontal="center" vertical="center" wrapText="1"/>
    </xf>
    <xf numFmtId="49" fontId="2" fillId="2" borderId="2" xfId="50" applyNumberFormat="1" applyFont="1" applyFill="1" applyBorder="1" applyAlignment="1" applyProtection="1">
      <alignment horizontal="center" vertical="center" wrapText="1"/>
      <protection locked="0"/>
    </xf>
    <xf numFmtId="176" fontId="2" fillId="0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55" applyFont="1" applyFill="1" applyBorder="1" applyAlignment="1" applyProtection="1">
      <alignment horizontal="center" vertical="center" wrapText="1"/>
      <protection locked="0"/>
    </xf>
    <xf numFmtId="176" fontId="2" fillId="2" borderId="2" xfId="0" applyNumberFormat="1" applyFont="1" applyFill="1" applyBorder="1" applyAlignment="1">
      <alignment horizontal="center" vertical="center" wrapText="1"/>
    </xf>
    <xf numFmtId="179" fontId="2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55" applyFont="1" applyFill="1" applyBorder="1" applyAlignment="1" applyProtection="1">
      <alignment horizontal="center" vertical="center" wrapText="1"/>
      <protection locked="0"/>
    </xf>
    <xf numFmtId="49" fontId="2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179" fontId="2" fillId="0" borderId="7" xfId="0" applyNumberFormat="1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 vertical="center" wrapText="1"/>
    </xf>
    <xf numFmtId="0" fontId="2" fillId="0" borderId="3" xfId="55" applyFont="1" applyFill="1" applyBorder="1" applyAlignment="1" applyProtection="1">
      <alignment horizontal="center" vertical="center" wrapText="1"/>
      <protection locked="0"/>
    </xf>
    <xf numFmtId="0" fontId="7" fillId="0" borderId="3" xfId="55" applyFont="1" applyFill="1" applyBorder="1" applyAlignment="1" applyProtection="1">
      <alignment horizontal="center" vertical="center" wrapText="1"/>
      <protection locked="0"/>
    </xf>
    <xf numFmtId="10" fontId="2" fillId="0" borderId="6" xfId="0" applyNumberFormat="1" applyFont="1" applyFill="1" applyBorder="1" applyAlignment="1">
      <alignment horizontal="center" vertical="center" wrapText="1"/>
    </xf>
    <xf numFmtId="0" fontId="2" fillId="0" borderId="6" xfId="55" applyFont="1" applyFill="1" applyBorder="1" applyAlignment="1" applyProtection="1">
      <alignment horizontal="center" vertical="center" wrapText="1"/>
      <protection locked="0"/>
    </xf>
    <xf numFmtId="0" fontId="7" fillId="0" borderId="6" xfId="55" applyFont="1" applyFill="1" applyBorder="1" applyAlignment="1" applyProtection="1">
      <alignment horizontal="center" vertical="center" wrapText="1"/>
      <protection locked="0"/>
    </xf>
    <xf numFmtId="10" fontId="2" fillId="2" borderId="2" xfId="50" applyNumberFormat="1" applyFont="1" applyFill="1" applyBorder="1" applyAlignment="1" applyProtection="1">
      <alignment horizontal="center" vertical="center" wrapText="1"/>
      <protection locked="0"/>
    </xf>
    <xf numFmtId="176" fontId="2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55" applyFont="1" applyFill="1" applyBorder="1" applyAlignment="1" applyProtection="1">
      <alignment horizontal="center" vertical="center" wrapText="1"/>
      <protection locked="0"/>
    </xf>
    <xf numFmtId="10" fontId="2" fillId="0" borderId="2" xfId="50" applyNumberFormat="1" applyFont="1" applyFill="1" applyBorder="1" applyAlignment="1" applyProtection="1">
      <alignment horizontal="center" vertical="center" wrapText="1"/>
      <protection locked="0"/>
    </xf>
    <xf numFmtId="10" fontId="2" fillId="2" borderId="2" xfId="55" applyNumberFormat="1" applyFont="1" applyFill="1" applyBorder="1" applyAlignment="1" applyProtection="1">
      <alignment horizontal="center" vertical="center" wrapText="1"/>
      <protection locked="0"/>
    </xf>
    <xf numFmtId="179" fontId="2" fillId="0" borderId="2" xfId="50" applyNumberFormat="1" applyFont="1" applyFill="1" applyBorder="1" applyAlignment="1" applyProtection="1">
      <alignment horizontal="center" vertical="center" wrapText="1"/>
      <protection locked="0"/>
    </xf>
    <xf numFmtId="10" fontId="2" fillId="0" borderId="2" xfId="55" applyNumberFormat="1" applyFont="1" applyFill="1" applyBorder="1" applyAlignment="1" applyProtection="1">
      <alignment horizontal="center" vertical="center" wrapText="1"/>
      <protection locked="0"/>
    </xf>
    <xf numFmtId="179" fontId="2" fillId="0" borderId="2" xfId="55" applyNumberFormat="1" applyFont="1" applyFill="1" applyBorder="1" applyAlignment="1" applyProtection="1">
      <alignment horizontal="center" vertical="center" wrapText="1"/>
      <protection locked="0"/>
    </xf>
    <xf numFmtId="176" fontId="2" fillId="0" borderId="2" xfId="50" applyNumberFormat="1" applyFont="1" applyFill="1" applyBorder="1" applyAlignment="1" applyProtection="1">
      <alignment horizontal="center" vertical="center" wrapText="1"/>
      <protection locked="0"/>
    </xf>
    <xf numFmtId="10" fontId="2" fillId="0" borderId="2" xfId="55" applyNumberFormat="1" applyFont="1" applyFill="1" applyBorder="1" applyAlignment="1" applyProtection="1">
      <alignment horizontal="center" vertical="center" wrapText="1"/>
      <protection locked="0"/>
    </xf>
    <xf numFmtId="10" fontId="2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50" applyNumberFormat="1" applyFont="1" applyFill="1" applyBorder="1" applyAlignment="1" applyProtection="1">
      <alignment horizontal="center" vertical="center" wrapText="1"/>
      <protection locked="0"/>
    </xf>
    <xf numFmtId="179" fontId="2" fillId="0" borderId="2" xfId="50" applyNumberFormat="1" applyFont="1" applyFill="1" applyBorder="1" applyAlignment="1" applyProtection="1">
      <alignment horizontal="center" vertical="center" wrapText="1"/>
      <protection locked="0"/>
    </xf>
    <xf numFmtId="10" fontId="2" fillId="0" borderId="2" xfId="0" applyNumberFormat="1" applyFont="1" applyFill="1" applyBorder="1" applyAlignment="1">
      <alignment horizontal="center" vertical="center" wrapText="1"/>
    </xf>
    <xf numFmtId="176" fontId="2" fillId="0" borderId="8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55" applyNumberFormat="1" applyFont="1" applyFill="1" applyBorder="1" applyAlignment="1" applyProtection="1">
      <alignment horizontal="center" vertical="center" wrapText="1"/>
      <protection locked="0"/>
    </xf>
    <xf numFmtId="180" fontId="7" fillId="0" borderId="3" xfId="55" applyNumberFormat="1" applyFont="1" applyFill="1" applyBorder="1" applyAlignment="1" applyProtection="1">
      <alignment horizontal="center" vertical="center" wrapText="1"/>
      <protection locked="0"/>
    </xf>
    <xf numFmtId="178" fontId="7" fillId="0" borderId="3" xfId="55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55" applyNumberFormat="1" applyFont="1" applyFill="1" applyBorder="1" applyAlignment="1" applyProtection="1">
      <alignment horizontal="center" vertical="center" wrapText="1"/>
      <protection locked="0"/>
    </xf>
    <xf numFmtId="180" fontId="7" fillId="0" borderId="6" xfId="55" applyNumberFormat="1" applyFont="1" applyFill="1" applyBorder="1" applyAlignment="1" applyProtection="1">
      <alignment horizontal="center" vertical="center" wrapText="1"/>
      <protection locked="0"/>
    </xf>
    <xf numFmtId="178" fontId="7" fillId="0" borderId="6" xfId="55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55" applyNumberFormat="1" applyFont="1" applyFill="1" applyBorder="1" applyAlignment="1" applyProtection="1">
      <alignment horizontal="center" vertical="center" wrapText="1"/>
      <protection locked="0"/>
    </xf>
    <xf numFmtId="180" fontId="7" fillId="0" borderId="6" xfId="55" applyNumberFormat="1" applyFont="1" applyFill="1" applyBorder="1" applyAlignment="1" applyProtection="1">
      <alignment horizontal="center" vertical="center" wrapText="1"/>
      <protection locked="0"/>
    </xf>
    <xf numFmtId="178" fontId="7" fillId="0" borderId="6" xfId="55" applyNumberFormat="1" applyFont="1" applyFill="1" applyBorder="1" applyAlignment="1" applyProtection="1">
      <alignment horizontal="center" vertical="center" wrapText="1"/>
      <protection locked="0"/>
    </xf>
    <xf numFmtId="177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55" applyFont="1" applyFill="1" applyBorder="1" applyAlignment="1" applyProtection="1">
      <alignment horizontal="center" vertical="center" wrapText="1"/>
      <protection locked="0"/>
    </xf>
    <xf numFmtId="178" fontId="2" fillId="0" borderId="2" xfId="0" applyNumberFormat="1" applyFont="1" applyFill="1" applyBorder="1" applyAlignment="1">
      <alignment horizontal="center" vertical="center" wrapText="1"/>
    </xf>
    <xf numFmtId="0" fontId="3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50" applyFont="1" applyFill="1" applyBorder="1" applyAlignment="1" applyProtection="1">
      <alignment horizontal="center" vertical="center" wrapText="1" shrinkToFit="1"/>
      <protection locked="0"/>
    </xf>
    <xf numFmtId="0" fontId="2" fillId="2" borderId="2" xfId="50" applyFont="1" applyFill="1" applyBorder="1" applyAlignment="1" applyProtection="1">
      <alignment horizontal="center" vertical="center" wrapText="1" shrinkToFit="1"/>
      <protection locked="0"/>
    </xf>
    <xf numFmtId="0" fontId="1" fillId="0" borderId="0" xfId="50" applyFont="1" applyFill="1" applyBorder="1" applyAlignment="1" applyProtection="1">
      <alignment horizontal="center" vertical="center" wrapText="1"/>
      <protection locked="0"/>
    </xf>
    <xf numFmtId="0" fontId="1" fillId="0" borderId="0" xfId="50" applyFont="1" applyFill="1" applyAlignment="1" applyProtection="1">
      <alignment horizontal="center" vertical="center" wrapText="1"/>
      <protection locked="0"/>
    </xf>
    <xf numFmtId="0" fontId="1" fillId="0" borderId="0" xfId="55" applyNumberFormat="1" applyFont="1" applyFill="1" applyAlignment="1" applyProtection="1">
      <alignment horizontal="center" vertical="center" wrapText="1"/>
      <protection locked="0"/>
    </xf>
    <xf numFmtId="0" fontId="1" fillId="0" borderId="0" xfId="55" applyNumberFormat="1" applyFont="1" applyFill="1" applyAlignment="1" applyProtection="1">
      <alignment horizontal="center" vertical="center" wrapText="1"/>
      <protection locked="0"/>
    </xf>
    <xf numFmtId="0" fontId="2" fillId="0" borderId="0" xfId="55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55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55" applyFont="1" applyFill="1" applyBorder="1" applyAlignment="1" applyProtection="1">
      <alignment horizontal="center" vertical="center" wrapText="1"/>
      <protection locked="0"/>
    </xf>
    <xf numFmtId="49" fontId="1" fillId="0" borderId="0" xfId="55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55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5" applyFont="1" applyFill="1" applyBorder="1" applyAlignment="1" applyProtection="1">
      <alignment horizontal="center" vertical="center"/>
      <protection locked="0"/>
    </xf>
    <xf numFmtId="0" fontId="4" fillId="0" borderId="2" xfId="55" applyFont="1" applyFill="1" applyBorder="1" applyAlignment="1" applyProtection="1">
      <alignment horizontal="center" vertical="center"/>
      <protection locked="0"/>
    </xf>
    <xf numFmtId="0" fontId="3" fillId="0" borderId="1" xfId="55" applyFont="1" applyFill="1" applyBorder="1" applyAlignment="1" applyProtection="1">
      <alignment horizontal="center" vertical="center" wrapText="1"/>
      <protection locked="0"/>
    </xf>
    <xf numFmtId="0" fontId="4" fillId="0" borderId="2" xfId="55" applyFont="1" applyFill="1" applyBorder="1" applyAlignment="1" applyProtection="1">
      <alignment horizontal="center" vertical="center" wrapText="1"/>
      <protection locked="0"/>
    </xf>
    <xf numFmtId="0" fontId="3" fillId="0" borderId="1" xfId="55" applyFont="1" applyFill="1" applyBorder="1" applyAlignment="1" applyProtection="1">
      <alignment horizontal="center" vertical="top" wrapText="1"/>
      <protection locked="0"/>
    </xf>
    <xf numFmtId="0" fontId="4" fillId="0" borderId="2" xfId="55" applyFont="1" applyFill="1" applyBorder="1" applyAlignment="1" applyProtection="1">
      <alignment horizontal="center" vertical="top" wrapText="1"/>
      <protection locked="0"/>
    </xf>
    <xf numFmtId="0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55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55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55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5" applyNumberFormat="1" applyFont="1" applyFill="1" applyAlignment="1" applyProtection="1">
      <alignment horizontal="center" vertical="center" wrapText="1"/>
      <protection locked="0"/>
    </xf>
    <xf numFmtId="0" fontId="5" fillId="0" borderId="11" xfId="55" applyNumberFormat="1" applyFont="1" applyFill="1" applyBorder="1" applyAlignment="1" applyProtection="1">
      <alignment horizontal="center" vertical="center" wrapText="1"/>
      <protection locked="0"/>
    </xf>
    <xf numFmtId="0" fontId="5" fillId="0" borderId="12" xfId="55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55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55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55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50" applyNumberFormat="1" applyFont="1" applyFill="1" applyBorder="1" applyAlignment="1" applyProtection="1">
      <alignment horizontal="center" vertical="center" wrapText="1"/>
      <protection locked="0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2" xfId="50" applyFont="1" applyFill="1" applyBorder="1" applyAlignment="1" applyProtection="1">
      <alignment horizontal="center" vertical="center" wrapText="1"/>
      <protection locked="0"/>
    </xf>
    <xf numFmtId="0" fontId="2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50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1" fillId="0" borderId="2" xfId="55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55" applyNumberFormat="1" applyFont="1" applyFill="1" applyBorder="1" applyAlignment="1" applyProtection="1">
      <alignment horizontal="center" vertical="center" wrapText="1"/>
      <protection locked="0"/>
    </xf>
    <xf numFmtId="179" fontId="2" fillId="0" borderId="4" xfId="0" applyNumberFormat="1" applyFont="1" applyFill="1" applyBorder="1" applyAlignment="1">
      <alignment horizontal="center" vertical="center" wrapText="1"/>
    </xf>
    <xf numFmtId="179" fontId="2" fillId="0" borderId="5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49" fontId="2" fillId="0" borderId="2" xfId="50" applyNumberFormat="1" applyFont="1" applyFill="1" applyBorder="1" applyAlignment="1" applyProtection="1">
      <alignment horizontal="center" vertical="center" wrapText="1"/>
      <protection locked="0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2" xfId="55" applyNumberFormat="1" applyFont="1" applyFill="1" applyBorder="1" applyAlignment="1" applyProtection="1">
      <alignment horizontal="center" vertical="center" wrapText="1"/>
      <protection locked="0"/>
    </xf>
    <xf numFmtId="176" fontId="2" fillId="0" borderId="2" xfId="0" applyNumberFormat="1" applyFont="1" applyFill="1" applyBorder="1" applyAlignment="1">
      <alignment horizontal="center" vertical="center" wrapText="1"/>
    </xf>
    <xf numFmtId="179" fontId="2" fillId="0" borderId="7" xfId="0" applyNumberFormat="1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 vertical="center" wrapText="1"/>
    </xf>
    <xf numFmtId="0" fontId="2" fillId="0" borderId="3" xfId="55" applyFont="1" applyFill="1" applyBorder="1" applyAlignment="1" applyProtection="1">
      <alignment horizontal="center" vertical="center" wrapText="1"/>
      <protection locked="0"/>
    </xf>
    <xf numFmtId="0" fontId="7" fillId="0" borderId="3" xfId="55" applyFont="1" applyFill="1" applyBorder="1" applyAlignment="1" applyProtection="1">
      <alignment horizontal="center" vertical="center" wrapText="1"/>
      <protection locked="0"/>
    </xf>
    <xf numFmtId="10" fontId="2" fillId="0" borderId="6" xfId="0" applyNumberFormat="1" applyFont="1" applyFill="1" applyBorder="1" applyAlignment="1">
      <alignment horizontal="center" vertical="center" wrapText="1"/>
    </xf>
    <xf numFmtId="0" fontId="2" fillId="0" borderId="6" xfId="55" applyFont="1" applyFill="1" applyBorder="1" applyAlignment="1" applyProtection="1">
      <alignment horizontal="center" vertical="center" wrapText="1"/>
      <protection locked="0"/>
    </xf>
    <xf numFmtId="0" fontId="7" fillId="0" borderId="6" xfId="55" applyFont="1" applyFill="1" applyBorder="1" applyAlignment="1" applyProtection="1">
      <alignment horizontal="center" vertical="center" wrapText="1"/>
      <protection locked="0"/>
    </xf>
    <xf numFmtId="10" fontId="2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55" applyFont="1" applyFill="1" applyBorder="1" applyAlignment="1" applyProtection="1">
      <alignment horizontal="center" vertical="center" wrapText="1"/>
      <protection locked="0"/>
    </xf>
    <xf numFmtId="10" fontId="2" fillId="0" borderId="2" xfId="55" applyNumberFormat="1" applyFont="1" applyFill="1" applyBorder="1" applyAlignment="1" applyProtection="1">
      <alignment horizontal="center" vertical="center" wrapText="1"/>
      <protection locked="0"/>
    </xf>
    <xf numFmtId="10" fontId="7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55" applyFont="1" applyFill="1" applyBorder="1" applyAlignment="1" applyProtection="1">
      <alignment horizontal="center" vertical="center" wrapText="1"/>
      <protection locked="0"/>
    </xf>
    <xf numFmtId="0" fontId="2" fillId="0" borderId="8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>
      <alignment horizontal="center" vertical="center" wrapText="1"/>
    </xf>
    <xf numFmtId="0" fontId="7" fillId="0" borderId="3" xfId="55" applyNumberFormat="1" applyFont="1" applyFill="1" applyBorder="1" applyAlignment="1" applyProtection="1">
      <alignment horizontal="center" vertical="center" wrapText="1"/>
      <protection locked="0"/>
    </xf>
    <xf numFmtId="180" fontId="7" fillId="0" borderId="3" xfId="55" applyNumberFormat="1" applyFont="1" applyFill="1" applyBorder="1" applyAlignment="1" applyProtection="1">
      <alignment horizontal="center" vertical="center" wrapText="1"/>
      <protection locked="0"/>
    </xf>
    <xf numFmtId="178" fontId="7" fillId="0" borderId="3" xfId="55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55" applyNumberFormat="1" applyFont="1" applyFill="1" applyBorder="1" applyAlignment="1" applyProtection="1">
      <alignment horizontal="center" vertical="center" wrapText="1"/>
      <protection locked="0"/>
    </xf>
    <xf numFmtId="180" fontId="7" fillId="0" borderId="6" xfId="55" applyNumberFormat="1" applyFont="1" applyFill="1" applyBorder="1" applyAlignment="1" applyProtection="1">
      <alignment horizontal="center" vertical="center" wrapText="1"/>
      <protection locked="0"/>
    </xf>
    <xf numFmtId="178" fontId="7" fillId="0" borderId="6" xfId="55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55" applyNumberFormat="1" applyFont="1" applyFill="1" applyBorder="1" applyAlignment="1" applyProtection="1">
      <alignment horizontal="center" vertical="center" wrapText="1"/>
      <protection locked="0"/>
    </xf>
    <xf numFmtId="180" fontId="7" fillId="0" borderId="6" xfId="55" applyNumberFormat="1" applyFont="1" applyFill="1" applyBorder="1" applyAlignment="1" applyProtection="1">
      <alignment horizontal="center" vertical="center" wrapText="1"/>
      <protection locked="0"/>
    </xf>
    <xf numFmtId="178" fontId="7" fillId="0" borderId="6" xfId="55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55" applyFont="1" applyFill="1" applyBorder="1" applyAlignment="1" applyProtection="1">
      <alignment horizontal="center" vertical="center" wrapText="1"/>
      <protection locked="0"/>
    </xf>
    <xf numFmtId="178" fontId="2" fillId="0" borderId="2" xfId="0" applyNumberFormat="1" applyFont="1" applyFill="1" applyBorder="1" applyAlignment="1">
      <alignment horizontal="center" vertical="center" wrapText="1"/>
    </xf>
    <xf numFmtId="0" fontId="3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50" applyFont="1" applyFill="1" applyBorder="1" applyAlignment="1" applyProtection="1">
      <alignment horizontal="center" vertical="center" wrapText="1" shrinkToFit="1"/>
      <protection locked="0"/>
    </xf>
    <xf numFmtId="0" fontId="2" fillId="0" borderId="2" xfId="50" applyFont="1" applyFill="1" applyBorder="1" applyAlignment="1" applyProtection="1">
      <alignment horizontal="center" vertical="center" wrapText="1" shrinkToFit="1"/>
      <protection locked="0"/>
    </xf>
    <xf numFmtId="0" fontId="1" fillId="2" borderId="0" xfId="55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55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55" applyNumberFormat="1" applyFont="1" applyFill="1" applyBorder="1" applyAlignment="1" applyProtection="1">
      <alignment horizontal="left" vertical="center" wrapText="1"/>
      <protection locked="0"/>
    </xf>
    <xf numFmtId="10" fontId="1" fillId="0" borderId="0" xfId="55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5" applyFont="1" applyFill="1" applyBorder="1" applyAlignment="1" applyProtection="1">
      <alignment horizontal="left" vertical="center"/>
      <protection locked="0"/>
    </xf>
    <xf numFmtId="0" fontId="4" fillId="0" borderId="2" xfId="55" applyFont="1" applyFill="1" applyBorder="1" applyAlignment="1" applyProtection="1">
      <alignment horizontal="left" vertical="center"/>
      <protection locked="0"/>
    </xf>
    <xf numFmtId="0" fontId="3" fillId="0" borderId="1" xfId="55" applyFont="1" applyFill="1" applyBorder="1" applyAlignment="1" applyProtection="1">
      <alignment horizontal="left" vertical="center" wrapText="1"/>
      <protection locked="0"/>
    </xf>
    <xf numFmtId="0" fontId="4" fillId="0" borderId="2" xfId="55" applyFont="1" applyFill="1" applyBorder="1" applyAlignment="1" applyProtection="1">
      <alignment horizontal="left" vertical="center" wrapText="1"/>
      <protection locked="0"/>
    </xf>
    <xf numFmtId="0" fontId="3" fillId="0" borderId="1" xfId="55" applyFont="1" applyFill="1" applyBorder="1" applyAlignment="1" applyProtection="1">
      <alignment horizontal="left" vertical="top" wrapText="1"/>
      <protection locked="0"/>
    </xf>
    <xf numFmtId="0" fontId="4" fillId="0" borderId="2" xfId="55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>
      <alignment vertical="center"/>
    </xf>
    <xf numFmtId="0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vertical="center" wrapText="1"/>
    </xf>
    <xf numFmtId="0" fontId="7" fillId="2" borderId="2" xfId="50" applyNumberFormat="1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2" xfId="50" applyFont="1" applyFill="1" applyBorder="1" applyAlignment="1" applyProtection="1">
      <alignment vertical="center" wrapText="1" shrinkToFit="1"/>
      <protection locked="0"/>
    </xf>
    <xf numFmtId="0" fontId="2" fillId="0" borderId="2" xfId="0" applyNumberFormat="1" applyFont="1" applyFill="1" applyBorder="1" applyAlignment="1">
      <alignment vertical="center" wrapText="1"/>
    </xf>
    <xf numFmtId="0" fontId="6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left" vertical="center" wrapText="1"/>
    </xf>
    <xf numFmtId="177" fontId="2" fillId="2" borderId="2" xfId="50" applyNumberFormat="1" applyFont="1" applyFill="1" applyBorder="1" applyAlignment="1" applyProtection="1">
      <alignment horizontal="center" vertical="center" wrapText="1"/>
      <protection locked="0"/>
    </xf>
    <xf numFmtId="177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55" applyNumberFormat="1" applyFont="1" applyFill="1" applyBorder="1" applyAlignment="1" applyProtection="1">
      <alignment horizontal="left" vertical="center" wrapText="1"/>
      <protection locked="0"/>
    </xf>
    <xf numFmtId="0" fontId="2" fillId="0" borderId="6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vertical="center" wrapText="1"/>
    </xf>
    <xf numFmtId="0" fontId="10" fillId="0" borderId="2" xfId="50" applyNumberFormat="1" applyFont="1" applyFill="1" applyBorder="1" applyAlignment="1" applyProtection="1">
      <alignment horizontal="center" vertical="center" wrapText="1"/>
      <protection locked="0"/>
    </xf>
    <xf numFmtId="177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49" fontId="10" fillId="3" borderId="2" xfId="0" applyNumberFormat="1" applyFont="1" applyFill="1" applyBorder="1" applyAlignment="1">
      <alignment vertical="center" wrapText="1"/>
    </xf>
    <xf numFmtId="0" fontId="10" fillId="3" borderId="2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49" applyNumberFormat="1" applyFont="1" applyFill="1" applyBorder="1" applyAlignment="1">
      <alignment horizontal="center" vertical="center" wrapText="1"/>
    </xf>
    <xf numFmtId="0" fontId="2" fillId="0" borderId="2" xfId="55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181" fontId="2" fillId="0" borderId="2" xfId="0" applyNumberFormat="1" applyFont="1" applyBorder="1" applyAlignment="1">
      <alignment horizontal="center" vertical="center"/>
    </xf>
    <xf numFmtId="49" fontId="6" fillId="0" borderId="2" xfId="49" applyNumberFormat="1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>
      <alignment horizontal="center" vertical="center" wrapText="1"/>
    </xf>
    <xf numFmtId="0" fontId="1" fillId="0" borderId="2" xfId="50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0" fillId="3" borderId="2" xfId="55" applyFont="1" applyFill="1" applyBorder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>
      <alignment horizontal="center" vertical="center" wrapText="1"/>
    </xf>
    <xf numFmtId="49" fontId="10" fillId="3" borderId="2" xfId="55" applyNumberFormat="1" applyFont="1" applyFill="1" applyBorder="1" applyAlignment="1" applyProtection="1">
      <alignment horizontal="center" vertical="center" wrapText="1"/>
      <protection locked="0"/>
    </xf>
    <xf numFmtId="49" fontId="10" fillId="3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8" fontId="5" fillId="0" borderId="2" xfId="55" applyNumberFormat="1" applyFont="1" applyFill="1" applyBorder="1" applyAlignment="1" applyProtection="1">
      <alignment horizontal="left" vertical="center" wrapText="1"/>
      <protection locked="0"/>
    </xf>
    <xf numFmtId="176" fontId="2" fillId="2" borderId="2" xfId="55" applyNumberFormat="1" applyFont="1" applyFill="1" applyBorder="1" applyAlignment="1" applyProtection="1">
      <alignment horizontal="center" vertical="center" wrapText="1"/>
      <protection locked="0"/>
    </xf>
    <xf numFmtId="181" fontId="2" fillId="2" borderId="2" xfId="0" applyNumberFormat="1" applyFont="1" applyFill="1" applyBorder="1" applyAlignment="1">
      <alignment horizontal="center" vertical="center"/>
    </xf>
    <xf numFmtId="49" fontId="2" fillId="0" borderId="2" xfId="55" applyNumberFormat="1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55" applyFont="1" applyFill="1" applyBorder="1" applyAlignment="1" applyProtection="1">
      <alignment horizontal="left" vertical="center" wrapText="1"/>
      <protection locked="0"/>
    </xf>
    <xf numFmtId="49" fontId="6" fillId="0" borderId="2" xfId="0" applyNumberFormat="1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12" fillId="0" borderId="2" xfId="55" applyNumberFormat="1" applyFont="1" applyFill="1" applyBorder="1" applyAlignment="1" applyProtection="1">
      <alignment horizontal="center" vertical="center" wrapText="1"/>
      <protection locked="0"/>
    </xf>
    <xf numFmtId="176" fontId="2" fillId="0" borderId="2" xfId="0" applyNumberFormat="1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55" applyNumberFormat="1" applyFont="1" applyFill="1" applyBorder="1" applyAlignment="1" applyProtection="1">
      <alignment horizontal="center" vertical="center" wrapText="1"/>
      <protection locked="0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2" xfId="55" applyFont="1" applyBorder="1" applyAlignment="1" applyProtection="1">
      <alignment horizontal="center" vertical="center" wrapText="1"/>
      <protection locked="0"/>
    </xf>
    <xf numFmtId="176" fontId="13" fillId="0" borderId="2" xfId="56" applyNumberFormat="1" applyFont="1" applyFill="1" applyBorder="1" applyAlignment="1" applyProtection="1">
      <alignment horizontal="center" vertical="center" wrapText="1"/>
      <protection locked="0"/>
    </xf>
    <xf numFmtId="10" fontId="5" fillId="0" borderId="2" xfId="55" applyNumberFormat="1" applyFont="1" applyFill="1" applyBorder="1" applyAlignment="1" applyProtection="1">
      <alignment horizontal="center" vertical="center" wrapText="1"/>
      <protection locked="0"/>
    </xf>
    <xf numFmtId="10" fontId="2" fillId="0" borderId="2" xfId="55" applyNumberFormat="1" applyFont="1" applyBorder="1" applyAlignment="1" applyProtection="1">
      <alignment horizontal="center" vertical="center" wrapText="1"/>
      <protection locked="0"/>
    </xf>
    <xf numFmtId="0" fontId="2" fillId="0" borderId="2" xfId="0" applyNumberFormat="1" applyFont="1" applyBorder="1" applyAlignment="1">
      <alignment horizontal="center" vertical="center" wrapText="1"/>
    </xf>
    <xf numFmtId="0" fontId="2" fillId="4" borderId="2" xfId="55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55" applyNumberFormat="1" applyFont="1" applyFill="1" applyBorder="1" applyAlignment="1" applyProtection="1">
      <alignment horizontal="center" vertical="center" wrapText="1"/>
      <protection locked="0"/>
    </xf>
    <xf numFmtId="10" fontId="12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12" fillId="3" borderId="2" xfId="55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55" applyFont="1" applyBorder="1" applyAlignment="1" applyProtection="1">
      <alignment horizontal="center" vertical="center" wrapText="1"/>
      <protection locked="0"/>
    </xf>
    <xf numFmtId="0" fontId="2" fillId="0" borderId="2" xfId="50" applyFont="1" applyFill="1" applyBorder="1" applyAlignment="1" applyProtection="1">
      <alignment horizontal="left" vertical="center" wrapText="1" shrinkToFit="1"/>
      <protection locked="0"/>
    </xf>
    <xf numFmtId="176" fontId="2" fillId="0" borderId="8" xfId="50" applyNumberFormat="1" applyFont="1" applyFill="1" applyBorder="1" applyAlignment="1" applyProtection="1">
      <alignment horizontal="center" vertical="center" wrapText="1"/>
      <protection locked="0"/>
    </xf>
    <xf numFmtId="0" fontId="2" fillId="5" borderId="2" xfId="50" applyNumberFormat="1" applyFont="1" applyFill="1" applyBorder="1" applyAlignment="1" applyProtection="1">
      <alignment horizontal="center" vertical="center" wrapText="1"/>
      <protection locked="0"/>
    </xf>
    <xf numFmtId="176" fontId="2" fillId="2" borderId="2" xfId="50" applyNumberFormat="1" applyFont="1" applyFill="1" applyBorder="1" applyAlignment="1" applyProtection="1">
      <alignment horizontal="center" vertical="center" wrapText="1"/>
      <protection locked="0"/>
    </xf>
    <xf numFmtId="10" fontId="10" fillId="0" borderId="2" xfId="55" applyNumberFormat="1" applyFont="1" applyFill="1" applyBorder="1" applyAlignment="1" applyProtection="1">
      <alignment horizontal="center" vertical="center" wrapText="1"/>
      <protection locked="0"/>
    </xf>
    <xf numFmtId="10" fontId="10" fillId="0" borderId="2" xfId="55" applyNumberFormat="1" applyFont="1" applyBorder="1" applyAlignment="1" applyProtection="1">
      <alignment horizontal="center" vertical="center" wrapText="1"/>
      <protection locked="0"/>
    </xf>
    <xf numFmtId="0" fontId="10" fillId="0" borderId="2" xfId="55" applyNumberFormat="1" applyFont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>
      <alignment horizontal="left" vertical="center" wrapText="1"/>
    </xf>
    <xf numFmtId="0" fontId="2" fillId="2" borderId="2" xfId="50" applyFont="1" applyFill="1" applyBorder="1" applyAlignment="1" applyProtection="1">
      <alignment horizontal="left" vertical="center" wrapText="1" shrinkToFit="1"/>
      <protection locked="0"/>
    </xf>
    <xf numFmtId="0" fontId="6" fillId="0" borderId="2" xfId="50" applyFont="1" applyFill="1" applyBorder="1" applyAlignment="1" applyProtection="1">
      <alignment horizontal="left" vertical="center" wrapText="1" shrinkToFit="1"/>
      <protection locked="0"/>
    </xf>
    <xf numFmtId="0" fontId="2" fillId="0" borderId="6" xfId="5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Fill="1">
      <alignment vertical="center"/>
    </xf>
    <xf numFmtId="0" fontId="14" fillId="0" borderId="0" xfId="55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5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55" applyFont="1" applyFill="1" applyBorder="1" applyAlignment="1" applyProtection="1">
      <alignment horizontal="center" vertical="center" wrapText="1"/>
      <protection locked="0"/>
    </xf>
    <xf numFmtId="181" fontId="1" fillId="0" borderId="0" xfId="55" applyNumberFormat="1" applyFont="1" applyFill="1" applyBorder="1" applyAlignment="1" applyProtection="1">
      <alignment horizontal="center" vertical="center"/>
      <protection locked="0"/>
    </xf>
    <xf numFmtId="0" fontId="1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55" applyFont="1" applyFill="1" applyBorder="1" applyAlignment="1" applyProtection="1">
      <alignment horizontal="center" vertical="center" wrapText="1"/>
      <protection locked="0"/>
    </xf>
    <xf numFmtId="0" fontId="2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6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2" xfId="55" applyFont="1" applyFill="1" applyBorder="1" applyAlignment="1" applyProtection="1">
      <alignment horizontal="center" vertical="center" wrapText="1"/>
      <protection locked="0"/>
    </xf>
    <xf numFmtId="0" fontId="3" fillId="0" borderId="2" xfId="55" applyFont="1" applyFill="1" applyBorder="1" applyAlignment="1" applyProtection="1">
      <alignment horizontal="center" vertical="center"/>
      <protection locked="0"/>
    </xf>
    <xf numFmtId="0" fontId="3" fillId="0" borderId="2" xfId="55" applyFont="1" applyFill="1" applyBorder="1" applyAlignment="1" applyProtection="1">
      <alignment horizontal="center" vertical="top" wrapText="1"/>
      <protection locked="0"/>
    </xf>
    <xf numFmtId="0" fontId="1" fillId="0" borderId="3" xfId="55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55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vertical="center" wrapText="1"/>
    </xf>
    <xf numFmtId="49" fontId="2" fillId="0" borderId="3" xfId="55" applyNumberFormat="1" applyFont="1" applyFill="1" applyBorder="1" applyAlignment="1" applyProtection="1">
      <alignment horizontal="center" vertical="center" wrapText="1"/>
      <protection locked="0"/>
    </xf>
    <xf numFmtId="49" fontId="2" fillId="0" borderId="6" xfId="55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55" applyNumberFormat="1" applyFont="1" applyFill="1" applyBorder="1" applyAlignment="1" applyProtection="1">
      <alignment horizontal="left" vertical="center" wrapText="1"/>
      <protection locked="0"/>
    </xf>
    <xf numFmtId="178" fontId="5" fillId="0" borderId="2" xfId="55" applyNumberFormat="1" applyFont="1" applyFill="1" applyBorder="1" applyAlignment="1" applyProtection="1">
      <alignment horizontal="left" vertical="center"/>
      <protection locked="0"/>
    </xf>
    <xf numFmtId="0" fontId="5" fillId="0" borderId="13" xfId="55" applyNumberFormat="1" applyFont="1" applyFill="1" applyBorder="1" applyAlignment="1" applyProtection="1">
      <alignment horizontal="center" vertical="center" wrapText="1"/>
      <protection locked="0"/>
    </xf>
    <xf numFmtId="181" fontId="2" fillId="0" borderId="2" xfId="55" applyNumberFormat="1" applyFont="1" applyFill="1" applyBorder="1" applyAlignment="1" applyProtection="1">
      <alignment horizontal="center" vertical="center" wrapText="1"/>
      <protection locked="0"/>
    </xf>
    <xf numFmtId="181" fontId="2" fillId="0" borderId="2" xfId="55" applyNumberFormat="1" applyFont="1" applyFill="1" applyBorder="1" applyAlignment="1" applyProtection="1">
      <alignment horizontal="center" vertical="center"/>
      <protection locked="0"/>
    </xf>
    <xf numFmtId="181" fontId="2" fillId="0" borderId="2" xfId="0" applyNumberFormat="1" applyFont="1" applyFill="1" applyBorder="1" applyAlignment="1">
      <alignment horizontal="center" vertical="center"/>
    </xf>
    <xf numFmtId="181" fontId="2" fillId="0" borderId="3" xfId="0" applyNumberFormat="1" applyFont="1" applyFill="1" applyBorder="1" applyAlignment="1">
      <alignment horizontal="center" vertical="center"/>
    </xf>
    <xf numFmtId="49" fontId="2" fillId="2" borderId="13" xfId="55" applyNumberFormat="1" applyFont="1" applyFill="1" applyBorder="1" applyAlignment="1" applyProtection="1">
      <alignment horizontal="center" vertical="center" wrapText="1"/>
      <protection locked="0"/>
    </xf>
    <xf numFmtId="179" fontId="2" fillId="2" borderId="13" xfId="55" applyNumberFormat="1" applyFont="1" applyFill="1" applyBorder="1" applyAlignment="1" applyProtection="1">
      <alignment horizontal="center" vertical="center" wrapText="1"/>
      <protection locked="0"/>
    </xf>
    <xf numFmtId="176" fontId="2" fillId="0" borderId="6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6" fontId="2" fillId="0" borderId="2" xfId="55" applyNumberFormat="1" applyFont="1" applyFill="1" applyBorder="1" applyAlignment="1" applyProtection="1">
      <alignment horizontal="center" vertical="center"/>
      <protection locked="0"/>
    </xf>
    <xf numFmtId="181" fontId="13" fillId="0" borderId="2" xfId="56" applyNumberFormat="1" applyFont="1" applyFill="1" applyBorder="1" applyAlignment="1" applyProtection="1">
      <alignment horizontal="center" vertical="center" wrapText="1"/>
      <protection locked="0"/>
    </xf>
    <xf numFmtId="181" fontId="2" fillId="0" borderId="2" xfId="0" applyNumberFormat="1" applyFont="1" applyFill="1" applyBorder="1" applyAlignment="1">
      <alignment horizontal="center" vertical="center" wrapText="1"/>
    </xf>
    <xf numFmtId="49" fontId="2" fillId="0" borderId="13" xfId="55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55" applyNumberFormat="1" applyFont="1" applyFill="1" applyBorder="1" applyAlignment="1" applyProtection="1">
      <alignment horizontal="center" vertical="center" wrapText="1"/>
      <protection locked="0"/>
    </xf>
    <xf numFmtId="10" fontId="2" fillId="2" borderId="13" xfId="55" applyNumberFormat="1" applyFont="1" applyFill="1" applyBorder="1" applyAlignment="1" applyProtection="1">
      <alignment horizontal="center" vertical="center" wrapText="1"/>
      <protection locked="0"/>
    </xf>
    <xf numFmtId="49" fontId="2" fillId="0" borderId="11" xfId="55" applyNumberFormat="1" applyFont="1" applyFill="1" applyBorder="1" applyAlignment="1" applyProtection="1">
      <alignment horizontal="center" vertical="center" wrapText="1"/>
      <protection locked="0"/>
    </xf>
    <xf numFmtId="10" fontId="2" fillId="0" borderId="2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176" fontId="12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55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55" applyFont="1" applyFill="1" applyBorder="1" applyAlignment="1" applyProtection="1">
      <alignment horizontal="center" vertical="center" wrapText="1"/>
      <protection locked="0"/>
    </xf>
    <xf numFmtId="0" fontId="2" fillId="0" borderId="13" xfId="50" applyFont="1" applyFill="1" applyBorder="1" applyAlignment="1" applyProtection="1">
      <alignment horizontal="center" vertical="center" wrapText="1" shrinkToFit="1"/>
      <protection locked="0"/>
    </xf>
    <xf numFmtId="0" fontId="6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50" applyFont="1" applyFill="1" applyBorder="1" applyAlignment="1" applyProtection="1">
      <alignment horizontal="center" vertical="center" wrapText="1" shrinkToFit="1"/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2" fillId="0" borderId="11" xfId="50" applyFont="1" applyFill="1" applyBorder="1" applyAlignment="1" applyProtection="1">
      <alignment horizontal="center" vertical="center" wrapText="1" shrinkToFit="1"/>
      <protection locked="0"/>
    </xf>
    <xf numFmtId="0" fontId="6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181" fontId="1" fillId="0" borderId="0" xfId="55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55" applyNumberFormat="1" applyFont="1" applyFill="1" applyBorder="1" applyAlignment="1" applyProtection="1">
      <alignment horizontal="center" vertical="center"/>
      <protection locked="0"/>
    </xf>
    <xf numFmtId="179" fontId="1" fillId="0" borderId="0" xfId="55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NumberFormat="1" applyFont="1" applyFill="1" applyBorder="1" applyAlignment="1">
      <alignment vertical="center" wrapText="1"/>
    </xf>
    <xf numFmtId="179" fontId="2" fillId="0" borderId="2" xfId="55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49" applyNumberFormat="1" applyFont="1" applyFill="1" applyBorder="1" applyAlignment="1">
      <alignment horizontal="center" vertical="center" wrapText="1"/>
    </xf>
    <xf numFmtId="179" fontId="5" fillId="0" borderId="13" xfId="55" applyNumberFormat="1" applyFont="1" applyFill="1" applyBorder="1" applyAlignment="1" applyProtection="1">
      <alignment horizontal="center" vertical="center" wrapText="1"/>
      <protection locked="0"/>
    </xf>
    <xf numFmtId="179" fontId="2" fillId="2" borderId="2" xfId="55" applyNumberFormat="1" applyFont="1" applyFill="1" applyBorder="1" applyAlignment="1" applyProtection="1">
      <alignment horizontal="center" vertical="center" wrapText="1"/>
      <protection locked="0"/>
    </xf>
    <xf numFmtId="10" fontId="5" fillId="0" borderId="13" xfId="55" applyNumberFormat="1" applyFont="1" applyFill="1" applyBorder="1" applyAlignment="1" applyProtection="1">
      <alignment horizontal="center" vertical="center" wrapText="1"/>
      <protection locked="0"/>
    </xf>
    <xf numFmtId="176" fontId="2" fillId="2" borderId="8" xfId="50" applyNumberFormat="1" applyFont="1" applyFill="1" applyBorder="1" applyAlignment="1" applyProtection="1">
      <alignment horizontal="center" vertical="center" wrapText="1"/>
      <protection locked="0"/>
    </xf>
    <xf numFmtId="0" fontId="2" fillId="2" borderId="13" xfId="50" applyFont="1" applyFill="1" applyBorder="1" applyAlignment="1" applyProtection="1">
      <alignment horizontal="center" vertical="center" wrapText="1" shrinkToFi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left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1" xfId="49"/>
    <cellStyle name="BOM_Level_Below3" xfId="50"/>
    <cellStyle name="常规 10" xfId="51"/>
    <cellStyle name="常规 2 2" xfId="52"/>
    <cellStyle name="常规 5" xfId="53"/>
    <cellStyle name="常规 5 2" xfId="54"/>
    <cellStyle name="样式 1" xfId="55"/>
    <cellStyle name="样式 1 5 2" xfId="56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emf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emf"/><Relationship Id="rId50" Type="http://schemas.openxmlformats.org/officeDocument/2006/relationships/image" Target="../media/image50.emf"/><Relationship Id="rId5" Type="http://schemas.openxmlformats.org/officeDocument/2006/relationships/image" Target="../media/image5.emf"/><Relationship Id="rId49" Type="http://schemas.openxmlformats.org/officeDocument/2006/relationships/image" Target="../media/image49.emf"/><Relationship Id="rId48" Type="http://schemas.openxmlformats.org/officeDocument/2006/relationships/image" Target="../media/image48.emf"/><Relationship Id="rId47" Type="http://schemas.openxmlformats.org/officeDocument/2006/relationships/image" Target="../media/image47.emf"/><Relationship Id="rId46" Type="http://schemas.openxmlformats.org/officeDocument/2006/relationships/image" Target="../media/image46.emf"/><Relationship Id="rId45" Type="http://schemas.openxmlformats.org/officeDocument/2006/relationships/image" Target="../media/image45.emf"/><Relationship Id="rId44" Type="http://schemas.openxmlformats.org/officeDocument/2006/relationships/image" Target="../media/image44.emf"/><Relationship Id="rId43" Type="http://schemas.openxmlformats.org/officeDocument/2006/relationships/image" Target="../media/image43.wmf"/><Relationship Id="rId42" Type="http://schemas.openxmlformats.org/officeDocument/2006/relationships/image" Target="../media/image42.emf"/><Relationship Id="rId41" Type="http://schemas.openxmlformats.org/officeDocument/2006/relationships/image" Target="../media/image41.emf"/><Relationship Id="rId40" Type="http://schemas.openxmlformats.org/officeDocument/2006/relationships/image" Target="../media/image40.emf"/><Relationship Id="rId4" Type="http://schemas.openxmlformats.org/officeDocument/2006/relationships/image" Target="../media/image4.emf"/><Relationship Id="rId39" Type="http://schemas.openxmlformats.org/officeDocument/2006/relationships/image" Target="../media/image39.emf"/><Relationship Id="rId38" Type="http://schemas.openxmlformats.org/officeDocument/2006/relationships/image" Target="../media/image38.emf"/><Relationship Id="rId37" Type="http://schemas.openxmlformats.org/officeDocument/2006/relationships/image" Target="../media/image37.emf"/><Relationship Id="rId36" Type="http://schemas.openxmlformats.org/officeDocument/2006/relationships/image" Target="../media/image36.emf"/><Relationship Id="rId35" Type="http://schemas.openxmlformats.org/officeDocument/2006/relationships/image" Target="../media/image35.emf"/><Relationship Id="rId34" Type="http://schemas.openxmlformats.org/officeDocument/2006/relationships/image" Target="../media/image34.emf"/><Relationship Id="rId33" Type="http://schemas.openxmlformats.org/officeDocument/2006/relationships/image" Target="../media/image33.emf"/><Relationship Id="rId32" Type="http://schemas.openxmlformats.org/officeDocument/2006/relationships/image" Target="../media/image32.emf"/><Relationship Id="rId31" Type="http://schemas.openxmlformats.org/officeDocument/2006/relationships/image" Target="../media/image31.emf"/><Relationship Id="rId30" Type="http://schemas.openxmlformats.org/officeDocument/2006/relationships/image" Target="../media/image30.png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5" Type="http://schemas.openxmlformats.org/officeDocument/2006/relationships/image" Target="../media/image58.png"/><Relationship Id="rId54" Type="http://schemas.openxmlformats.org/officeDocument/2006/relationships/image" Target="../media/image57.png"/><Relationship Id="rId53" Type="http://schemas.openxmlformats.org/officeDocument/2006/relationships/image" Target="../media/image56.png"/><Relationship Id="rId52" Type="http://schemas.openxmlformats.org/officeDocument/2006/relationships/image" Target="../media/image55.png"/><Relationship Id="rId51" Type="http://schemas.openxmlformats.org/officeDocument/2006/relationships/image" Target="../media/image73.png"/><Relationship Id="rId50" Type="http://schemas.openxmlformats.org/officeDocument/2006/relationships/image" Target="../media/image52.png"/><Relationship Id="rId5" Type="http://schemas.openxmlformats.org/officeDocument/2006/relationships/image" Target="../media/image5.emf"/><Relationship Id="rId49" Type="http://schemas.openxmlformats.org/officeDocument/2006/relationships/image" Target="../media/image72.png"/><Relationship Id="rId48" Type="http://schemas.openxmlformats.org/officeDocument/2006/relationships/image" Target="../media/image71.wmf"/><Relationship Id="rId47" Type="http://schemas.openxmlformats.org/officeDocument/2006/relationships/image" Target="../media/image9.emf"/><Relationship Id="rId46" Type="http://schemas.openxmlformats.org/officeDocument/2006/relationships/image" Target="../media/image46.emf"/><Relationship Id="rId45" Type="http://schemas.openxmlformats.org/officeDocument/2006/relationships/image" Target="../media/image51.emf"/><Relationship Id="rId44" Type="http://schemas.openxmlformats.org/officeDocument/2006/relationships/image" Target="../media/image70.emf"/><Relationship Id="rId43" Type="http://schemas.openxmlformats.org/officeDocument/2006/relationships/image" Target="../media/image69.emf"/><Relationship Id="rId42" Type="http://schemas.openxmlformats.org/officeDocument/2006/relationships/image" Target="../media/image29.emf"/><Relationship Id="rId41" Type="http://schemas.openxmlformats.org/officeDocument/2006/relationships/image" Target="../media/image45.emf"/><Relationship Id="rId40" Type="http://schemas.openxmlformats.org/officeDocument/2006/relationships/image" Target="../media/image44.emf"/><Relationship Id="rId4" Type="http://schemas.openxmlformats.org/officeDocument/2006/relationships/image" Target="../media/image3.emf"/><Relationship Id="rId39" Type="http://schemas.openxmlformats.org/officeDocument/2006/relationships/image" Target="../media/image43.wmf"/><Relationship Id="rId38" Type="http://schemas.openxmlformats.org/officeDocument/2006/relationships/image" Target="../media/image42.emf"/><Relationship Id="rId37" Type="http://schemas.openxmlformats.org/officeDocument/2006/relationships/image" Target="../media/image41.emf"/><Relationship Id="rId36" Type="http://schemas.openxmlformats.org/officeDocument/2006/relationships/image" Target="../media/image40.emf"/><Relationship Id="rId35" Type="http://schemas.openxmlformats.org/officeDocument/2006/relationships/image" Target="../media/image39.emf"/><Relationship Id="rId34" Type="http://schemas.openxmlformats.org/officeDocument/2006/relationships/image" Target="../media/image36.emf"/><Relationship Id="rId33" Type="http://schemas.openxmlformats.org/officeDocument/2006/relationships/image" Target="../media/image68.emf"/><Relationship Id="rId32" Type="http://schemas.openxmlformats.org/officeDocument/2006/relationships/image" Target="../media/image67.emf"/><Relationship Id="rId31" Type="http://schemas.openxmlformats.org/officeDocument/2006/relationships/image" Target="../media/image66.emf"/><Relationship Id="rId30" Type="http://schemas.openxmlformats.org/officeDocument/2006/relationships/image" Target="../media/image65.emf"/><Relationship Id="rId3" Type="http://schemas.openxmlformats.org/officeDocument/2006/relationships/image" Target="../media/image30.png"/><Relationship Id="rId29" Type="http://schemas.openxmlformats.org/officeDocument/2006/relationships/image" Target="../media/image27.emf"/><Relationship Id="rId28" Type="http://schemas.openxmlformats.org/officeDocument/2006/relationships/image" Target="../media/image17.emf"/><Relationship Id="rId27" Type="http://schemas.openxmlformats.org/officeDocument/2006/relationships/image" Target="../media/image16.emf"/><Relationship Id="rId26" Type="http://schemas.openxmlformats.org/officeDocument/2006/relationships/image" Target="../media/image15.emf"/><Relationship Id="rId25" Type="http://schemas.openxmlformats.org/officeDocument/2006/relationships/image" Target="../media/image14.emf"/><Relationship Id="rId24" Type="http://schemas.openxmlformats.org/officeDocument/2006/relationships/image" Target="../media/image13.emf"/><Relationship Id="rId23" Type="http://schemas.openxmlformats.org/officeDocument/2006/relationships/image" Target="../media/image12.emf"/><Relationship Id="rId22" Type="http://schemas.openxmlformats.org/officeDocument/2006/relationships/image" Target="../media/image33.emf"/><Relationship Id="rId21" Type="http://schemas.openxmlformats.org/officeDocument/2006/relationships/image" Target="../media/image64.emf"/><Relationship Id="rId20" Type="http://schemas.openxmlformats.org/officeDocument/2006/relationships/image" Target="../media/image63.emf"/><Relationship Id="rId2" Type="http://schemas.openxmlformats.org/officeDocument/2006/relationships/image" Target="../media/image31.emf"/><Relationship Id="rId19" Type="http://schemas.openxmlformats.org/officeDocument/2006/relationships/image" Target="../media/image38.emf"/><Relationship Id="rId18" Type="http://schemas.openxmlformats.org/officeDocument/2006/relationships/image" Target="../media/image62.emf"/><Relationship Id="rId17" Type="http://schemas.openxmlformats.org/officeDocument/2006/relationships/image" Target="../media/image35.emf"/><Relationship Id="rId16" Type="http://schemas.openxmlformats.org/officeDocument/2006/relationships/image" Target="../media/image61.emf"/><Relationship Id="rId15" Type="http://schemas.openxmlformats.org/officeDocument/2006/relationships/image" Target="../media/image60.emf"/><Relationship Id="rId14" Type="http://schemas.openxmlformats.org/officeDocument/2006/relationships/image" Target="../media/image20.emf"/><Relationship Id="rId13" Type="http://schemas.openxmlformats.org/officeDocument/2006/relationships/image" Target="../media/image19.emf"/><Relationship Id="rId12" Type="http://schemas.openxmlformats.org/officeDocument/2006/relationships/image" Target="../media/image18.emf"/><Relationship Id="rId11" Type="http://schemas.openxmlformats.org/officeDocument/2006/relationships/image" Target="../media/image59.emf"/><Relationship Id="rId10" Type="http://schemas.openxmlformats.org/officeDocument/2006/relationships/image" Target="../media/image28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82.emf"/><Relationship Id="rId8" Type="http://schemas.openxmlformats.org/officeDocument/2006/relationships/image" Target="../media/image81.emf"/><Relationship Id="rId7" Type="http://schemas.openxmlformats.org/officeDocument/2006/relationships/image" Target="../media/image80.emf"/><Relationship Id="rId6" Type="http://schemas.openxmlformats.org/officeDocument/2006/relationships/image" Target="../media/image79.emf"/><Relationship Id="rId5" Type="http://schemas.openxmlformats.org/officeDocument/2006/relationships/image" Target="../media/image78.emf"/><Relationship Id="rId4" Type="http://schemas.openxmlformats.org/officeDocument/2006/relationships/image" Target="../media/image77.emf"/><Relationship Id="rId3" Type="http://schemas.openxmlformats.org/officeDocument/2006/relationships/image" Target="../media/image76.emf"/><Relationship Id="rId27" Type="http://schemas.openxmlformats.org/officeDocument/2006/relationships/image" Target="../media/image54.emf"/><Relationship Id="rId26" Type="http://schemas.openxmlformats.org/officeDocument/2006/relationships/image" Target="../media/image95.emf"/><Relationship Id="rId25" Type="http://schemas.openxmlformats.org/officeDocument/2006/relationships/image" Target="../media/image3.emf"/><Relationship Id="rId24" Type="http://schemas.openxmlformats.org/officeDocument/2006/relationships/image" Target="../media/image94.emf"/><Relationship Id="rId23" Type="http://schemas.openxmlformats.org/officeDocument/2006/relationships/image" Target="../media/image93.emf"/><Relationship Id="rId22" Type="http://schemas.openxmlformats.org/officeDocument/2006/relationships/image" Target="../media/image28.emf"/><Relationship Id="rId21" Type="http://schemas.openxmlformats.org/officeDocument/2006/relationships/image" Target="../media/image92.emf"/><Relationship Id="rId20" Type="http://schemas.openxmlformats.org/officeDocument/2006/relationships/image" Target="../media/image91.wmf"/><Relationship Id="rId2" Type="http://schemas.openxmlformats.org/officeDocument/2006/relationships/image" Target="../media/image75.emf"/><Relationship Id="rId19" Type="http://schemas.openxmlformats.org/officeDocument/2006/relationships/image" Target="../media/image90.emf"/><Relationship Id="rId18" Type="http://schemas.openxmlformats.org/officeDocument/2006/relationships/image" Target="../media/image89.emf"/><Relationship Id="rId17" Type="http://schemas.openxmlformats.org/officeDocument/2006/relationships/image" Target="../media/image88.emf"/><Relationship Id="rId16" Type="http://schemas.openxmlformats.org/officeDocument/2006/relationships/image" Target="../media/image87.emf"/><Relationship Id="rId15" Type="http://schemas.openxmlformats.org/officeDocument/2006/relationships/image" Target="../media/image86.emf"/><Relationship Id="rId14" Type="http://schemas.openxmlformats.org/officeDocument/2006/relationships/image" Target="../media/image20.emf"/><Relationship Id="rId13" Type="http://schemas.openxmlformats.org/officeDocument/2006/relationships/image" Target="../media/image85.emf"/><Relationship Id="rId12" Type="http://schemas.openxmlformats.org/officeDocument/2006/relationships/image" Target="../media/image84.emf"/><Relationship Id="rId11" Type="http://schemas.openxmlformats.org/officeDocument/2006/relationships/image" Target="../media/image43.wmf"/><Relationship Id="rId10" Type="http://schemas.openxmlformats.org/officeDocument/2006/relationships/image" Target="../media/image83.wmf"/><Relationship Id="rId1" Type="http://schemas.openxmlformats.org/officeDocument/2006/relationships/image" Target="../media/image74.emf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4.emf"/><Relationship Id="rId8" Type="http://schemas.openxmlformats.org/officeDocument/2006/relationships/image" Target="../media/image103.emf"/><Relationship Id="rId7" Type="http://schemas.openxmlformats.org/officeDocument/2006/relationships/image" Target="../media/image102.emf"/><Relationship Id="rId6" Type="http://schemas.openxmlformats.org/officeDocument/2006/relationships/image" Target="../media/image101.emf"/><Relationship Id="rId5" Type="http://schemas.openxmlformats.org/officeDocument/2006/relationships/image" Target="../media/image100.emf"/><Relationship Id="rId4" Type="http://schemas.openxmlformats.org/officeDocument/2006/relationships/image" Target="../media/image99.emf"/><Relationship Id="rId3" Type="http://schemas.openxmlformats.org/officeDocument/2006/relationships/image" Target="../media/image98.emf"/><Relationship Id="rId24" Type="http://schemas.openxmlformats.org/officeDocument/2006/relationships/image" Target="../media/image119.wmf"/><Relationship Id="rId23" Type="http://schemas.openxmlformats.org/officeDocument/2006/relationships/image" Target="../media/image118.wmf"/><Relationship Id="rId22" Type="http://schemas.openxmlformats.org/officeDocument/2006/relationships/image" Target="../media/image117.wmf"/><Relationship Id="rId21" Type="http://schemas.openxmlformats.org/officeDocument/2006/relationships/image" Target="../media/image116.png"/><Relationship Id="rId20" Type="http://schemas.openxmlformats.org/officeDocument/2006/relationships/image" Target="../media/image115.emf"/><Relationship Id="rId2" Type="http://schemas.openxmlformats.org/officeDocument/2006/relationships/image" Target="../media/image97.emf"/><Relationship Id="rId19" Type="http://schemas.openxmlformats.org/officeDocument/2006/relationships/image" Target="../media/image114.emf"/><Relationship Id="rId18" Type="http://schemas.openxmlformats.org/officeDocument/2006/relationships/image" Target="../media/image113.emf"/><Relationship Id="rId17" Type="http://schemas.openxmlformats.org/officeDocument/2006/relationships/image" Target="../media/image112.emf"/><Relationship Id="rId16" Type="http://schemas.openxmlformats.org/officeDocument/2006/relationships/image" Target="../media/image111.emf"/><Relationship Id="rId15" Type="http://schemas.openxmlformats.org/officeDocument/2006/relationships/image" Target="../media/image110.emf"/><Relationship Id="rId14" Type="http://schemas.openxmlformats.org/officeDocument/2006/relationships/image" Target="../media/image109.emf"/><Relationship Id="rId13" Type="http://schemas.openxmlformats.org/officeDocument/2006/relationships/image" Target="../media/image108.emf"/><Relationship Id="rId12" Type="http://schemas.openxmlformats.org/officeDocument/2006/relationships/image" Target="../media/image107.emf"/><Relationship Id="rId11" Type="http://schemas.openxmlformats.org/officeDocument/2006/relationships/image" Target="../media/image106.emf"/><Relationship Id="rId10" Type="http://schemas.openxmlformats.org/officeDocument/2006/relationships/image" Target="../media/image105.emf"/><Relationship Id="rId1" Type="http://schemas.openxmlformats.org/officeDocument/2006/relationships/image" Target="../media/image96.emf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8.emf"/><Relationship Id="rId8" Type="http://schemas.openxmlformats.org/officeDocument/2006/relationships/image" Target="../media/image107.emf"/><Relationship Id="rId7" Type="http://schemas.openxmlformats.org/officeDocument/2006/relationships/image" Target="../media/image106.emf"/><Relationship Id="rId6" Type="http://schemas.openxmlformats.org/officeDocument/2006/relationships/image" Target="../media/image104.emf"/><Relationship Id="rId5" Type="http://schemas.openxmlformats.org/officeDocument/2006/relationships/image" Target="../media/image103.emf"/><Relationship Id="rId4" Type="http://schemas.openxmlformats.org/officeDocument/2006/relationships/image" Target="../media/image102.emf"/><Relationship Id="rId3" Type="http://schemas.openxmlformats.org/officeDocument/2006/relationships/image" Target="../media/image105.emf"/><Relationship Id="rId21" Type="http://schemas.openxmlformats.org/officeDocument/2006/relationships/image" Target="../media/image118.wmf"/><Relationship Id="rId20" Type="http://schemas.openxmlformats.org/officeDocument/2006/relationships/image" Target="../media/image117.wmf"/><Relationship Id="rId2" Type="http://schemas.openxmlformats.org/officeDocument/2006/relationships/image" Target="../media/image101.emf"/><Relationship Id="rId19" Type="http://schemas.openxmlformats.org/officeDocument/2006/relationships/image" Target="../media/image115.emf"/><Relationship Id="rId18" Type="http://schemas.openxmlformats.org/officeDocument/2006/relationships/image" Target="../media/image113.emf"/><Relationship Id="rId17" Type="http://schemas.openxmlformats.org/officeDocument/2006/relationships/image" Target="../media/image122.jpeg"/><Relationship Id="rId16" Type="http://schemas.openxmlformats.org/officeDocument/2006/relationships/image" Target="../media/image112.emf"/><Relationship Id="rId15" Type="http://schemas.openxmlformats.org/officeDocument/2006/relationships/image" Target="../media/image97.emf"/><Relationship Id="rId14" Type="http://schemas.openxmlformats.org/officeDocument/2006/relationships/image" Target="../media/image121.emf"/><Relationship Id="rId13" Type="http://schemas.openxmlformats.org/officeDocument/2006/relationships/image" Target="../media/image109.emf"/><Relationship Id="rId12" Type="http://schemas.openxmlformats.org/officeDocument/2006/relationships/image" Target="../media/image100.emf"/><Relationship Id="rId11" Type="http://schemas.openxmlformats.org/officeDocument/2006/relationships/image" Target="../media/image99.emf"/><Relationship Id="rId10" Type="http://schemas.openxmlformats.org/officeDocument/2006/relationships/image" Target="../media/image98.emf"/><Relationship Id="rId1" Type="http://schemas.openxmlformats.org/officeDocument/2006/relationships/image" Target="../media/image120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130865</xdr:colOff>
      <xdr:row>69</xdr:row>
      <xdr:rowOff>56322</xdr:rowOff>
    </xdr:from>
    <xdr:to>
      <xdr:col>17</xdr:col>
      <xdr:colOff>429038</xdr:colOff>
      <xdr:row>69</xdr:row>
      <xdr:rowOff>481257</xdr:rowOff>
    </xdr:to>
    <xdr:pic>
      <xdr:nvPicPr>
        <xdr:cNvPr id="174" name="图片 17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0570" y="31633795"/>
          <a:ext cx="297815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132521</xdr:colOff>
      <xdr:row>8</xdr:row>
      <xdr:rowOff>0</xdr:rowOff>
    </xdr:from>
    <xdr:to>
      <xdr:col>17</xdr:col>
      <xdr:colOff>364434</xdr:colOff>
      <xdr:row>8</xdr:row>
      <xdr:rowOff>438949</xdr:rowOff>
    </xdr:to>
    <xdr:pic>
      <xdr:nvPicPr>
        <xdr:cNvPr id="296" name="图片 295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1840" y="633730"/>
          <a:ext cx="231775" cy="438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104775</xdr:colOff>
      <xdr:row>71</xdr:row>
      <xdr:rowOff>76200</xdr:rowOff>
    </xdr:from>
    <xdr:to>
      <xdr:col>17</xdr:col>
      <xdr:colOff>333375</xdr:colOff>
      <xdr:row>71</xdr:row>
      <xdr:rowOff>438150</xdr:rowOff>
    </xdr:to>
    <xdr:pic>
      <xdr:nvPicPr>
        <xdr:cNvPr id="116" name="Picture 33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8344535" y="32668845"/>
          <a:ext cx="2286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104775</xdr:colOff>
      <xdr:row>70</xdr:row>
      <xdr:rowOff>76200</xdr:rowOff>
    </xdr:from>
    <xdr:to>
      <xdr:col>17</xdr:col>
      <xdr:colOff>333375</xdr:colOff>
      <xdr:row>70</xdr:row>
      <xdr:rowOff>438150</xdr:rowOff>
    </xdr:to>
    <xdr:pic>
      <xdr:nvPicPr>
        <xdr:cNvPr id="117" name="Picture 33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8344535" y="32161480"/>
          <a:ext cx="2286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140874</xdr:colOff>
      <xdr:row>17</xdr:row>
      <xdr:rowOff>84845</xdr:rowOff>
    </xdr:from>
    <xdr:to>
      <xdr:col>17</xdr:col>
      <xdr:colOff>458321</xdr:colOff>
      <xdr:row>17</xdr:row>
      <xdr:rowOff>449036</xdr:rowOff>
    </xdr:to>
    <xdr:pic>
      <xdr:nvPicPr>
        <xdr:cNvPr id="165" name="图片 16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0095" y="5284470"/>
          <a:ext cx="317500" cy="364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95249</xdr:colOff>
      <xdr:row>19</xdr:row>
      <xdr:rowOff>54428</xdr:rowOff>
    </xdr:from>
    <xdr:to>
      <xdr:col>17</xdr:col>
      <xdr:colOff>392548</xdr:colOff>
      <xdr:row>19</xdr:row>
      <xdr:rowOff>462642</xdr:rowOff>
    </xdr:to>
    <xdr:pic>
      <xdr:nvPicPr>
        <xdr:cNvPr id="168" name="图片 167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34375" y="6268720"/>
          <a:ext cx="297815" cy="408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81644</xdr:colOff>
      <xdr:row>20</xdr:row>
      <xdr:rowOff>13608</xdr:rowOff>
    </xdr:from>
    <xdr:to>
      <xdr:col>17</xdr:col>
      <xdr:colOff>428492</xdr:colOff>
      <xdr:row>20</xdr:row>
      <xdr:rowOff>489858</xdr:rowOff>
    </xdr:to>
    <xdr:pic>
      <xdr:nvPicPr>
        <xdr:cNvPr id="170" name="图片 169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1040" y="6735445"/>
          <a:ext cx="34671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163287</xdr:colOff>
      <xdr:row>21</xdr:row>
      <xdr:rowOff>115136</xdr:rowOff>
    </xdr:from>
    <xdr:to>
      <xdr:col>17</xdr:col>
      <xdr:colOff>416373</xdr:colOff>
      <xdr:row>21</xdr:row>
      <xdr:rowOff>462642</xdr:rowOff>
    </xdr:to>
    <xdr:pic>
      <xdr:nvPicPr>
        <xdr:cNvPr id="171" name="图片 170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02955" y="7344410"/>
          <a:ext cx="252730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149679</xdr:colOff>
      <xdr:row>22</xdr:row>
      <xdr:rowOff>13607</xdr:rowOff>
    </xdr:from>
    <xdr:to>
      <xdr:col>17</xdr:col>
      <xdr:colOff>449036</xdr:colOff>
      <xdr:row>22</xdr:row>
      <xdr:rowOff>424647</xdr:rowOff>
    </xdr:to>
    <xdr:pic>
      <xdr:nvPicPr>
        <xdr:cNvPr id="172" name="图片 171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8985" y="7750175"/>
          <a:ext cx="299720" cy="410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13607</xdr:colOff>
      <xdr:row>24</xdr:row>
      <xdr:rowOff>136072</xdr:rowOff>
    </xdr:from>
    <xdr:to>
      <xdr:col>17</xdr:col>
      <xdr:colOff>530678</xdr:colOff>
      <xdr:row>24</xdr:row>
      <xdr:rowOff>474355</xdr:rowOff>
    </xdr:to>
    <xdr:pic>
      <xdr:nvPicPr>
        <xdr:cNvPr id="173" name="图片 172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3095" y="8887460"/>
          <a:ext cx="501650" cy="338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67236</xdr:colOff>
      <xdr:row>25</xdr:row>
      <xdr:rowOff>156883</xdr:rowOff>
    </xdr:from>
    <xdr:to>
      <xdr:col>17</xdr:col>
      <xdr:colOff>530838</xdr:colOff>
      <xdr:row>25</xdr:row>
      <xdr:rowOff>459441</xdr:rowOff>
    </xdr:to>
    <xdr:pic>
      <xdr:nvPicPr>
        <xdr:cNvPr id="175" name="图片 174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06435" y="9415780"/>
          <a:ext cx="448310" cy="30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28575</xdr:colOff>
      <xdr:row>26</xdr:row>
      <xdr:rowOff>66676</xdr:rowOff>
    </xdr:from>
    <xdr:to>
      <xdr:col>17</xdr:col>
      <xdr:colOff>517772</xdr:colOff>
      <xdr:row>26</xdr:row>
      <xdr:rowOff>447676</xdr:rowOff>
    </xdr:to>
    <xdr:pic>
      <xdr:nvPicPr>
        <xdr:cNvPr id="178" name="图片 177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68335" y="9832975"/>
          <a:ext cx="48641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134472</xdr:colOff>
      <xdr:row>57</xdr:row>
      <xdr:rowOff>33618</xdr:rowOff>
    </xdr:from>
    <xdr:to>
      <xdr:col>17</xdr:col>
      <xdr:colOff>291354</xdr:colOff>
      <xdr:row>57</xdr:row>
      <xdr:rowOff>492659</xdr:rowOff>
    </xdr:to>
    <xdr:pic>
      <xdr:nvPicPr>
        <xdr:cNvPr id="182" name="图片 181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3745" y="25522555"/>
          <a:ext cx="156845" cy="459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134471</xdr:colOff>
      <xdr:row>58</xdr:row>
      <xdr:rowOff>44824</xdr:rowOff>
    </xdr:from>
    <xdr:to>
      <xdr:col>17</xdr:col>
      <xdr:colOff>326018</xdr:colOff>
      <xdr:row>58</xdr:row>
      <xdr:rowOff>493059</xdr:rowOff>
    </xdr:to>
    <xdr:pic>
      <xdr:nvPicPr>
        <xdr:cNvPr id="184" name="图片 183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3745" y="26041350"/>
          <a:ext cx="191770" cy="448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136713</xdr:colOff>
      <xdr:row>59</xdr:row>
      <xdr:rowOff>81339</xdr:rowOff>
    </xdr:from>
    <xdr:to>
      <xdr:col>17</xdr:col>
      <xdr:colOff>403413</xdr:colOff>
      <xdr:row>59</xdr:row>
      <xdr:rowOff>426427</xdr:rowOff>
    </xdr:to>
    <xdr:pic>
      <xdr:nvPicPr>
        <xdr:cNvPr id="185" name="图片 184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285" y="26585545"/>
          <a:ext cx="266700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114301</xdr:colOff>
      <xdr:row>60</xdr:row>
      <xdr:rowOff>49942</xdr:rowOff>
    </xdr:from>
    <xdr:to>
      <xdr:col>17</xdr:col>
      <xdr:colOff>400050</xdr:colOff>
      <xdr:row>60</xdr:row>
      <xdr:rowOff>419678</xdr:rowOff>
    </xdr:to>
    <xdr:pic>
      <xdr:nvPicPr>
        <xdr:cNvPr id="186" name="图片 185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54060" y="27061160"/>
          <a:ext cx="285750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133350</xdr:colOff>
      <xdr:row>62</xdr:row>
      <xdr:rowOff>88349</xdr:rowOff>
    </xdr:from>
    <xdr:to>
      <xdr:col>17</xdr:col>
      <xdr:colOff>503831</xdr:colOff>
      <xdr:row>62</xdr:row>
      <xdr:rowOff>466724</xdr:rowOff>
    </xdr:to>
    <xdr:pic>
      <xdr:nvPicPr>
        <xdr:cNvPr id="187" name="图片 186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3110" y="28114625"/>
          <a:ext cx="370205" cy="37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142876</xdr:colOff>
      <xdr:row>63</xdr:row>
      <xdr:rowOff>66675</xdr:rowOff>
    </xdr:from>
    <xdr:to>
      <xdr:col>17</xdr:col>
      <xdr:colOff>515927</xdr:colOff>
      <xdr:row>63</xdr:row>
      <xdr:rowOff>447674</xdr:rowOff>
    </xdr:to>
    <xdr:pic>
      <xdr:nvPicPr>
        <xdr:cNvPr id="188" name="图片 187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635" y="28600400"/>
          <a:ext cx="372110" cy="380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44824</xdr:colOff>
      <xdr:row>77</xdr:row>
      <xdr:rowOff>100853</xdr:rowOff>
    </xdr:from>
    <xdr:to>
      <xdr:col>17</xdr:col>
      <xdr:colOff>504265</xdr:colOff>
      <xdr:row>77</xdr:row>
      <xdr:rowOff>418873</xdr:rowOff>
    </xdr:to>
    <xdr:pic>
      <xdr:nvPicPr>
        <xdr:cNvPr id="224" name="图片 223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84210" y="35737165"/>
          <a:ext cx="459740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44824</xdr:colOff>
      <xdr:row>76</xdr:row>
      <xdr:rowOff>22411</xdr:rowOff>
    </xdr:from>
    <xdr:to>
      <xdr:col>17</xdr:col>
      <xdr:colOff>449310</xdr:colOff>
      <xdr:row>76</xdr:row>
      <xdr:rowOff>493058</xdr:rowOff>
    </xdr:to>
    <xdr:pic>
      <xdr:nvPicPr>
        <xdr:cNvPr id="225" name="图片 224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84210" y="35151695"/>
          <a:ext cx="404495" cy="470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132521</xdr:colOff>
      <xdr:row>9</xdr:row>
      <xdr:rowOff>99393</xdr:rowOff>
    </xdr:from>
    <xdr:to>
      <xdr:col>17</xdr:col>
      <xdr:colOff>364434</xdr:colOff>
      <xdr:row>9</xdr:row>
      <xdr:rowOff>438949</xdr:rowOff>
    </xdr:to>
    <xdr:pic>
      <xdr:nvPicPr>
        <xdr:cNvPr id="183" name="图片 18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1840" y="1240155"/>
          <a:ext cx="231775" cy="33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182789</xdr:colOff>
      <xdr:row>21</xdr:row>
      <xdr:rowOff>109220</xdr:rowOff>
    </xdr:from>
    <xdr:to>
      <xdr:col>17</xdr:col>
      <xdr:colOff>430439</xdr:colOff>
      <xdr:row>21</xdr:row>
      <xdr:rowOff>412115</xdr:rowOff>
    </xdr:to>
    <xdr:pic>
      <xdr:nvPicPr>
        <xdr:cNvPr id="195" name="Picture 16079"/>
        <xdr:cNvPicPr>
          <a:picLocks noChangeAspect="1" noChangeArrowheads="1"/>
        </xdr:cNvPicPr>
      </xdr:nvPicPr>
      <xdr:blipFill>
        <a:blip r:embed="rId20" cstate="print"/>
        <a:srcRect/>
        <a:stretch>
          <a:fillRect/>
        </a:stretch>
      </xdr:blipFill>
      <xdr:spPr>
        <a:xfrm>
          <a:off x="8422005" y="7338695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212912</xdr:colOff>
      <xdr:row>8</xdr:row>
      <xdr:rowOff>0</xdr:rowOff>
    </xdr:from>
    <xdr:to>
      <xdr:col>17</xdr:col>
      <xdr:colOff>388774</xdr:colOff>
      <xdr:row>8</xdr:row>
      <xdr:rowOff>414617</xdr:rowOff>
    </xdr:to>
    <xdr:pic>
      <xdr:nvPicPr>
        <xdr:cNvPr id="198" name="图片 197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2485" y="633730"/>
          <a:ext cx="175895" cy="414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145678</xdr:colOff>
      <xdr:row>8</xdr:row>
      <xdr:rowOff>0</xdr:rowOff>
    </xdr:from>
    <xdr:to>
      <xdr:col>17</xdr:col>
      <xdr:colOff>336176</xdr:colOff>
      <xdr:row>8</xdr:row>
      <xdr:rowOff>465176</xdr:rowOff>
    </xdr:to>
    <xdr:pic>
      <xdr:nvPicPr>
        <xdr:cNvPr id="206" name="图片 20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5175" y="633730"/>
          <a:ext cx="190500" cy="464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28575</xdr:colOff>
      <xdr:row>30</xdr:row>
      <xdr:rowOff>180976</xdr:rowOff>
    </xdr:from>
    <xdr:to>
      <xdr:col>17</xdr:col>
      <xdr:colOff>522273</xdr:colOff>
      <xdr:row>30</xdr:row>
      <xdr:rowOff>371476</xdr:rowOff>
    </xdr:to>
    <xdr:pic>
      <xdr:nvPicPr>
        <xdr:cNvPr id="197" name="图片 196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>
          <a:off x="8268335" y="11976735"/>
          <a:ext cx="486410" cy="190500"/>
        </a:xfrm>
        <a:prstGeom prst="rect">
          <a:avLst/>
        </a:prstGeom>
      </xdr:spPr>
    </xdr:pic>
    <xdr:clientData/>
  </xdr:twoCellAnchor>
  <xdr:twoCellAnchor>
    <xdr:from>
      <xdr:col>17</xdr:col>
      <xdr:colOff>74544</xdr:colOff>
      <xdr:row>31</xdr:row>
      <xdr:rowOff>91109</xdr:rowOff>
    </xdr:from>
    <xdr:to>
      <xdr:col>17</xdr:col>
      <xdr:colOff>472108</xdr:colOff>
      <xdr:row>31</xdr:row>
      <xdr:rowOff>432145</xdr:rowOff>
    </xdr:to>
    <xdr:pic>
      <xdr:nvPicPr>
        <xdr:cNvPr id="253" name="图片 252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14055" y="12393930"/>
          <a:ext cx="397510" cy="340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57150</xdr:colOff>
      <xdr:row>32</xdr:row>
      <xdr:rowOff>131445</xdr:rowOff>
    </xdr:from>
    <xdr:to>
      <xdr:col>17</xdr:col>
      <xdr:colOff>469900</xdr:colOff>
      <xdr:row>32</xdr:row>
      <xdr:rowOff>482600</xdr:rowOff>
    </xdr:to>
    <xdr:pic>
      <xdr:nvPicPr>
        <xdr:cNvPr id="265" name="图片 264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6910" y="12941935"/>
          <a:ext cx="412750" cy="351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82827</xdr:colOff>
      <xdr:row>33</xdr:row>
      <xdr:rowOff>107673</xdr:rowOff>
    </xdr:from>
    <xdr:to>
      <xdr:col>17</xdr:col>
      <xdr:colOff>472109</xdr:colOff>
      <xdr:row>33</xdr:row>
      <xdr:rowOff>389282</xdr:rowOff>
    </xdr:to>
    <xdr:pic>
      <xdr:nvPicPr>
        <xdr:cNvPr id="266" name="图片 265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310" y="13425170"/>
          <a:ext cx="389255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54429</xdr:colOff>
      <xdr:row>27</xdr:row>
      <xdr:rowOff>13607</xdr:rowOff>
    </xdr:from>
    <xdr:to>
      <xdr:col>17</xdr:col>
      <xdr:colOff>509780</xdr:colOff>
      <xdr:row>27</xdr:row>
      <xdr:rowOff>494157</xdr:rowOff>
    </xdr:to>
    <xdr:pic>
      <xdr:nvPicPr>
        <xdr:cNvPr id="311" name="图片 310"/>
        <xdr:cNvPicPr>
          <a:picLocks noChangeAspect="1" noChangeArrowheads="1"/>
        </xdr:cNvPicPr>
      </xdr:nvPicPr>
      <xdr:blipFill>
        <a:blip r:embed="rId2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3735" y="10287000"/>
          <a:ext cx="455295" cy="480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89647</xdr:colOff>
      <xdr:row>73</xdr:row>
      <xdr:rowOff>145186</xdr:rowOff>
    </xdr:from>
    <xdr:to>
      <xdr:col>17</xdr:col>
      <xdr:colOff>496792</xdr:colOff>
      <xdr:row>73</xdr:row>
      <xdr:rowOff>448235</xdr:rowOff>
    </xdr:to>
    <xdr:pic>
      <xdr:nvPicPr>
        <xdr:cNvPr id="312" name="图片 311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9295" y="33752155"/>
          <a:ext cx="407035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72390</xdr:colOff>
      <xdr:row>75</xdr:row>
      <xdr:rowOff>165735</xdr:rowOff>
    </xdr:from>
    <xdr:to>
      <xdr:col>17</xdr:col>
      <xdr:colOff>415925</xdr:colOff>
      <xdr:row>75</xdr:row>
      <xdr:rowOff>415925</xdr:rowOff>
    </xdr:to>
    <xdr:pic>
      <xdr:nvPicPr>
        <xdr:cNvPr id="313" name="图片 312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12150" y="34787840"/>
          <a:ext cx="343535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67235</xdr:colOff>
      <xdr:row>34</xdr:row>
      <xdr:rowOff>67235</xdr:rowOff>
    </xdr:from>
    <xdr:to>
      <xdr:col>17</xdr:col>
      <xdr:colOff>347382</xdr:colOff>
      <xdr:row>34</xdr:row>
      <xdr:rowOff>382716</xdr:rowOff>
    </xdr:to>
    <xdr:pic>
      <xdr:nvPicPr>
        <xdr:cNvPr id="319" name="图片 318"/>
        <xdr:cNvPicPr>
          <a:picLocks noChangeAspect="1"/>
        </xdr:cNvPicPr>
      </xdr:nvPicPr>
      <xdr:blipFill>
        <a:blip r:embed="rId30" cstate="print"/>
        <a:stretch>
          <a:fillRect/>
        </a:stretch>
      </xdr:blipFill>
      <xdr:spPr>
        <a:xfrm>
          <a:off x="8306435" y="13891895"/>
          <a:ext cx="280670" cy="315595"/>
        </a:xfrm>
        <a:prstGeom prst="rect">
          <a:avLst/>
        </a:prstGeom>
      </xdr:spPr>
    </xdr:pic>
    <xdr:clientData/>
  </xdr:twoCellAnchor>
  <xdr:twoCellAnchor>
    <xdr:from>
      <xdr:col>17</xdr:col>
      <xdr:colOff>49695</xdr:colOff>
      <xdr:row>35</xdr:row>
      <xdr:rowOff>82826</xdr:rowOff>
    </xdr:from>
    <xdr:to>
      <xdr:col>17</xdr:col>
      <xdr:colOff>522179</xdr:colOff>
      <xdr:row>35</xdr:row>
      <xdr:rowOff>347871</xdr:rowOff>
    </xdr:to>
    <xdr:pic>
      <xdr:nvPicPr>
        <xdr:cNvPr id="322" name="图片 321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89290" y="14415135"/>
          <a:ext cx="465455" cy="26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67236</xdr:colOff>
      <xdr:row>68</xdr:row>
      <xdr:rowOff>106285</xdr:rowOff>
    </xdr:from>
    <xdr:to>
      <xdr:col>17</xdr:col>
      <xdr:colOff>403411</xdr:colOff>
      <xdr:row>68</xdr:row>
      <xdr:rowOff>457759</xdr:rowOff>
    </xdr:to>
    <xdr:pic>
      <xdr:nvPicPr>
        <xdr:cNvPr id="341" name="图片 340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06435" y="31176595"/>
          <a:ext cx="336550" cy="351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13607</xdr:colOff>
      <xdr:row>29</xdr:row>
      <xdr:rowOff>231322</xdr:rowOff>
    </xdr:from>
    <xdr:to>
      <xdr:col>17</xdr:col>
      <xdr:colOff>507305</xdr:colOff>
      <xdr:row>29</xdr:row>
      <xdr:rowOff>421822</xdr:rowOff>
    </xdr:to>
    <xdr:pic>
      <xdr:nvPicPr>
        <xdr:cNvPr id="330" name="图片 329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>
          <a:off x="8253095" y="11519535"/>
          <a:ext cx="493395" cy="190500"/>
        </a:xfrm>
        <a:prstGeom prst="rect">
          <a:avLst/>
        </a:prstGeom>
      </xdr:spPr>
    </xdr:pic>
    <xdr:clientData/>
  </xdr:twoCellAnchor>
  <xdr:twoCellAnchor>
    <xdr:from>
      <xdr:col>17</xdr:col>
      <xdr:colOff>122465</xdr:colOff>
      <xdr:row>36</xdr:row>
      <xdr:rowOff>54429</xdr:rowOff>
    </xdr:from>
    <xdr:to>
      <xdr:col>17</xdr:col>
      <xdr:colOff>360017</xdr:colOff>
      <xdr:row>36</xdr:row>
      <xdr:rowOff>433517</xdr:rowOff>
    </xdr:to>
    <xdr:pic>
      <xdr:nvPicPr>
        <xdr:cNvPr id="349" name="图片 348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61680" y="14893925"/>
          <a:ext cx="237490" cy="379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122465</xdr:colOff>
      <xdr:row>65</xdr:row>
      <xdr:rowOff>40822</xdr:rowOff>
    </xdr:from>
    <xdr:to>
      <xdr:col>17</xdr:col>
      <xdr:colOff>491697</xdr:colOff>
      <xdr:row>65</xdr:row>
      <xdr:rowOff>462643</xdr:rowOff>
    </xdr:to>
    <xdr:pic>
      <xdr:nvPicPr>
        <xdr:cNvPr id="351" name="图片 350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61680" y="29589095"/>
          <a:ext cx="369570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112858</xdr:colOff>
      <xdr:row>64</xdr:row>
      <xdr:rowOff>61045</xdr:rowOff>
    </xdr:from>
    <xdr:to>
      <xdr:col>17</xdr:col>
      <xdr:colOff>516270</xdr:colOff>
      <xdr:row>65</xdr:row>
      <xdr:rowOff>0</xdr:rowOff>
    </xdr:to>
    <xdr:pic>
      <xdr:nvPicPr>
        <xdr:cNvPr id="304" name="图片 303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52155" y="29102050"/>
          <a:ext cx="402590" cy="44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112858</xdr:colOff>
      <xdr:row>59</xdr:row>
      <xdr:rowOff>61045</xdr:rowOff>
    </xdr:from>
    <xdr:to>
      <xdr:col>17</xdr:col>
      <xdr:colOff>516270</xdr:colOff>
      <xdr:row>60</xdr:row>
      <xdr:rowOff>0</xdr:rowOff>
    </xdr:to>
    <xdr:pic>
      <xdr:nvPicPr>
        <xdr:cNvPr id="305" name="图片 304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52155" y="26565225"/>
          <a:ext cx="402590" cy="44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136072</xdr:colOff>
      <xdr:row>54</xdr:row>
      <xdr:rowOff>54428</xdr:rowOff>
    </xdr:from>
    <xdr:to>
      <xdr:col>17</xdr:col>
      <xdr:colOff>322582</xdr:colOff>
      <xdr:row>54</xdr:row>
      <xdr:rowOff>435428</xdr:rowOff>
    </xdr:to>
    <xdr:pic>
      <xdr:nvPicPr>
        <xdr:cNvPr id="334" name="图片 333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5650" y="24021415"/>
          <a:ext cx="18669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108858</xdr:colOff>
      <xdr:row>55</xdr:row>
      <xdr:rowOff>13607</xdr:rowOff>
    </xdr:from>
    <xdr:to>
      <xdr:col>17</xdr:col>
      <xdr:colOff>322013</xdr:colOff>
      <xdr:row>55</xdr:row>
      <xdr:rowOff>449036</xdr:rowOff>
    </xdr:to>
    <xdr:pic>
      <xdr:nvPicPr>
        <xdr:cNvPr id="335" name="图片 334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48345" y="24488140"/>
          <a:ext cx="213360" cy="435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68036</xdr:colOff>
      <xdr:row>8</xdr:row>
      <xdr:rowOff>0</xdr:rowOff>
    </xdr:from>
    <xdr:to>
      <xdr:col>17</xdr:col>
      <xdr:colOff>460017</xdr:colOff>
      <xdr:row>8</xdr:row>
      <xdr:rowOff>466544</xdr:rowOff>
    </xdr:to>
    <xdr:pic>
      <xdr:nvPicPr>
        <xdr:cNvPr id="356" name="图片 355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07705" y="633730"/>
          <a:ext cx="391795" cy="466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68036</xdr:colOff>
      <xdr:row>8</xdr:row>
      <xdr:rowOff>0</xdr:rowOff>
    </xdr:from>
    <xdr:to>
      <xdr:col>17</xdr:col>
      <xdr:colOff>460017</xdr:colOff>
      <xdr:row>8</xdr:row>
      <xdr:rowOff>470322</xdr:rowOff>
    </xdr:to>
    <xdr:pic>
      <xdr:nvPicPr>
        <xdr:cNvPr id="357" name="图片 356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07705" y="633730"/>
          <a:ext cx="391795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95251</xdr:colOff>
      <xdr:row>8</xdr:row>
      <xdr:rowOff>0</xdr:rowOff>
    </xdr:from>
    <xdr:to>
      <xdr:col>17</xdr:col>
      <xdr:colOff>487232</xdr:colOff>
      <xdr:row>8</xdr:row>
      <xdr:rowOff>491035</xdr:rowOff>
    </xdr:to>
    <xdr:pic>
      <xdr:nvPicPr>
        <xdr:cNvPr id="358" name="图片 357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35010" y="633730"/>
          <a:ext cx="391795" cy="490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95251</xdr:colOff>
      <xdr:row>8</xdr:row>
      <xdr:rowOff>0</xdr:rowOff>
    </xdr:from>
    <xdr:to>
      <xdr:col>17</xdr:col>
      <xdr:colOff>487232</xdr:colOff>
      <xdr:row>8</xdr:row>
      <xdr:rowOff>463819</xdr:rowOff>
    </xdr:to>
    <xdr:pic>
      <xdr:nvPicPr>
        <xdr:cNvPr id="359" name="图片 358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35010" y="633730"/>
          <a:ext cx="391795" cy="46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68036</xdr:colOff>
      <xdr:row>8</xdr:row>
      <xdr:rowOff>0</xdr:rowOff>
    </xdr:from>
    <xdr:to>
      <xdr:col>17</xdr:col>
      <xdr:colOff>460017</xdr:colOff>
      <xdr:row>8</xdr:row>
      <xdr:rowOff>491037</xdr:rowOff>
    </xdr:to>
    <xdr:pic>
      <xdr:nvPicPr>
        <xdr:cNvPr id="360" name="图片 359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07705" y="633730"/>
          <a:ext cx="391795" cy="490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95250</xdr:colOff>
      <xdr:row>8</xdr:row>
      <xdr:rowOff>0</xdr:rowOff>
    </xdr:from>
    <xdr:to>
      <xdr:col>17</xdr:col>
      <xdr:colOff>487231</xdr:colOff>
      <xdr:row>8</xdr:row>
      <xdr:rowOff>470322</xdr:rowOff>
    </xdr:to>
    <xdr:pic>
      <xdr:nvPicPr>
        <xdr:cNvPr id="361" name="图片 360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35010" y="633730"/>
          <a:ext cx="391795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95251</xdr:colOff>
      <xdr:row>8</xdr:row>
      <xdr:rowOff>0</xdr:rowOff>
    </xdr:from>
    <xdr:to>
      <xdr:col>17</xdr:col>
      <xdr:colOff>487232</xdr:colOff>
      <xdr:row>8</xdr:row>
      <xdr:rowOff>459920</xdr:rowOff>
    </xdr:to>
    <xdr:pic>
      <xdr:nvPicPr>
        <xdr:cNvPr id="362" name="图片 361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35010" y="633730"/>
          <a:ext cx="391795" cy="459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95251</xdr:colOff>
      <xdr:row>8</xdr:row>
      <xdr:rowOff>0</xdr:rowOff>
    </xdr:from>
    <xdr:to>
      <xdr:col>17</xdr:col>
      <xdr:colOff>487232</xdr:colOff>
      <xdr:row>8</xdr:row>
      <xdr:rowOff>470324</xdr:rowOff>
    </xdr:to>
    <xdr:pic>
      <xdr:nvPicPr>
        <xdr:cNvPr id="363" name="图片 362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35010" y="633730"/>
          <a:ext cx="391795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95250</xdr:colOff>
      <xdr:row>8</xdr:row>
      <xdr:rowOff>0</xdr:rowOff>
    </xdr:from>
    <xdr:to>
      <xdr:col>17</xdr:col>
      <xdr:colOff>487231</xdr:colOff>
      <xdr:row>8</xdr:row>
      <xdr:rowOff>463821</xdr:rowOff>
    </xdr:to>
    <xdr:pic>
      <xdr:nvPicPr>
        <xdr:cNvPr id="364" name="图片 363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35010" y="633730"/>
          <a:ext cx="391795" cy="46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122465</xdr:colOff>
      <xdr:row>8</xdr:row>
      <xdr:rowOff>0</xdr:rowOff>
    </xdr:from>
    <xdr:to>
      <xdr:col>18</xdr:col>
      <xdr:colOff>0</xdr:colOff>
      <xdr:row>8</xdr:row>
      <xdr:rowOff>459920</xdr:rowOff>
    </xdr:to>
    <xdr:pic>
      <xdr:nvPicPr>
        <xdr:cNvPr id="365" name="图片 364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61680" y="633730"/>
          <a:ext cx="393065" cy="459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122465</xdr:colOff>
      <xdr:row>8</xdr:row>
      <xdr:rowOff>0</xdr:rowOff>
    </xdr:from>
    <xdr:to>
      <xdr:col>18</xdr:col>
      <xdr:colOff>0</xdr:colOff>
      <xdr:row>8</xdr:row>
      <xdr:rowOff>491034</xdr:rowOff>
    </xdr:to>
    <xdr:pic>
      <xdr:nvPicPr>
        <xdr:cNvPr id="366" name="图片 365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61680" y="633730"/>
          <a:ext cx="393065" cy="490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108858</xdr:colOff>
      <xdr:row>8</xdr:row>
      <xdr:rowOff>0</xdr:rowOff>
    </xdr:from>
    <xdr:to>
      <xdr:col>17</xdr:col>
      <xdr:colOff>500839</xdr:colOff>
      <xdr:row>8</xdr:row>
      <xdr:rowOff>480151</xdr:rowOff>
    </xdr:to>
    <xdr:pic>
      <xdr:nvPicPr>
        <xdr:cNvPr id="367" name="图片 366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48345" y="633730"/>
          <a:ext cx="391795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108857</xdr:colOff>
      <xdr:row>8</xdr:row>
      <xdr:rowOff>0</xdr:rowOff>
    </xdr:from>
    <xdr:to>
      <xdr:col>17</xdr:col>
      <xdr:colOff>500838</xdr:colOff>
      <xdr:row>8</xdr:row>
      <xdr:rowOff>459920</xdr:rowOff>
    </xdr:to>
    <xdr:pic>
      <xdr:nvPicPr>
        <xdr:cNvPr id="382" name="图片 381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48345" y="633730"/>
          <a:ext cx="391795" cy="459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81643</xdr:colOff>
      <xdr:row>8</xdr:row>
      <xdr:rowOff>0</xdr:rowOff>
    </xdr:from>
    <xdr:to>
      <xdr:col>17</xdr:col>
      <xdr:colOff>473624</xdr:colOff>
      <xdr:row>8</xdr:row>
      <xdr:rowOff>459920</xdr:rowOff>
    </xdr:to>
    <xdr:pic>
      <xdr:nvPicPr>
        <xdr:cNvPr id="383" name="图片 382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1040" y="633730"/>
          <a:ext cx="391795" cy="459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95250</xdr:colOff>
      <xdr:row>8</xdr:row>
      <xdr:rowOff>0</xdr:rowOff>
    </xdr:from>
    <xdr:to>
      <xdr:col>17</xdr:col>
      <xdr:colOff>487231</xdr:colOff>
      <xdr:row>8</xdr:row>
      <xdr:rowOff>465058</xdr:rowOff>
    </xdr:to>
    <xdr:pic>
      <xdr:nvPicPr>
        <xdr:cNvPr id="384" name="图片 383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35010" y="633730"/>
          <a:ext cx="391795" cy="464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136072</xdr:colOff>
      <xdr:row>8</xdr:row>
      <xdr:rowOff>0</xdr:rowOff>
    </xdr:from>
    <xdr:to>
      <xdr:col>18</xdr:col>
      <xdr:colOff>0</xdr:colOff>
      <xdr:row>8</xdr:row>
      <xdr:rowOff>468460</xdr:rowOff>
    </xdr:to>
    <xdr:pic>
      <xdr:nvPicPr>
        <xdr:cNvPr id="385" name="图片 384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5650" y="633730"/>
          <a:ext cx="379095" cy="467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33617</xdr:colOff>
      <xdr:row>39</xdr:row>
      <xdr:rowOff>46128</xdr:rowOff>
    </xdr:from>
    <xdr:to>
      <xdr:col>17</xdr:col>
      <xdr:colOff>488968</xdr:colOff>
      <xdr:row>40</xdr:row>
      <xdr:rowOff>22413</xdr:rowOff>
    </xdr:to>
    <xdr:pic>
      <xdr:nvPicPr>
        <xdr:cNvPr id="248" name="图片 247"/>
        <xdr:cNvPicPr>
          <a:picLocks noChangeAspect="1" noChangeArrowheads="1"/>
        </xdr:cNvPicPr>
      </xdr:nvPicPr>
      <xdr:blipFill>
        <a:blip r:embed="rId2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2780" y="16407765"/>
          <a:ext cx="455930" cy="483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57150</xdr:colOff>
      <xdr:row>40</xdr:row>
      <xdr:rowOff>17898</xdr:rowOff>
    </xdr:from>
    <xdr:to>
      <xdr:col>17</xdr:col>
      <xdr:colOff>542925</xdr:colOff>
      <xdr:row>40</xdr:row>
      <xdr:rowOff>493059</xdr:rowOff>
    </xdr:to>
    <xdr:pic>
      <xdr:nvPicPr>
        <xdr:cNvPr id="251" name="图片 250"/>
        <xdr:cNvPicPr>
          <a:picLocks noChangeAspect="1" noChangeArrowheads="1"/>
        </xdr:cNvPicPr>
      </xdr:nvPicPr>
      <xdr:blipFill>
        <a:blip r:embed="rId3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6910" y="16887190"/>
          <a:ext cx="457835" cy="474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131670</xdr:colOff>
      <xdr:row>41</xdr:row>
      <xdr:rowOff>73476</xdr:rowOff>
    </xdr:from>
    <xdr:to>
      <xdr:col>17</xdr:col>
      <xdr:colOff>447676</xdr:colOff>
      <xdr:row>41</xdr:row>
      <xdr:rowOff>407257</xdr:rowOff>
    </xdr:to>
    <xdr:pic>
      <xdr:nvPicPr>
        <xdr:cNvPr id="259" name="图片 258"/>
        <xdr:cNvPicPr>
          <a:picLocks noChangeAspect="1" noChangeArrowheads="1"/>
        </xdr:cNvPicPr>
      </xdr:nvPicPr>
      <xdr:blipFill>
        <a:blip r:embed="rId3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1205" y="17449800"/>
          <a:ext cx="31623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45386</xdr:colOff>
      <xdr:row>43</xdr:row>
      <xdr:rowOff>33618</xdr:rowOff>
    </xdr:from>
    <xdr:to>
      <xdr:col>17</xdr:col>
      <xdr:colOff>472134</xdr:colOff>
      <xdr:row>43</xdr:row>
      <xdr:rowOff>484094</xdr:rowOff>
    </xdr:to>
    <xdr:pic>
      <xdr:nvPicPr>
        <xdr:cNvPr id="260" name="图片 259"/>
        <xdr:cNvPicPr>
          <a:picLocks noChangeAspect="1" noChangeArrowheads="1"/>
        </xdr:cNvPicPr>
      </xdr:nvPicPr>
      <xdr:blipFill>
        <a:blip r:embed="rId4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84845" y="18424525"/>
          <a:ext cx="426720" cy="45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112059</xdr:colOff>
      <xdr:row>46</xdr:row>
      <xdr:rowOff>67235</xdr:rowOff>
    </xdr:from>
    <xdr:to>
      <xdr:col>17</xdr:col>
      <xdr:colOff>457423</xdr:colOff>
      <xdr:row>46</xdr:row>
      <xdr:rowOff>369794</xdr:rowOff>
    </xdr:to>
    <xdr:pic>
      <xdr:nvPicPr>
        <xdr:cNvPr id="354" name="图片 353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51520" y="19975195"/>
          <a:ext cx="34544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133351</xdr:colOff>
      <xdr:row>47</xdr:row>
      <xdr:rowOff>24173</xdr:rowOff>
    </xdr:from>
    <xdr:to>
      <xdr:col>17</xdr:col>
      <xdr:colOff>416495</xdr:colOff>
      <xdr:row>47</xdr:row>
      <xdr:rowOff>476251</xdr:rowOff>
    </xdr:to>
    <xdr:pic>
      <xdr:nvPicPr>
        <xdr:cNvPr id="355" name="图片 354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3110" y="20440015"/>
          <a:ext cx="282575" cy="452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104775</xdr:colOff>
      <xdr:row>50</xdr:row>
      <xdr:rowOff>147321</xdr:rowOff>
    </xdr:from>
    <xdr:to>
      <xdr:col>17</xdr:col>
      <xdr:colOff>481330</xdr:colOff>
      <xdr:row>50</xdr:row>
      <xdr:rowOff>414656</xdr:rowOff>
    </xdr:to>
    <xdr:pic>
      <xdr:nvPicPr>
        <xdr:cNvPr id="380" name="图片 379"/>
        <xdr:cNvPicPr>
          <a:picLocks noChangeAspect="1"/>
        </xdr:cNvPicPr>
      </xdr:nvPicPr>
      <xdr:blipFill>
        <a:blip r:embed="rId43" cstate="print"/>
        <a:stretch>
          <a:fillRect/>
        </a:stretch>
      </xdr:blipFill>
      <xdr:spPr>
        <a:xfrm>
          <a:off x="8344535" y="22085300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33619</xdr:colOff>
      <xdr:row>53</xdr:row>
      <xdr:rowOff>78441</xdr:rowOff>
    </xdr:from>
    <xdr:to>
      <xdr:col>18</xdr:col>
      <xdr:colOff>1</xdr:colOff>
      <xdr:row>53</xdr:row>
      <xdr:rowOff>457720</xdr:rowOff>
    </xdr:to>
    <xdr:pic>
      <xdr:nvPicPr>
        <xdr:cNvPr id="381" name="图片 380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2780" y="23538180"/>
          <a:ext cx="481965" cy="379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168088</xdr:colOff>
      <xdr:row>38</xdr:row>
      <xdr:rowOff>11206</xdr:rowOff>
    </xdr:from>
    <xdr:to>
      <xdr:col>17</xdr:col>
      <xdr:colOff>414616</xdr:colOff>
      <xdr:row>38</xdr:row>
      <xdr:rowOff>462264</xdr:rowOff>
    </xdr:to>
    <xdr:pic>
      <xdr:nvPicPr>
        <xdr:cNvPr id="406" name="图片 405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07400" y="15865475"/>
          <a:ext cx="246380" cy="45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168087</xdr:colOff>
      <xdr:row>45</xdr:row>
      <xdr:rowOff>59100</xdr:rowOff>
    </xdr:from>
    <xdr:to>
      <xdr:col>17</xdr:col>
      <xdr:colOff>425823</xdr:colOff>
      <xdr:row>46</xdr:row>
      <xdr:rowOff>27636</xdr:rowOff>
    </xdr:to>
    <xdr:pic>
      <xdr:nvPicPr>
        <xdr:cNvPr id="407" name="图片 406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07400" y="19460210"/>
          <a:ext cx="257810" cy="475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156881</xdr:colOff>
      <xdr:row>72</xdr:row>
      <xdr:rowOff>78442</xdr:rowOff>
    </xdr:from>
    <xdr:to>
      <xdr:col>17</xdr:col>
      <xdr:colOff>348268</xdr:colOff>
      <xdr:row>72</xdr:row>
      <xdr:rowOff>470648</xdr:rowOff>
    </xdr:to>
    <xdr:pic>
      <xdr:nvPicPr>
        <xdr:cNvPr id="323" name="图片 322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96605" y="33178115"/>
          <a:ext cx="191135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136071</xdr:colOff>
      <xdr:row>66</xdr:row>
      <xdr:rowOff>81643</xdr:rowOff>
    </xdr:from>
    <xdr:to>
      <xdr:col>17</xdr:col>
      <xdr:colOff>485812</xdr:colOff>
      <xdr:row>67</xdr:row>
      <xdr:rowOff>14848</xdr:rowOff>
    </xdr:to>
    <xdr:pic>
      <xdr:nvPicPr>
        <xdr:cNvPr id="327" name="图片 326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5650" y="30137100"/>
          <a:ext cx="349885" cy="440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81644</xdr:colOff>
      <xdr:row>51</xdr:row>
      <xdr:rowOff>108856</xdr:rowOff>
    </xdr:from>
    <xdr:to>
      <xdr:col>17</xdr:col>
      <xdr:colOff>489262</xdr:colOff>
      <xdr:row>51</xdr:row>
      <xdr:rowOff>449035</xdr:rowOff>
    </xdr:to>
    <xdr:pic>
      <xdr:nvPicPr>
        <xdr:cNvPr id="346" name="图片 345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1040" y="22553930"/>
          <a:ext cx="407670" cy="34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95249</xdr:colOff>
      <xdr:row>49</xdr:row>
      <xdr:rowOff>95249</xdr:rowOff>
    </xdr:from>
    <xdr:to>
      <xdr:col>17</xdr:col>
      <xdr:colOff>490231</xdr:colOff>
      <xdr:row>49</xdr:row>
      <xdr:rowOff>394606</xdr:rowOff>
    </xdr:to>
    <xdr:pic>
      <xdr:nvPicPr>
        <xdr:cNvPr id="347" name="图片 346"/>
        <xdr:cNvPicPr>
          <a:picLocks noChangeAspect="1"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34375" y="21525230"/>
          <a:ext cx="395605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0</xdr:colOff>
      <xdr:row>16</xdr:row>
      <xdr:rowOff>179294</xdr:rowOff>
    </xdr:from>
    <xdr:to>
      <xdr:col>23</xdr:col>
      <xdr:colOff>4088</xdr:colOff>
      <xdr:row>16</xdr:row>
      <xdr:rowOff>291353</xdr:rowOff>
    </xdr:to>
    <xdr:pic>
      <xdr:nvPicPr>
        <xdr:cNvPr id="376" name="图片 375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39760" y="4871720"/>
          <a:ext cx="518795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95249</xdr:colOff>
      <xdr:row>18</xdr:row>
      <xdr:rowOff>54428</xdr:rowOff>
    </xdr:from>
    <xdr:to>
      <xdr:col>17</xdr:col>
      <xdr:colOff>392548</xdr:colOff>
      <xdr:row>18</xdr:row>
      <xdr:rowOff>462642</xdr:rowOff>
    </xdr:to>
    <xdr:pic>
      <xdr:nvPicPr>
        <xdr:cNvPr id="290" name="图片 289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34375" y="5761355"/>
          <a:ext cx="297815" cy="408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13607</xdr:colOff>
      <xdr:row>23</xdr:row>
      <xdr:rowOff>136072</xdr:rowOff>
    </xdr:from>
    <xdr:to>
      <xdr:col>17</xdr:col>
      <xdr:colOff>530678</xdr:colOff>
      <xdr:row>23</xdr:row>
      <xdr:rowOff>474355</xdr:rowOff>
    </xdr:to>
    <xdr:pic>
      <xdr:nvPicPr>
        <xdr:cNvPr id="299" name="图片 298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3095" y="8380095"/>
          <a:ext cx="501650" cy="338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168088</xdr:colOff>
      <xdr:row>37</xdr:row>
      <xdr:rowOff>11206</xdr:rowOff>
    </xdr:from>
    <xdr:to>
      <xdr:col>17</xdr:col>
      <xdr:colOff>414616</xdr:colOff>
      <xdr:row>37</xdr:row>
      <xdr:rowOff>462264</xdr:rowOff>
    </xdr:to>
    <xdr:pic>
      <xdr:nvPicPr>
        <xdr:cNvPr id="301" name="图片 300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07400" y="15358110"/>
          <a:ext cx="246380" cy="45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45386</xdr:colOff>
      <xdr:row>42</xdr:row>
      <xdr:rowOff>33618</xdr:rowOff>
    </xdr:from>
    <xdr:to>
      <xdr:col>17</xdr:col>
      <xdr:colOff>472134</xdr:colOff>
      <xdr:row>42</xdr:row>
      <xdr:rowOff>484094</xdr:rowOff>
    </xdr:to>
    <xdr:pic>
      <xdr:nvPicPr>
        <xdr:cNvPr id="317" name="图片 316"/>
        <xdr:cNvPicPr>
          <a:picLocks noChangeAspect="1" noChangeArrowheads="1"/>
        </xdr:cNvPicPr>
      </xdr:nvPicPr>
      <xdr:blipFill>
        <a:blip r:embed="rId4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84845" y="17917160"/>
          <a:ext cx="426720" cy="45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168087</xdr:colOff>
      <xdr:row>44</xdr:row>
      <xdr:rowOff>59100</xdr:rowOff>
    </xdr:from>
    <xdr:to>
      <xdr:col>17</xdr:col>
      <xdr:colOff>425823</xdr:colOff>
      <xdr:row>45</xdr:row>
      <xdr:rowOff>27635</xdr:rowOff>
    </xdr:to>
    <xdr:pic>
      <xdr:nvPicPr>
        <xdr:cNvPr id="342" name="图片 341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07400" y="18955385"/>
          <a:ext cx="257810" cy="47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95249</xdr:colOff>
      <xdr:row>48</xdr:row>
      <xdr:rowOff>95249</xdr:rowOff>
    </xdr:from>
    <xdr:to>
      <xdr:col>17</xdr:col>
      <xdr:colOff>490231</xdr:colOff>
      <xdr:row>48</xdr:row>
      <xdr:rowOff>394606</xdr:rowOff>
    </xdr:to>
    <xdr:pic>
      <xdr:nvPicPr>
        <xdr:cNvPr id="409" name="图片 408"/>
        <xdr:cNvPicPr>
          <a:picLocks noChangeAspect="1"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34375" y="21017865"/>
          <a:ext cx="395605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0</xdr:colOff>
      <xdr:row>15</xdr:row>
      <xdr:rowOff>179294</xdr:rowOff>
    </xdr:from>
    <xdr:to>
      <xdr:col>23</xdr:col>
      <xdr:colOff>4088</xdr:colOff>
      <xdr:row>15</xdr:row>
      <xdr:rowOff>291353</xdr:rowOff>
    </xdr:to>
    <xdr:pic>
      <xdr:nvPicPr>
        <xdr:cNvPr id="410" name="图片 409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39760" y="4364355"/>
          <a:ext cx="518795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68036</xdr:colOff>
      <xdr:row>8</xdr:row>
      <xdr:rowOff>0</xdr:rowOff>
    </xdr:from>
    <xdr:to>
      <xdr:col>17</xdr:col>
      <xdr:colOff>460017</xdr:colOff>
      <xdr:row>8</xdr:row>
      <xdr:rowOff>466543</xdr:rowOff>
    </xdr:to>
    <xdr:pic>
      <xdr:nvPicPr>
        <xdr:cNvPr id="413" name="图片 412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07705" y="633730"/>
          <a:ext cx="391795" cy="466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108857</xdr:colOff>
      <xdr:row>8</xdr:row>
      <xdr:rowOff>0</xdr:rowOff>
    </xdr:from>
    <xdr:to>
      <xdr:col>17</xdr:col>
      <xdr:colOff>500838</xdr:colOff>
      <xdr:row>8</xdr:row>
      <xdr:rowOff>459920</xdr:rowOff>
    </xdr:to>
    <xdr:pic>
      <xdr:nvPicPr>
        <xdr:cNvPr id="414" name="图片 413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48345" y="633730"/>
          <a:ext cx="391795" cy="459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134472</xdr:colOff>
      <xdr:row>56</xdr:row>
      <xdr:rowOff>33618</xdr:rowOff>
    </xdr:from>
    <xdr:to>
      <xdr:col>17</xdr:col>
      <xdr:colOff>291354</xdr:colOff>
      <xdr:row>56</xdr:row>
      <xdr:rowOff>492659</xdr:rowOff>
    </xdr:to>
    <xdr:pic>
      <xdr:nvPicPr>
        <xdr:cNvPr id="415" name="图片 414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3745" y="25015190"/>
          <a:ext cx="156845" cy="459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133350</xdr:colOff>
      <xdr:row>61</xdr:row>
      <xdr:rowOff>88349</xdr:rowOff>
    </xdr:from>
    <xdr:to>
      <xdr:col>17</xdr:col>
      <xdr:colOff>503831</xdr:colOff>
      <xdr:row>61</xdr:row>
      <xdr:rowOff>466724</xdr:rowOff>
    </xdr:to>
    <xdr:pic>
      <xdr:nvPicPr>
        <xdr:cNvPr id="417" name="图片 416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3110" y="27607260"/>
          <a:ext cx="370205" cy="37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102870</xdr:colOff>
      <xdr:row>28</xdr:row>
      <xdr:rowOff>134620</xdr:rowOff>
    </xdr:from>
    <xdr:to>
      <xdr:col>17</xdr:col>
      <xdr:colOff>484505</xdr:colOff>
      <xdr:row>28</xdr:row>
      <xdr:rowOff>376555</xdr:rowOff>
    </xdr:to>
    <xdr:pic>
      <xdr:nvPicPr>
        <xdr:cNvPr id="8" name="图片 7"/>
        <xdr:cNvPicPr>
          <a:picLocks noChangeAspect="1"/>
        </xdr:cNvPicPr>
      </xdr:nvPicPr>
      <xdr:blipFill>
        <a:blip r:embed="rId52" cstate="print"/>
        <a:stretch>
          <a:fillRect/>
        </a:stretch>
      </xdr:blipFill>
      <xdr:spPr>
        <a:xfrm rot="5580000">
          <a:off x="8412480" y="10845800"/>
          <a:ext cx="24193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49644</xdr:colOff>
      <xdr:row>52</xdr:row>
      <xdr:rowOff>68036</xdr:rowOff>
    </xdr:from>
    <xdr:to>
      <xdr:col>17</xdr:col>
      <xdr:colOff>462643</xdr:colOff>
      <xdr:row>52</xdr:row>
      <xdr:rowOff>331320</xdr:rowOff>
    </xdr:to>
    <xdr:pic>
      <xdr:nvPicPr>
        <xdr:cNvPr id="2061" name="Picture 13"/>
        <xdr:cNvPicPr>
          <a:picLocks noChangeAspect="1" noChangeArrowheads="1"/>
        </xdr:cNvPicPr>
      </xdr:nvPicPr>
      <xdr:blipFill>
        <a:blip r:embed="rId53" cstate="print"/>
        <a:srcRect/>
        <a:stretch>
          <a:fillRect/>
        </a:stretch>
      </xdr:blipFill>
      <xdr:spPr>
        <a:xfrm>
          <a:off x="8289290" y="23020655"/>
          <a:ext cx="412750" cy="2628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17</xdr:col>
      <xdr:colOff>78441</xdr:colOff>
      <xdr:row>14</xdr:row>
      <xdr:rowOff>246530</xdr:rowOff>
    </xdr:from>
    <xdr:to>
      <xdr:col>17</xdr:col>
      <xdr:colOff>515471</xdr:colOff>
      <xdr:row>14</xdr:row>
      <xdr:rowOff>341557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17865" y="3924300"/>
          <a:ext cx="436880" cy="94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8255</xdr:colOff>
      <xdr:row>10</xdr:row>
      <xdr:rowOff>171450</xdr:rowOff>
    </xdr:from>
    <xdr:to>
      <xdr:col>17</xdr:col>
      <xdr:colOff>508635</xdr:colOff>
      <xdr:row>10</xdr:row>
      <xdr:rowOff>288290</xdr:rowOff>
    </xdr:to>
    <xdr:pic>
      <xdr:nvPicPr>
        <xdr:cNvPr id="3" name="图片 2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8248015" y="1819910"/>
          <a:ext cx="500380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31115</xdr:colOff>
      <xdr:row>11</xdr:row>
      <xdr:rowOff>252095</xdr:rowOff>
    </xdr:from>
    <xdr:to>
      <xdr:col>17</xdr:col>
      <xdr:colOff>402590</xdr:colOff>
      <xdr:row>11</xdr:row>
      <xdr:rowOff>330200</xdr:rowOff>
    </xdr:to>
    <xdr:pic>
      <xdr:nvPicPr>
        <xdr:cNvPr id="4" name="图片 3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8270875" y="2407920"/>
          <a:ext cx="371475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146685</xdr:colOff>
      <xdr:row>12</xdr:row>
      <xdr:rowOff>43815</xdr:rowOff>
    </xdr:from>
    <xdr:to>
      <xdr:col>17</xdr:col>
      <xdr:colOff>375920</xdr:colOff>
      <xdr:row>12</xdr:row>
      <xdr:rowOff>412750</xdr:rowOff>
    </xdr:to>
    <xdr:pic>
      <xdr:nvPicPr>
        <xdr:cNvPr id="5" name="图片 4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8386445" y="2707005"/>
          <a:ext cx="229235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66040</xdr:colOff>
      <xdr:row>13</xdr:row>
      <xdr:rowOff>55880</xdr:rowOff>
    </xdr:from>
    <xdr:to>
      <xdr:col>17</xdr:col>
      <xdr:colOff>406400</xdr:colOff>
      <xdr:row>13</xdr:row>
      <xdr:rowOff>469900</xdr:rowOff>
    </xdr:to>
    <xdr:pic>
      <xdr:nvPicPr>
        <xdr:cNvPr id="6" name="图片 5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8305800" y="3226435"/>
          <a:ext cx="340360" cy="414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130865</xdr:colOff>
      <xdr:row>33</xdr:row>
      <xdr:rowOff>56322</xdr:rowOff>
    </xdr:from>
    <xdr:to>
      <xdr:col>17</xdr:col>
      <xdr:colOff>429038</xdr:colOff>
      <xdr:row>33</xdr:row>
      <xdr:rowOff>481257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7335" y="13373735"/>
          <a:ext cx="297815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49695</xdr:colOff>
      <xdr:row>72</xdr:row>
      <xdr:rowOff>82826</xdr:rowOff>
    </xdr:from>
    <xdr:to>
      <xdr:col>17</xdr:col>
      <xdr:colOff>522179</xdr:colOff>
      <xdr:row>72</xdr:row>
      <xdr:rowOff>347871</xdr:rowOff>
    </xdr:to>
    <xdr:pic>
      <xdr:nvPicPr>
        <xdr:cNvPr id="35" name="图片 3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36055" y="33182560"/>
          <a:ext cx="465455" cy="26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67235</xdr:colOff>
      <xdr:row>73</xdr:row>
      <xdr:rowOff>67235</xdr:rowOff>
    </xdr:from>
    <xdr:to>
      <xdr:col>17</xdr:col>
      <xdr:colOff>347382</xdr:colOff>
      <xdr:row>73</xdr:row>
      <xdr:rowOff>382716</xdr:rowOff>
    </xdr:to>
    <xdr:pic>
      <xdr:nvPicPr>
        <xdr:cNvPr id="46" name="图片 4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6553200" y="33674050"/>
          <a:ext cx="280670" cy="315595"/>
        </a:xfrm>
        <a:prstGeom prst="rect">
          <a:avLst/>
        </a:prstGeom>
      </xdr:spPr>
    </xdr:pic>
    <xdr:clientData/>
  </xdr:twoCellAnchor>
  <xdr:twoCellAnchor>
    <xdr:from>
      <xdr:col>17</xdr:col>
      <xdr:colOff>104775</xdr:colOff>
      <xdr:row>35</xdr:row>
      <xdr:rowOff>76200</xdr:rowOff>
    </xdr:from>
    <xdr:to>
      <xdr:col>17</xdr:col>
      <xdr:colOff>333375</xdr:colOff>
      <xdr:row>35</xdr:row>
      <xdr:rowOff>438150</xdr:rowOff>
    </xdr:to>
    <xdr:pic>
      <xdr:nvPicPr>
        <xdr:cNvPr id="47" name="Picture 33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6591300" y="14408785"/>
          <a:ext cx="2286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104775</xdr:colOff>
      <xdr:row>34</xdr:row>
      <xdr:rowOff>76200</xdr:rowOff>
    </xdr:from>
    <xdr:to>
      <xdr:col>17</xdr:col>
      <xdr:colOff>333375</xdr:colOff>
      <xdr:row>34</xdr:row>
      <xdr:rowOff>438150</xdr:rowOff>
    </xdr:to>
    <xdr:pic>
      <xdr:nvPicPr>
        <xdr:cNvPr id="48" name="Picture 33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6591300" y="13901420"/>
          <a:ext cx="2286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95249</xdr:colOff>
      <xdr:row>18</xdr:row>
      <xdr:rowOff>54428</xdr:rowOff>
    </xdr:from>
    <xdr:to>
      <xdr:col>17</xdr:col>
      <xdr:colOff>392548</xdr:colOff>
      <xdr:row>18</xdr:row>
      <xdr:rowOff>462642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1140" y="5761355"/>
          <a:ext cx="297815" cy="408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81644</xdr:colOff>
      <xdr:row>19</xdr:row>
      <xdr:rowOff>13608</xdr:rowOff>
    </xdr:from>
    <xdr:to>
      <xdr:col>17</xdr:col>
      <xdr:colOff>428492</xdr:colOff>
      <xdr:row>19</xdr:row>
      <xdr:rowOff>489858</xdr:rowOff>
    </xdr:to>
    <xdr:pic>
      <xdr:nvPicPr>
        <xdr:cNvPr id="74" name="图片 7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67805" y="6228080"/>
          <a:ext cx="34671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163287</xdr:colOff>
      <xdr:row>20</xdr:row>
      <xdr:rowOff>115136</xdr:rowOff>
    </xdr:from>
    <xdr:to>
      <xdr:col>17</xdr:col>
      <xdr:colOff>416373</xdr:colOff>
      <xdr:row>20</xdr:row>
      <xdr:rowOff>462642</xdr:rowOff>
    </xdr:to>
    <xdr:pic>
      <xdr:nvPicPr>
        <xdr:cNvPr id="75" name="图片 74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49720" y="6837045"/>
          <a:ext cx="252730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149679</xdr:colOff>
      <xdr:row>21</xdr:row>
      <xdr:rowOff>13607</xdr:rowOff>
    </xdr:from>
    <xdr:to>
      <xdr:col>17</xdr:col>
      <xdr:colOff>449036</xdr:colOff>
      <xdr:row>21</xdr:row>
      <xdr:rowOff>424647</xdr:rowOff>
    </xdr:to>
    <xdr:pic>
      <xdr:nvPicPr>
        <xdr:cNvPr id="76" name="图片 75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35750" y="7242810"/>
          <a:ext cx="299720" cy="410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28575</xdr:colOff>
      <xdr:row>25</xdr:row>
      <xdr:rowOff>66676</xdr:rowOff>
    </xdr:from>
    <xdr:to>
      <xdr:col>17</xdr:col>
      <xdr:colOff>517772</xdr:colOff>
      <xdr:row>25</xdr:row>
      <xdr:rowOff>447676</xdr:rowOff>
    </xdr:to>
    <xdr:pic>
      <xdr:nvPicPr>
        <xdr:cNvPr id="80" name="图片 79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15100" y="9325610"/>
          <a:ext cx="48641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89647</xdr:colOff>
      <xdr:row>39</xdr:row>
      <xdr:rowOff>145186</xdr:rowOff>
    </xdr:from>
    <xdr:to>
      <xdr:col>17</xdr:col>
      <xdr:colOff>496792</xdr:colOff>
      <xdr:row>39</xdr:row>
      <xdr:rowOff>448235</xdr:rowOff>
    </xdr:to>
    <xdr:pic>
      <xdr:nvPicPr>
        <xdr:cNvPr id="97" name="图片 96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6060" y="16506825"/>
          <a:ext cx="407035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100853</xdr:colOff>
      <xdr:row>73</xdr:row>
      <xdr:rowOff>0</xdr:rowOff>
    </xdr:from>
    <xdr:to>
      <xdr:col>17</xdr:col>
      <xdr:colOff>493059</xdr:colOff>
      <xdr:row>73</xdr:row>
      <xdr:rowOff>15688</xdr:rowOff>
    </xdr:to>
    <xdr:pic>
      <xdr:nvPicPr>
        <xdr:cNvPr id="98" name="图片 97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6855" y="33607375"/>
          <a:ext cx="392430" cy="15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44824</xdr:colOff>
      <xdr:row>75</xdr:row>
      <xdr:rowOff>100853</xdr:rowOff>
    </xdr:from>
    <xdr:to>
      <xdr:col>17</xdr:col>
      <xdr:colOff>504265</xdr:colOff>
      <xdr:row>75</xdr:row>
      <xdr:rowOff>418873</xdr:rowOff>
    </xdr:to>
    <xdr:pic>
      <xdr:nvPicPr>
        <xdr:cNvPr id="113" name="图片 112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30975" y="34722435"/>
          <a:ext cx="459740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44824</xdr:colOff>
      <xdr:row>74</xdr:row>
      <xdr:rowOff>22411</xdr:rowOff>
    </xdr:from>
    <xdr:to>
      <xdr:col>17</xdr:col>
      <xdr:colOff>449310</xdr:colOff>
      <xdr:row>74</xdr:row>
      <xdr:rowOff>493058</xdr:rowOff>
    </xdr:to>
    <xdr:pic>
      <xdr:nvPicPr>
        <xdr:cNvPr id="114" name="图片 113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30975" y="34136965"/>
          <a:ext cx="404495" cy="470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182789</xdr:colOff>
      <xdr:row>20</xdr:row>
      <xdr:rowOff>109220</xdr:rowOff>
    </xdr:from>
    <xdr:to>
      <xdr:col>17</xdr:col>
      <xdr:colOff>430439</xdr:colOff>
      <xdr:row>20</xdr:row>
      <xdr:rowOff>412115</xdr:rowOff>
    </xdr:to>
    <xdr:pic>
      <xdr:nvPicPr>
        <xdr:cNvPr id="189" name="Picture 16079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6668770" y="6831330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112061</xdr:colOff>
      <xdr:row>16</xdr:row>
      <xdr:rowOff>112059</xdr:rowOff>
    </xdr:from>
    <xdr:to>
      <xdr:col>17</xdr:col>
      <xdr:colOff>435507</xdr:colOff>
      <xdr:row>16</xdr:row>
      <xdr:rowOff>454399</xdr:rowOff>
    </xdr:to>
    <xdr:pic>
      <xdr:nvPicPr>
        <xdr:cNvPr id="204" name="图片 203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98285" y="4804410"/>
          <a:ext cx="323215" cy="342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33619</xdr:colOff>
      <xdr:row>23</xdr:row>
      <xdr:rowOff>156882</xdr:rowOff>
    </xdr:from>
    <xdr:to>
      <xdr:col>17</xdr:col>
      <xdr:colOff>555417</xdr:colOff>
      <xdr:row>23</xdr:row>
      <xdr:rowOff>414617</xdr:rowOff>
    </xdr:to>
    <xdr:pic>
      <xdr:nvPicPr>
        <xdr:cNvPr id="205" name="图片 204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19545" y="8401050"/>
          <a:ext cx="48196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44823</xdr:colOff>
      <xdr:row>26</xdr:row>
      <xdr:rowOff>61045</xdr:rowOff>
    </xdr:from>
    <xdr:to>
      <xdr:col>17</xdr:col>
      <xdr:colOff>448235</xdr:colOff>
      <xdr:row>27</xdr:row>
      <xdr:rowOff>0</xdr:rowOff>
    </xdr:to>
    <xdr:pic>
      <xdr:nvPicPr>
        <xdr:cNvPr id="206" name="图片 205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30975" y="9827260"/>
          <a:ext cx="403225" cy="44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107577</xdr:colOff>
      <xdr:row>8</xdr:row>
      <xdr:rowOff>0</xdr:rowOff>
    </xdr:from>
    <xdr:to>
      <xdr:col>17</xdr:col>
      <xdr:colOff>429417</xdr:colOff>
      <xdr:row>8</xdr:row>
      <xdr:rowOff>467285</xdr:rowOff>
    </xdr:to>
    <xdr:pic>
      <xdr:nvPicPr>
        <xdr:cNvPr id="257" name="图片 256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93840" y="633730"/>
          <a:ext cx="32194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57150</xdr:colOff>
      <xdr:row>16</xdr:row>
      <xdr:rowOff>0</xdr:rowOff>
    </xdr:from>
    <xdr:to>
      <xdr:col>17</xdr:col>
      <xdr:colOff>542925</xdr:colOff>
      <xdr:row>16</xdr:row>
      <xdr:rowOff>21684</xdr:rowOff>
    </xdr:to>
    <xdr:pic>
      <xdr:nvPicPr>
        <xdr:cNvPr id="249" name="图片 248"/>
        <xdr:cNvPicPr>
          <a:picLocks noChangeAspect="1" noChangeArrowheads="1"/>
        </xdr:cNvPicPr>
      </xdr:nvPicPr>
      <xdr:blipFill>
        <a:blip r:embed="rId1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43675" y="4692650"/>
          <a:ext cx="457835" cy="21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56028</xdr:colOff>
      <xdr:row>24</xdr:row>
      <xdr:rowOff>88526</xdr:rowOff>
    </xdr:from>
    <xdr:to>
      <xdr:col>17</xdr:col>
      <xdr:colOff>531389</xdr:colOff>
      <xdr:row>24</xdr:row>
      <xdr:rowOff>459442</xdr:rowOff>
    </xdr:to>
    <xdr:pic>
      <xdr:nvPicPr>
        <xdr:cNvPr id="250" name="图片 249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42405" y="8839835"/>
          <a:ext cx="459105" cy="370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78443</xdr:colOff>
      <xdr:row>30</xdr:row>
      <xdr:rowOff>75951</xdr:rowOff>
    </xdr:from>
    <xdr:to>
      <xdr:col>17</xdr:col>
      <xdr:colOff>425823</xdr:colOff>
      <xdr:row>30</xdr:row>
      <xdr:rowOff>462242</xdr:rowOff>
    </xdr:to>
    <xdr:pic>
      <xdr:nvPicPr>
        <xdr:cNvPr id="286" name="图片 285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64630" y="11871325"/>
          <a:ext cx="347345" cy="386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57150</xdr:colOff>
      <xdr:row>43</xdr:row>
      <xdr:rowOff>0</xdr:rowOff>
    </xdr:from>
    <xdr:to>
      <xdr:col>17</xdr:col>
      <xdr:colOff>542925</xdr:colOff>
      <xdr:row>43</xdr:row>
      <xdr:rowOff>21684</xdr:rowOff>
    </xdr:to>
    <xdr:pic>
      <xdr:nvPicPr>
        <xdr:cNvPr id="288" name="图片 287"/>
        <xdr:cNvPicPr>
          <a:picLocks noChangeAspect="1" noChangeArrowheads="1"/>
        </xdr:cNvPicPr>
      </xdr:nvPicPr>
      <xdr:blipFill>
        <a:blip r:embed="rId1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43675" y="18391505"/>
          <a:ext cx="457835" cy="21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168088</xdr:colOff>
      <xdr:row>43</xdr:row>
      <xdr:rowOff>57941</xdr:rowOff>
    </xdr:from>
    <xdr:to>
      <xdr:col>17</xdr:col>
      <xdr:colOff>405640</xdr:colOff>
      <xdr:row>43</xdr:row>
      <xdr:rowOff>437029</xdr:rowOff>
    </xdr:to>
    <xdr:pic>
      <xdr:nvPicPr>
        <xdr:cNvPr id="300" name="图片 299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4165" y="18449290"/>
          <a:ext cx="237490" cy="379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134472</xdr:colOff>
      <xdr:row>64</xdr:row>
      <xdr:rowOff>33618</xdr:rowOff>
    </xdr:from>
    <xdr:to>
      <xdr:col>17</xdr:col>
      <xdr:colOff>291354</xdr:colOff>
      <xdr:row>64</xdr:row>
      <xdr:rowOff>492659</xdr:rowOff>
    </xdr:to>
    <xdr:pic>
      <xdr:nvPicPr>
        <xdr:cNvPr id="303" name="图片 302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0510" y="29074110"/>
          <a:ext cx="156845" cy="459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134471</xdr:colOff>
      <xdr:row>65</xdr:row>
      <xdr:rowOff>44824</xdr:rowOff>
    </xdr:from>
    <xdr:to>
      <xdr:col>17</xdr:col>
      <xdr:colOff>326018</xdr:colOff>
      <xdr:row>65</xdr:row>
      <xdr:rowOff>493059</xdr:rowOff>
    </xdr:to>
    <xdr:pic>
      <xdr:nvPicPr>
        <xdr:cNvPr id="304" name="图片 303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0510" y="29592905"/>
          <a:ext cx="191770" cy="448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136713</xdr:colOff>
      <xdr:row>66</xdr:row>
      <xdr:rowOff>81339</xdr:rowOff>
    </xdr:from>
    <xdr:to>
      <xdr:col>17</xdr:col>
      <xdr:colOff>403413</xdr:colOff>
      <xdr:row>66</xdr:row>
      <xdr:rowOff>426427</xdr:rowOff>
    </xdr:to>
    <xdr:pic>
      <xdr:nvPicPr>
        <xdr:cNvPr id="305" name="图片 304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3050" y="30137100"/>
          <a:ext cx="266700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114301</xdr:colOff>
      <xdr:row>67</xdr:row>
      <xdr:rowOff>49942</xdr:rowOff>
    </xdr:from>
    <xdr:to>
      <xdr:col>17</xdr:col>
      <xdr:colOff>400050</xdr:colOff>
      <xdr:row>67</xdr:row>
      <xdr:rowOff>419678</xdr:rowOff>
    </xdr:to>
    <xdr:pic>
      <xdr:nvPicPr>
        <xdr:cNvPr id="306" name="图片 305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0825" y="30612715"/>
          <a:ext cx="285750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133350</xdr:colOff>
      <xdr:row>69</xdr:row>
      <xdr:rowOff>88349</xdr:rowOff>
    </xdr:from>
    <xdr:to>
      <xdr:col>17</xdr:col>
      <xdr:colOff>503831</xdr:colOff>
      <xdr:row>69</xdr:row>
      <xdr:rowOff>466724</xdr:rowOff>
    </xdr:to>
    <xdr:pic>
      <xdr:nvPicPr>
        <xdr:cNvPr id="307" name="图片 306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9875" y="31666180"/>
          <a:ext cx="370205" cy="37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142876</xdr:colOff>
      <xdr:row>70</xdr:row>
      <xdr:rowOff>66675</xdr:rowOff>
    </xdr:from>
    <xdr:to>
      <xdr:col>17</xdr:col>
      <xdr:colOff>515927</xdr:colOff>
      <xdr:row>70</xdr:row>
      <xdr:rowOff>447674</xdr:rowOff>
    </xdr:to>
    <xdr:pic>
      <xdr:nvPicPr>
        <xdr:cNvPr id="308" name="图片 307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9400" y="32151955"/>
          <a:ext cx="372110" cy="380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0</xdr:colOff>
      <xdr:row>27</xdr:row>
      <xdr:rowOff>0</xdr:rowOff>
    </xdr:from>
    <xdr:to>
      <xdr:col>17</xdr:col>
      <xdr:colOff>455351</xdr:colOff>
      <xdr:row>27</xdr:row>
      <xdr:rowOff>480550</xdr:rowOff>
    </xdr:to>
    <xdr:pic>
      <xdr:nvPicPr>
        <xdr:cNvPr id="202" name="图片 201"/>
        <xdr:cNvPicPr>
          <a:picLocks noChangeAspect="1" noChangeArrowheads="1"/>
        </xdr:cNvPicPr>
      </xdr:nvPicPr>
      <xdr:blipFill>
        <a:blip r:embed="rId2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6525" y="10273665"/>
          <a:ext cx="455295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132522</xdr:colOff>
      <xdr:row>37</xdr:row>
      <xdr:rowOff>66261</xdr:rowOff>
    </xdr:from>
    <xdr:to>
      <xdr:col>17</xdr:col>
      <xdr:colOff>430695</xdr:colOff>
      <xdr:row>37</xdr:row>
      <xdr:rowOff>472108</xdr:rowOff>
    </xdr:to>
    <xdr:pic>
      <xdr:nvPicPr>
        <xdr:cNvPr id="231" name="图片 230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8605" y="15413355"/>
          <a:ext cx="298450" cy="405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123265</xdr:colOff>
      <xdr:row>38</xdr:row>
      <xdr:rowOff>93278</xdr:rowOff>
    </xdr:from>
    <xdr:to>
      <xdr:col>17</xdr:col>
      <xdr:colOff>392206</xdr:colOff>
      <xdr:row>38</xdr:row>
      <xdr:rowOff>406210</xdr:rowOff>
    </xdr:to>
    <xdr:pic>
      <xdr:nvPicPr>
        <xdr:cNvPr id="232" name="图片 231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9715" y="15947390"/>
          <a:ext cx="268605" cy="31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212912</xdr:colOff>
      <xdr:row>36</xdr:row>
      <xdr:rowOff>44822</xdr:rowOff>
    </xdr:from>
    <xdr:to>
      <xdr:col>17</xdr:col>
      <xdr:colOff>370189</xdr:colOff>
      <xdr:row>36</xdr:row>
      <xdr:rowOff>448235</xdr:rowOff>
    </xdr:to>
    <xdr:pic>
      <xdr:nvPicPr>
        <xdr:cNvPr id="243" name="图片 242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9250" y="14884400"/>
          <a:ext cx="156845" cy="40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122464</xdr:colOff>
      <xdr:row>29</xdr:row>
      <xdr:rowOff>26460</xdr:rowOff>
    </xdr:from>
    <xdr:to>
      <xdr:col>17</xdr:col>
      <xdr:colOff>489857</xdr:colOff>
      <xdr:row>29</xdr:row>
      <xdr:rowOff>462642</xdr:rowOff>
    </xdr:to>
    <xdr:pic>
      <xdr:nvPicPr>
        <xdr:cNvPr id="245" name="图片 244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8445" y="11314430"/>
          <a:ext cx="367665" cy="436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112858</xdr:colOff>
      <xdr:row>66</xdr:row>
      <xdr:rowOff>61045</xdr:rowOff>
    </xdr:from>
    <xdr:to>
      <xdr:col>17</xdr:col>
      <xdr:colOff>516270</xdr:colOff>
      <xdr:row>67</xdr:row>
      <xdr:rowOff>0</xdr:rowOff>
    </xdr:to>
    <xdr:pic>
      <xdr:nvPicPr>
        <xdr:cNvPr id="247" name="图片 246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98920" y="30116780"/>
          <a:ext cx="402590" cy="44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112858</xdr:colOff>
      <xdr:row>71</xdr:row>
      <xdr:rowOff>61045</xdr:rowOff>
    </xdr:from>
    <xdr:to>
      <xdr:col>17</xdr:col>
      <xdr:colOff>516270</xdr:colOff>
      <xdr:row>72</xdr:row>
      <xdr:rowOff>0</xdr:rowOff>
    </xdr:to>
    <xdr:pic>
      <xdr:nvPicPr>
        <xdr:cNvPr id="248" name="图片 247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98920" y="32653605"/>
          <a:ext cx="402590" cy="44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231321</xdr:colOff>
      <xdr:row>61</xdr:row>
      <xdr:rowOff>40821</xdr:rowOff>
    </xdr:from>
    <xdr:to>
      <xdr:col>17</xdr:col>
      <xdr:colOff>417831</xdr:colOff>
      <xdr:row>61</xdr:row>
      <xdr:rowOff>421821</xdr:rowOff>
    </xdr:to>
    <xdr:pic>
      <xdr:nvPicPr>
        <xdr:cNvPr id="256" name="图片 255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7665" y="27559635"/>
          <a:ext cx="18669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204107</xdr:colOff>
      <xdr:row>62</xdr:row>
      <xdr:rowOff>0</xdr:rowOff>
    </xdr:from>
    <xdr:to>
      <xdr:col>17</xdr:col>
      <xdr:colOff>417262</xdr:colOff>
      <xdr:row>62</xdr:row>
      <xdr:rowOff>435429</xdr:rowOff>
    </xdr:to>
    <xdr:pic>
      <xdr:nvPicPr>
        <xdr:cNvPr id="258" name="图片 257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0360" y="28026360"/>
          <a:ext cx="213360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33617</xdr:colOff>
      <xdr:row>46</xdr:row>
      <xdr:rowOff>46128</xdr:rowOff>
    </xdr:from>
    <xdr:to>
      <xdr:col>17</xdr:col>
      <xdr:colOff>488968</xdr:colOff>
      <xdr:row>47</xdr:row>
      <xdr:rowOff>22413</xdr:rowOff>
    </xdr:to>
    <xdr:pic>
      <xdr:nvPicPr>
        <xdr:cNvPr id="322" name="图片 321"/>
        <xdr:cNvPicPr>
          <a:picLocks noChangeAspect="1" noChangeArrowheads="1"/>
        </xdr:cNvPicPr>
      </xdr:nvPicPr>
      <xdr:blipFill>
        <a:blip r:embed="rId2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19545" y="19959320"/>
          <a:ext cx="455930" cy="483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57150</xdr:colOff>
      <xdr:row>47</xdr:row>
      <xdr:rowOff>17898</xdr:rowOff>
    </xdr:from>
    <xdr:to>
      <xdr:col>17</xdr:col>
      <xdr:colOff>542925</xdr:colOff>
      <xdr:row>47</xdr:row>
      <xdr:rowOff>493059</xdr:rowOff>
    </xdr:to>
    <xdr:pic>
      <xdr:nvPicPr>
        <xdr:cNvPr id="329" name="图片 328"/>
        <xdr:cNvPicPr>
          <a:picLocks noChangeAspect="1" noChangeArrowheads="1"/>
        </xdr:cNvPicPr>
      </xdr:nvPicPr>
      <xdr:blipFill>
        <a:blip r:embed="rId1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43675" y="20438745"/>
          <a:ext cx="457835" cy="474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131670</xdr:colOff>
      <xdr:row>48</xdr:row>
      <xdr:rowOff>73476</xdr:rowOff>
    </xdr:from>
    <xdr:to>
      <xdr:col>17</xdr:col>
      <xdr:colOff>447676</xdr:colOff>
      <xdr:row>48</xdr:row>
      <xdr:rowOff>407257</xdr:rowOff>
    </xdr:to>
    <xdr:pic>
      <xdr:nvPicPr>
        <xdr:cNvPr id="330" name="图片 329"/>
        <xdr:cNvPicPr>
          <a:picLocks noChangeAspect="1" noChangeArrowheads="1"/>
        </xdr:cNvPicPr>
      </xdr:nvPicPr>
      <xdr:blipFill>
        <a:blip r:embed="rId3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7970" y="21001355"/>
          <a:ext cx="31623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45386</xdr:colOff>
      <xdr:row>50</xdr:row>
      <xdr:rowOff>33618</xdr:rowOff>
    </xdr:from>
    <xdr:to>
      <xdr:col>17</xdr:col>
      <xdr:colOff>472134</xdr:colOff>
      <xdr:row>50</xdr:row>
      <xdr:rowOff>484094</xdr:rowOff>
    </xdr:to>
    <xdr:pic>
      <xdr:nvPicPr>
        <xdr:cNvPr id="331" name="图片 330"/>
        <xdr:cNvPicPr>
          <a:picLocks noChangeAspect="1" noChangeArrowheads="1"/>
        </xdr:cNvPicPr>
      </xdr:nvPicPr>
      <xdr:blipFill>
        <a:blip r:embed="rId3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31610" y="21976080"/>
          <a:ext cx="426720" cy="45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112059</xdr:colOff>
      <xdr:row>53</xdr:row>
      <xdr:rowOff>67235</xdr:rowOff>
    </xdr:from>
    <xdr:to>
      <xdr:col>17</xdr:col>
      <xdr:colOff>457423</xdr:colOff>
      <xdr:row>53</xdr:row>
      <xdr:rowOff>369794</xdr:rowOff>
    </xdr:to>
    <xdr:pic>
      <xdr:nvPicPr>
        <xdr:cNvPr id="333" name="图片 332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98285" y="23526750"/>
          <a:ext cx="34544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133351</xdr:colOff>
      <xdr:row>54</xdr:row>
      <xdr:rowOff>24173</xdr:rowOff>
    </xdr:from>
    <xdr:to>
      <xdr:col>17</xdr:col>
      <xdr:colOff>416495</xdr:colOff>
      <xdr:row>54</xdr:row>
      <xdr:rowOff>476251</xdr:rowOff>
    </xdr:to>
    <xdr:pic>
      <xdr:nvPicPr>
        <xdr:cNvPr id="334" name="图片 333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9875" y="23991570"/>
          <a:ext cx="282575" cy="452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104775</xdr:colOff>
      <xdr:row>57</xdr:row>
      <xdr:rowOff>147321</xdr:rowOff>
    </xdr:from>
    <xdr:to>
      <xdr:col>17</xdr:col>
      <xdr:colOff>481330</xdr:colOff>
      <xdr:row>57</xdr:row>
      <xdr:rowOff>414656</xdr:rowOff>
    </xdr:to>
    <xdr:pic>
      <xdr:nvPicPr>
        <xdr:cNvPr id="337" name="图片 336"/>
        <xdr:cNvPicPr>
          <a:picLocks noChangeAspect="1"/>
        </xdr:cNvPicPr>
      </xdr:nvPicPr>
      <xdr:blipFill>
        <a:blip r:embed="rId39" cstate="print"/>
        <a:stretch>
          <a:fillRect/>
        </a:stretch>
      </xdr:blipFill>
      <xdr:spPr>
        <a:xfrm>
          <a:off x="6591300" y="25636855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33619</xdr:colOff>
      <xdr:row>60</xdr:row>
      <xdr:rowOff>78441</xdr:rowOff>
    </xdr:from>
    <xdr:to>
      <xdr:col>18</xdr:col>
      <xdr:colOff>1</xdr:colOff>
      <xdr:row>60</xdr:row>
      <xdr:rowOff>457720</xdr:rowOff>
    </xdr:to>
    <xdr:pic>
      <xdr:nvPicPr>
        <xdr:cNvPr id="338" name="图片 337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19545" y="27089735"/>
          <a:ext cx="481965" cy="379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145678</xdr:colOff>
      <xdr:row>45</xdr:row>
      <xdr:rowOff>26265</xdr:rowOff>
    </xdr:from>
    <xdr:to>
      <xdr:col>17</xdr:col>
      <xdr:colOff>392206</xdr:colOff>
      <xdr:row>45</xdr:row>
      <xdr:rowOff>477323</xdr:rowOff>
    </xdr:to>
    <xdr:pic>
      <xdr:nvPicPr>
        <xdr:cNvPr id="341" name="图片 340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31940" y="19432270"/>
          <a:ext cx="246380" cy="45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72390</xdr:colOff>
      <xdr:row>41</xdr:row>
      <xdr:rowOff>165735</xdr:rowOff>
    </xdr:from>
    <xdr:to>
      <xdr:col>17</xdr:col>
      <xdr:colOff>415925</xdr:colOff>
      <xdr:row>41</xdr:row>
      <xdr:rowOff>415925</xdr:rowOff>
    </xdr:to>
    <xdr:pic>
      <xdr:nvPicPr>
        <xdr:cNvPr id="292" name="图片 291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8915" y="17542510"/>
          <a:ext cx="343535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51954</xdr:colOff>
      <xdr:row>58</xdr:row>
      <xdr:rowOff>86591</xdr:rowOff>
    </xdr:from>
    <xdr:to>
      <xdr:col>17</xdr:col>
      <xdr:colOff>472209</xdr:colOff>
      <xdr:row>59</xdr:row>
      <xdr:rowOff>4534</xdr:rowOff>
    </xdr:to>
    <xdr:pic>
      <xdr:nvPicPr>
        <xdr:cNvPr id="298" name="图片 297"/>
        <xdr:cNvPicPr>
          <a:picLocks noChangeAspect="1"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37960" y="26083260"/>
          <a:ext cx="420370" cy="42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69273</xdr:colOff>
      <xdr:row>56</xdr:row>
      <xdr:rowOff>69274</xdr:rowOff>
    </xdr:from>
    <xdr:to>
      <xdr:col>18</xdr:col>
      <xdr:colOff>0</xdr:colOff>
      <xdr:row>56</xdr:row>
      <xdr:rowOff>432955</xdr:rowOff>
    </xdr:to>
    <xdr:pic>
      <xdr:nvPicPr>
        <xdr:cNvPr id="299" name="图片 298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5740" y="25051385"/>
          <a:ext cx="445770" cy="363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392206</xdr:colOff>
      <xdr:row>15</xdr:row>
      <xdr:rowOff>0</xdr:rowOff>
    </xdr:from>
    <xdr:to>
      <xdr:col>18</xdr:col>
      <xdr:colOff>4088</xdr:colOff>
      <xdr:row>15</xdr:row>
      <xdr:rowOff>291353</xdr:rowOff>
    </xdr:to>
    <xdr:pic>
      <xdr:nvPicPr>
        <xdr:cNvPr id="246" name="图片 245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6525" y="4185285"/>
          <a:ext cx="514985" cy="29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134470</xdr:colOff>
      <xdr:row>51</xdr:row>
      <xdr:rowOff>499983</xdr:rowOff>
    </xdr:from>
    <xdr:to>
      <xdr:col>17</xdr:col>
      <xdr:colOff>392206</xdr:colOff>
      <xdr:row>52</xdr:row>
      <xdr:rowOff>467285</xdr:rowOff>
    </xdr:to>
    <xdr:pic>
      <xdr:nvPicPr>
        <xdr:cNvPr id="269" name="图片 268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0510" y="22947630"/>
          <a:ext cx="257810" cy="471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95249</xdr:colOff>
      <xdr:row>17</xdr:row>
      <xdr:rowOff>54428</xdr:rowOff>
    </xdr:from>
    <xdr:to>
      <xdr:col>17</xdr:col>
      <xdr:colOff>392548</xdr:colOff>
      <xdr:row>17</xdr:row>
      <xdr:rowOff>462642</xdr:rowOff>
    </xdr:to>
    <xdr:pic>
      <xdr:nvPicPr>
        <xdr:cNvPr id="281" name="图片 280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1140" y="5253990"/>
          <a:ext cx="297815" cy="408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13607</xdr:colOff>
      <xdr:row>22</xdr:row>
      <xdr:rowOff>136072</xdr:rowOff>
    </xdr:from>
    <xdr:to>
      <xdr:col>17</xdr:col>
      <xdr:colOff>530678</xdr:colOff>
      <xdr:row>22</xdr:row>
      <xdr:rowOff>474355</xdr:rowOff>
    </xdr:to>
    <xdr:pic>
      <xdr:nvPicPr>
        <xdr:cNvPr id="284" name="图片 283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99860" y="7872730"/>
          <a:ext cx="501650" cy="338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168088</xdr:colOff>
      <xdr:row>44</xdr:row>
      <xdr:rowOff>11206</xdr:rowOff>
    </xdr:from>
    <xdr:to>
      <xdr:col>17</xdr:col>
      <xdr:colOff>414616</xdr:colOff>
      <xdr:row>44</xdr:row>
      <xdr:rowOff>462264</xdr:rowOff>
    </xdr:to>
    <xdr:pic>
      <xdr:nvPicPr>
        <xdr:cNvPr id="296" name="图片 295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4165" y="18909665"/>
          <a:ext cx="246380" cy="45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45386</xdr:colOff>
      <xdr:row>49</xdr:row>
      <xdr:rowOff>33618</xdr:rowOff>
    </xdr:from>
    <xdr:to>
      <xdr:col>17</xdr:col>
      <xdr:colOff>472134</xdr:colOff>
      <xdr:row>49</xdr:row>
      <xdr:rowOff>484094</xdr:rowOff>
    </xdr:to>
    <xdr:pic>
      <xdr:nvPicPr>
        <xdr:cNvPr id="301" name="图片 300"/>
        <xdr:cNvPicPr>
          <a:picLocks noChangeAspect="1" noChangeArrowheads="1"/>
        </xdr:cNvPicPr>
      </xdr:nvPicPr>
      <xdr:blipFill>
        <a:blip r:embed="rId3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31610" y="21468715"/>
          <a:ext cx="426720" cy="45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168087</xdr:colOff>
      <xdr:row>51</xdr:row>
      <xdr:rowOff>59100</xdr:rowOff>
    </xdr:from>
    <xdr:to>
      <xdr:col>17</xdr:col>
      <xdr:colOff>425823</xdr:colOff>
      <xdr:row>52</xdr:row>
      <xdr:rowOff>27634</xdr:rowOff>
    </xdr:to>
    <xdr:pic>
      <xdr:nvPicPr>
        <xdr:cNvPr id="332" name="图片 331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4165" y="22506940"/>
          <a:ext cx="257810" cy="47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69273</xdr:colOff>
      <xdr:row>55</xdr:row>
      <xdr:rowOff>69274</xdr:rowOff>
    </xdr:from>
    <xdr:to>
      <xdr:col>18</xdr:col>
      <xdr:colOff>0</xdr:colOff>
      <xdr:row>55</xdr:row>
      <xdr:rowOff>432955</xdr:rowOff>
    </xdr:to>
    <xdr:pic>
      <xdr:nvPicPr>
        <xdr:cNvPr id="335" name="图片 334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5740" y="24544020"/>
          <a:ext cx="445770" cy="363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10795</xdr:colOff>
      <xdr:row>42</xdr:row>
      <xdr:rowOff>122555</xdr:rowOff>
    </xdr:from>
    <xdr:to>
      <xdr:col>17</xdr:col>
      <xdr:colOff>499110</xdr:colOff>
      <xdr:row>42</xdr:row>
      <xdr:rowOff>227965</xdr:rowOff>
    </xdr:to>
    <xdr:pic>
      <xdr:nvPicPr>
        <xdr:cNvPr id="9" name="图片 8"/>
        <xdr:cNvPicPr>
          <a:picLocks noChangeAspect="1"/>
        </xdr:cNvPicPr>
      </xdr:nvPicPr>
      <xdr:blipFill>
        <a:blip r:embed="rId48" cstate="print"/>
        <a:stretch>
          <a:fillRect/>
        </a:stretch>
      </xdr:blipFill>
      <xdr:spPr>
        <a:xfrm>
          <a:off x="6497320" y="18006695"/>
          <a:ext cx="48831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96520</xdr:colOff>
      <xdr:row>9</xdr:row>
      <xdr:rowOff>40005</xdr:rowOff>
    </xdr:from>
    <xdr:to>
      <xdr:col>17</xdr:col>
      <xdr:colOff>429895</xdr:colOff>
      <xdr:row>9</xdr:row>
      <xdr:rowOff>434975</xdr:rowOff>
    </xdr:to>
    <xdr:pic>
      <xdr:nvPicPr>
        <xdr:cNvPr id="3" name="图片 2" descr="00"/>
        <xdr:cNvPicPr>
          <a:picLocks noChangeAspect="1"/>
        </xdr:cNvPicPr>
      </xdr:nvPicPr>
      <xdr:blipFill>
        <a:blip r:embed="rId49" cstate="print"/>
        <a:stretch>
          <a:fillRect/>
        </a:stretch>
      </xdr:blipFill>
      <xdr:spPr>
        <a:xfrm>
          <a:off x="6583045" y="1181100"/>
          <a:ext cx="333375" cy="394970"/>
        </a:xfrm>
        <a:prstGeom prst="rect">
          <a:avLst/>
        </a:prstGeom>
      </xdr:spPr>
    </xdr:pic>
    <xdr:clientData/>
  </xdr:twoCellAnchor>
  <xdr:twoCellAnchor>
    <xdr:from>
      <xdr:col>16</xdr:col>
      <xdr:colOff>360045</xdr:colOff>
      <xdr:row>14</xdr:row>
      <xdr:rowOff>179294</xdr:rowOff>
    </xdr:from>
    <xdr:to>
      <xdr:col>18</xdr:col>
      <xdr:colOff>3810</xdr:colOff>
      <xdr:row>14</xdr:row>
      <xdr:rowOff>291054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6525" y="3856990"/>
          <a:ext cx="514985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134472</xdr:colOff>
      <xdr:row>63</xdr:row>
      <xdr:rowOff>33618</xdr:rowOff>
    </xdr:from>
    <xdr:to>
      <xdr:col>17</xdr:col>
      <xdr:colOff>291354</xdr:colOff>
      <xdr:row>63</xdr:row>
      <xdr:rowOff>492659</xdr:rowOff>
    </xdr:to>
    <xdr:pic>
      <xdr:nvPicPr>
        <xdr:cNvPr id="347" name="图片 346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0510" y="28566745"/>
          <a:ext cx="156845" cy="459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133350</xdr:colOff>
      <xdr:row>68</xdr:row>
      <xdr:rowOff>88349</xdr:rowOff>
    </xdr:from>
    <xdr:to>
      <xdr:col>17</xdr:col>
      <xdr:colOff>503831</xdr:colOff>
      <xdr:row>68</xdr:row>
      <xdr:rowOff>466724</xdr:rowOff>
    </xdr:to>
    <xdr:pic>
      <xdr:nvPicPr>
        <xdr:cNvPr id="349" name="图片 348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9875" y="31158815"/>
          <a:ext cx="370205" cy="37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102870</xdr:colOff>
      <xdr:row>28</xdr:row>
      <xdr:rowOff>134620</xdr:rowOff>
    </xdr:from>
    <xdr:to>
      <xdr:col>17</xdr:col>
      <xdr:colOff>484505</xdr:colOff>
      <xdr:row>28</xdr:row>
      <xdr:rowOff>376555</xdr:rowOff>
    </xdr:to>
    <xdr:pic>
      <xdr:nvPicPr>
        <xdr:cNvPr id="19" name="图片 18"/>
        <xdr:cNvPicPr>
          <a:picLocks noChangeAspect="1"/>
        </xdr:cNvPicPr>
      </xdr:nvPicPr>
      <xdr:blipFill>
        <a:blip r:embed="rId50" cstate="print"/>
        <a:stretch>
          <a:fillRect/>
        </a:stretch>
      </xdr:blipFill>
      <xdr:spPr>
        <a:xfrm rot="5580000">
          <a:off x="6659245" y="10845800"/>
          <a:ext cx="24193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13607</xdr:colOff>
      <xdr:row>59</xdr:row>
      <xdr:rowOff>122466</xdr:rowOff>
    </xdr:from>
    <xdr:to>
      <xdr:col>17</xdr:col>
      <xdr:colOff>432702</xdr:colOff>
      <xdr:row>59</xdr:row>
      <xdr:rowOff>367394</xdr:rowOff>
    </xdr:to>
    <xdr:pic>
      <xdr:nvPicPr>
        <xdr:cNvPr id="11267" name="Picture 3"/>
        <xdr:cNvPicPr>
          <a:picLocks noChangeAspect="1" noChangeArrowheads="1"/>
        </xdr:cNvPicPr>
      </xdr:nvPicPr>
      <xdr:blipFill>
        <a:blip r:embed="rId51" cstate="print"/>
        <a:srcRect/>
        <a:stretch>
          <a:fillRect/>
        </a:stretch>
      </xdr:blipFill>
      <xdr:spPr>
        <a:xfrm>
          <a:off x="6499860" y="26626185"/>
          <a:ext cx="419100" cy="2451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8255</xdr:colOff>
      <xdr:row>10</xdr:row>
      <xdr:rowOff>171450</xdr:rowOff>
    </xdr:from>
    <xdr:to>
      <xdr:col>17</xdr:col>
      <xdr:colOff>508635</xdr:colOff>
      <xdr:row>10</xdr:row>
      <xdr:rowOff>288290</xdr:rowOff>
    </xdr:to>
    <xdr:pic>
      <xdr:nvPicPr>
        <xdr:cNvPr id="2" name="图片 1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6494780" y="1819910"/>
          <a:ext cx="500380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31115</xdr:colOff>
      <xdr:row>11</xdr:row>
      <xdr:rowOff>252095</xdr:rowOff>
    </xdr:from>
    <xdr:to>
      <xdr:col>17</xdr:col>
      <xdr:colOff>402590</xdr:colOff>
      <xdr:row>11</xdr:row>
      <xdr:rowOff>330200</xdr:rowOff>
    </xdr:to>
    <xdr:pic>
      <xdr:nvPicPr>
        <xdr:cNvPr id="4" name="图片 3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6517640" y="2407920"/>
          <a:ext cx="371475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146685</xdr:colOff>
      <xdr:row>12</xdr:row>
      <xdr:rowOff>43815</xdr:rowOff>
    </xdr:from>
    <xdr:to>
      <xdr:col>17</xdr:col>
      <xdr:colOff>375920</xdr:colOff>
      <xdr:row>12</xdr:row>
      <xdr:rowOff>412750</xdr:rowOff>
    </xdr:to>
    <xdr:pic>
      <xdr:nvPicPr>
        <xdr:cNvPr id="5" name="图片 4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6633210" y="2707005"/>
          <a:ext cx="229235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66040</xdr:colOff>
      <xdr:row>13</xdr:row>
      <xdr:rowOff>55880</xdr:rowOff>
    </xdr:from>
    <xdr:to>
      <xdr:col>17</xdr:col>
      <xdr:colOff>406400</xdr:colOff>
      <xdr:row>13</xdr:row>
      <xdr:rowOff>469900</xdr:rowOff>
    </xdr:to>
    <xdr:pic>
      <xdr:nvPicPr>
        <xdr:cNvPr id="6" name="图片 5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6552565" y="3226435"/>
          <a:ext cx="340360" cy="414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147320</xdr:colOff>
      <xdr:row>19</xdr:row>
      <xdr:rowOff>34925</xdr:rowOff>
    </xdr:from>
    <xdr:to>
      <xdr:col>17</xdr:col>
      <xdr:colOff>436245</xdr:colOff>
      <xdr:row>19</xdr:row>
      <xdr:rowOff>419735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23025" y="6249670"/>
          <a:ext cx="2889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185263</xdr:colOff>
      <xdr:row>21</xdr:row>
      <xdr:rowOff>75273</xdr:rowOff>
    </xdr:from>
    <xdr:to>
      <xdr:col>17</xdr:col>
      <xdr:colOff>369794</xdr:colOff>
      <xdr:row>21</xdr:row>
      <xdr:rowOff>431286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60490" y="7304405"/>
          <a:ext cx="18478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205629</xdr:colOff>
      <xdr:row>22</xdr:row>
      <xdr:rowOff>31937</xdr:rowOff>
    </xdr:from>
    <xdr:to>
      <xdr:col>17</xdr:col>
      <xdr:colOff>409466</xdr:colOff>
      <xdr:row>22</xdr:row>
      <xdr:rowOff>425824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0810" y="7768590"/>
          <a:ext cx="203835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66675</xdr:colOff>
      <xdr:row>23</xdr:row>
      <xdr:rowOff>43227</xdr:rowOff>
    </xdr:from>
    <xdr:to>
      <xdr:col>18</xdr:col>
      <xdr:colOff>1602</xdr:colOff>
      <xdr:row>23</xdr:row>
      <xdr:rowOff>476251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2380" y="8287385"/>
          <a:ext cx="448310" cy="4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89087</xdr:colOff>
      <xdr:row>28</xdr:row>
      <xdr:rowOff>91470</xdr:rowOff>
    </xdr:from>
    <xdr:to>
      <xdr:col>17</xdr:col>
      <xdr:colOff>500043</xdr:colOff>
      <xdr:row>28</xdr:row>
      <xdr:rowOff>459442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64605" y="10872470"/>
          <a:ext cx="410845" cy="367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27940</xdr:colOff>
      <xdr:row>31</xdr:row>
      <xdr:rowOff>60960</xdr:rowOff>
    </xdr:from>
    <xdr:to>
      <xdr:col>17</xdr:col>
      <xdr:colOff>466090</xdr:colOff>
      <xdr:row>31</xdr:row>
      <xdr:rowOff>426720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03645" y="12364085"/>
          <a:ext cx="43815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87925</xdr:colOff>
      <xdr:row>35</xdr:row>
      <xdr:rowOff>31199</xdr:rowOff>
    </xdr:from>
    <xdr:to>
      <xdr:col>17</xdr:col>
      <xdr:colOff>369794</xdr:colOff>
      <xdr:row>35</xdr:row>
      <xdr:rowOff>395570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63335" y="14363700"/>
          <a:ext cx="281940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113030</xdr:colOff>
      <xdr:row>8</xdr:row>
      <xdr:rowOff>70485</xdr:rowOff>
    </xdr:from>
    <xdr:to>
      <xdr:col>17</xdr:col>
      <xdr:colOff>394970</xdr:colOff>
      <xdr:row>8</xdr:row>
      <xdr:rowOff>438150</xdr:rowOff>
    </xdr:to>
    <xdr:pic>
      <xdr:nvPicPr>
        <xdr:cNvPr id="26" name="Picture 15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6388735" y="704215"/>
          <a:ext cx="281940" cy="36766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44825</xdr:colOff>
      <xdr:row>15</xdr:row>
      <xdr:rowOff>134471</xdr:rowOff>
    </xdr:from>
    <xdr:to>
      <xdr:col>17</xdr:col>
      <xdr:colOff>462253</xdr:colOff>
      <xdr:row>15</xdr:row>
      <xdr:rowOff>414617</xdr:rowOff>
    </xdr:to>
    <xdr:pic>
      <xdr:nvPicPr>
        <xdr:cNvPr id="27" name="Picture 17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6320155" y="4319270"/>
          <a:ext cx="417195" cy="28003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108131</xdr:colOff>
      <xdr:row>24</xdr:row>
      <xdr:rowOff>113847</xdr:rowOff>
    </xdr:from>
    <xdr:to>
      <xdr:col>17</xdr:col>
      <xdr:colOff>530406</xdr:colOff>
      <xdr:row>24</xdr:row>
      <xdr:rowOff>472622</xdr:rowOff>
    </xdr:to>
    <xdr:pic>
      <xdr:nvPicPr>
        <xdr:cNvPr id="85" name="图片 84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6383655" y="8865235"/>
          <a:ext cx="40703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112860</xdr:colOff>
      <xdr:row>14</xdr:row>
      <xdr:rowOff>120864</xdr:rowOff>
    </xdr:from>
    <xdr:to>
      <xdr:col>17</xdr:col>
      <xdr:colOff>530288</xdr:colOff>
      <xdr:row>14</xdr:row>
      <xdr:rowOff>401010</xdr:rowOff>
    </xdr:to>
    <xdr:pic>
      <xdr:nvPicPr>
        <xdr:cNvPr id="95" name="Picture 17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6388100" y="3798570"/>
          <a:ext cx="402590" cy="28003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104776</xdr:colOff>
      <xdr:row>30</xdr:row>
      <xdr:rowOff>147321</xdr:rowOff>
    </xdr:from>
    <xdr:to>
      <xdr:col>17</xdr:col>
      <xdr:colOff>481331</xdr:colOff>
      <xdr:row>30</xdr:row>
      <xdr:rowOff>414656</xdr:rowOff>
    </xdr:to>
    <xdr:pic>
      <xdr:nvPicPr>
        <xdr:cNvPr id="96" name="图片 95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6380480" y="11943080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95250</xdr:colOff>
      <xdr:row>36</xdr:row>
      <xdr:rowOff>217714</xdr:rowOff>
    </xdr:from>
    <xdr:to>
      <xdr:col>17</xdr:col>
      <xdr:colOff>490855</xdr:colOff>
      <xdr:row>36</xdr:row>
      <xdr:rowOff>340179</xdr:rowOff>
    </xdr:to>
    <xdr:pic>
      <xdr:nvPicPr>
        <xdr:cNvPr id="97" name="图片 9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70955" y="15057120"/>
          <a:ext cx="395605" cy="122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27214</xdr:colOff>
      <xdr:row>11</xdr:row>
      <xdr:rowOff>81643</xdr:rowOff>
    </xdr:from>
    <xdr:to>
      <xdr:col>17</xdr:col>
      <xdr:colOff>524543</xdr:colOff>
      <xdr:row>11</xdr:row>
      <xdr:rowOff>476251</xdr:rowOff>
    </xdr:to>
    <xdr:pic>
      <xdr:nvPicPr>
        <xdr:cNvPr id="100" name="图片 99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02375" y="2237105"/>
          <a:ext cx="488315" cy="394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182789</xdr:colOff>
      <xdr:row>16</xdr:row>
      <xdr:rowOff>109220</xdr:rowOff>
    </xdr:from>
    <xdr:to>
      <xdr:col>17</xdr:col>
      <xdr:colOff>430439</xdr:colOff>
      <xdr:row>16</xdr:row>
      <xdr:rowOff>412115</xdr:rowOff>
    </xdr:to>
    <xdr:pic>
      <xdr:nvPicPr>
        <xdr:cNvPr id="101" name="Picture 16079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6457950" y="4801870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133350</xdr:colOff>
      <xdr:row>12</xdr:row>
      <xdr:rowOff>66675</xdr:rowOff>
    </xdr:from>
    <xdr:to>
      <xdr:col>17</xdr:col>
      <xdr:colOff>439307</xdr:colOff>
      <xdr:row>12</xdr:row>
      <xdr:rowOff>419101</xdr:rowOff>
    </xdr:to>
    <xdr:pic>
      <xdr:nvPicPr>
        <xdr:cNvPr id="102" name="图片 101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9055" y="2729865"/>
          <a:ext cx="30543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81643</xdr:colOff>
      <xdr:row>17</xdr:row>
      <xdr:rowOff>27215</xdr:rowOff>
    </xdr:from>
    <xdr:to>
      <xdr:col>17</xdr:col>
      <xdr:colOff>452941</xdr:colOff>
      <xdr:row>17</xdr:row>
      <xdr:rowOff>435428</xdr:rowOff>
    </xdr:to>
    <xdr:pic>
      <xdr:nvPicPr>
        <xdr:cNvPr id="116" name="图片 115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6985" y="5226685"/>
          <a:ext cx="371475" cy="408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112860</xdr:colOff>
      <xdr:row>13</xdr:row>
      <xdr:rowOff>120864</xdr:rowOff>
    </xdr:from>
    <xdr:to>
      <xdr:col>17</xdr:col>
      <xdr:colOff>530288</xdr:colOff>
      <xdr:row>13</xdr:row>
      <xdr:rowOff>401010</xdr:rowOff>
    </xdr:to>
    <xdr:pic>
      <xdr:nvPicPr>
        <xdr:cNvPr id="119" name="Picture 17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6388100" y="3291205"/>
          <a:ext cx="402590" cy="28003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85726</xdr:colOff>
      <xdr:row>39</xdr:row>
      <xdr:rowOff>123825</xdr:rowOff>
    </xdr:from>
    <xdr:to>
      <xdr:col>17</xdr:col>
      <xdr:colOff>547150</xdr:colOff>
      <xdr:row>39</xdr:row>
      <xdr:rowOff>419100</xdr:rowOff>
    </xdr:to>
    <xdr:pic>
      <xdr:nvPicPr>
        <xdr:cNvPr id="137" name="图片 136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61430" y="16485870"/>
          <a:ext cx="42926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11207</xdr:colOff>
      <xdr:row>18</xdr:row>
      <xdr:rowOff>33618</xdr:rowOff>
    </xdr:from>
    <xdr:to>
      <xdr:col>17</xdr:col>
      <xdr:colOff>518527</xdr:colOff>
      <xdr:row>18</xdr:row>
      <xdr:rowOff>414618</xdr:rowOff>
    </xdr:to>
    <xdr:pic>
      <xdr:nvPicPr>
        <xdr:cNvPr id="138" name="Picture 16"/>
        <xdr:cNvPicPr>
          <a:picLocks noChangeAspect="1" noChangeArrowheads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6286500" y="5740400"/>
          <a:ext cx="504190" cy="3810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89648</xdr:colOff>
      <xdr:row>33</xdr:row>
      <xdr:rowOff>134471</xdr:rowOff>
    </xdr:from>
    <xdr:to>
      <xdr:col>17</xdr:col>
      <xdr:colOff>424928</xdr:colOff>
      <xdr:row>33</xdr:row>
      <xdr:rowOff>459591</xdr:rowOff>
    </xdr:to>
    <xdr:pic>
      <xdr:nvPicPr>
        <xdr:cNvPr id="142" name="图片 141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65240" y="13451840"/>
          <a:ext cx="335280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99060</xdr:colOff>
      <xdr:row>25</xdr:row>
      <xdr:rowOff>83185</xdr:rowOff>
    </xdr:from>
    <xdr:to>
      <xdr:col>17</xdr:col>
      <xdr:colOff>485775</xdr:colOff>
      <xdr:row>25</xdr:row>
      <xdr:rowOff>406400</xdr:rowOff>
    </xdr:to>
    <xdr:pic>
      <xdr:nvPicPr>
        <xdr:cNvPr id="160" name="图片 159"/>
        <xdr:cNvPicPr>
          <a:picLocks noChangeAspect="1"/>
        </xdr:cNvPicPr>
      </xdr:nvPicPr>
      <xdr:blipFill>
        <a:blip r:embed="rId20" cstate="print"/>
        <a:stretch>
          <a:fillRect/>
        </a:stretch>
      </xdr:blipFill>
      <xdr:spPr>
        <a:xfrm>
          <a:off x="6374765" y="9342120"/>
          <a:ext cx="38671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122464</xdr:colOff>
      <xdr:row>26</xdr:row>
      <xdr:rowOff>27215</xdr:rowOff>
    </xdr:from>
    <xdr:to>
      <xdr:col>17</xdr:col>
      <xdr:colOff>380199</xdr:colOff>
      <xdr:row>26</xdr:row>
      <xdr:rowOff>394583</xdr:rowOff>
    </xdr:to>
    <xdr:pic>
      <xdr:nvPicPr>
        <xdr:cNvPr id="163" name="Picture 23"/>
        <xdr:cNvPicPr>
          <a:picLocks noChangeAspect="1" noChangeArrowheads="1"/>
        </xdr:cNvPicPr>
      </xdr:nvPicPr>
      <xdr:blipFill>
        <a:blip r:embed="rId21" cstate="print"/>
        <a:srcRect/>
        <a:stretch>
          <a:fillRect/>
        </a:stretch>
      </xdr:blipFill>
      <xdr:spPr>
        <a:xfrm>
          <a:off x="6397625" y="9792970"/>
          <a:ext cx="257810" cy="36766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89647</xdr:colOff>
      <xdr:row>37</xdr:row>
      <xdr:rowOff>145186</xdr:rowOff>
    </xdr:from>
    <xdr:to>
      <xdr:col>17</xdr:col>
      <xdr:colOff>496792</xdr:colOff>
      <xdr:row>37</xdr:row>
      <xdr:rowOff>448235</xdr:rowOff>
    </xdr:to>
    <xdr:pic>
      <xdr:nvPicPr>
        <xdr:cNvPr id="164" name="图片 16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65240" y="15492095"/>
          <a:ext cx="407035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156883</xdr:colOff>
      <xdr:row>40</xdr:row>
      <xdr:rowOff>67235</xdr:rowOff>
    </xdr:from>
    <xdr:to>
      <xdr:col>17</xdr:col>
      <xdr:colOff>369794</xdr:colOff>
      <xdr:row>40</xdr:row>
      <xdr:rowOff>415067</xdr:rowOff>
    </xdr:to>
    <xdr:pic>
      <xdr:nvPicPr>
        <xdr:cNvPr id="165" name="Picture 20"/>
        <xdr:cNvPicPr>
          <a:picLocks noChangeAspect="1" noChangeArrowheads="1"/>
        </xdr:cNvPicPr>
      </xdr:nvPicPr>
      <xdr:blipFill>
        <a:blip r:embed="rId23" cstate="print"/>
        <a:srcRect/>
        <a:stretch>
          <a:fillRect/>
        </a:stretch>
      </xdr:blipFill>
      <xdr:spPr>
        <a:xfrm>
          <a:off x="6432550" y="16936085"/>
          <a:ext cx="212725" cy="3479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134470</xdr:colOff>
      <xdr:row>41</xdr:row>
      <xdr:rowOff>89647</xdr:rowOff>
    </xdr:from>
    <xdr:to>
      <xdr:col>17</xdr:col>
      <xdr:colOff>336175</xdr:colOff>
      <xdr:row>41</xdr:row>
      <xdr:rowOff>419172</xdr:rowOff>
    </xdr:to>
    <xdr:pic>
      <xdr:nvPicPr>
        <xdr:cNvPr id="166" name="Picture 21"/>
        <xdr:cNvPicPr>
          <a:picLocks noChangeAspect="1" noChangeArrowheads="1"/>
        </xdr:cNvPicPr>
      </xdr:nvPicPr>
      <xdr:blipFill>
        <a:blip r:embed="rId24" cstate="print"/>
        <a:srcRect/>
        <a:stretch>
          <a:fillRect/>
        </a:stretch>
      </xdr:blipFill>
      <xdr:spPr>
        <a:xfrm>
          <a:off x="6409690" y="17466310"/>
          <a:ext cx="201930" cy="32956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104775</xdr:colOff>
      <xdr:row>41</xdr:row>
      <xdr:rowOff>76200</xdr:rowOff>
    </xdr:from>
    <xdr:to>
      <xdr:col>17</xdr:col>
      <xdr:colOff>333375</xdr:colOff>
      <xdr:row>41</xdr:row>
      <xdr:rowOff>438150</xdr:rowOff>
    </xdr:to>
    <xdr:pic>
      <xdr:nvPicPr>
        <xdr:cNvPr id="167" name="Picture 33"/>
        <xdr:cNvPicPr>
          <a:picLocks noChangeAspect="1" noChangeArrowheads="1"/>
        </xdr:cNvPicPr>
      </xdr:nvPicPr>
      <xdr:blipFill>
        <a:blip r:embed="rId25" cstate="print"/>
        <a:srcRect/>
        <a:stretch>
          <a:fillRect/>
        </a:stretch>
      </xdr:blipFill>
      <xdr:spPr>
        <a:xfrm>
          <a:off x="6380480" y="17452975"/>
          <a:ext cx="2286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104775</xdr:colOff>
      <xdr:row>40</xdr:row>
      <xdr:rowOff>76200</xdr:rowOff>
    </xdr:from>
    <xdr:to>
      <xdr:col>17</xdr:col>
      <xdr:colOff>333375</xdr:colOff>
      <xdr:row>40</xdr:row>
      <xdr:rowOff>438150</xdr:rowOff>
    </xdr:to>
    <xdr:pic>
      <xdr:nvPicPr>
        <xdr:cNvPr id="168" name="Picture 33"/>
        <xdr:cNvPicPr>
          <a:picLocks noChangeAspect="1" noChangeArrowheads="1"/>
        </xdr:cNvPicPr>
      </xdr:nvPicPr>
      <xdr:blipFill>
        <a:blip r:embed="rId25" cstate="print"/>
        <a:srcRect/>
        <a:stretch>
          <a:fillRect/>
        </a:stretch>
      </xdr:blipFill>
      <xdr:spPr>
        <a:xfrm>
          <a:off x="6380480" y="16945610"/>
          <a:ext cx="2286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122464</xdr:colOff>
      <xdr:row>38</xdr:row>
      <xdr:rowOff>27215</xdr:rowOff>
    </xdr:from>
    <xdr:to>
      <xdr:col>17</xdr:col>
      <xdr:colOff>380199</xdr:colOff>
      <xdr:row>38</xdr:row>
      <xdr:rowOff>394583</xdr:rowOff>
    </xdr:to>
    <xdr:pic>
      <xdr:nvPicPr>
        <xdr:cNvPr id="169" name="Picture 23"/>
        <xdr:cNvPicPr>
          <a:picLocks noChangeAspect="1" noChangeArrowheads="1"/>
        </xdr:cNvPicPr>
      </xdr:nvPicPr>
      <xdr:blipFill>
        <a:blip r:embed="rId21" cstate="print"/>
        <a:srcRect/>
        <a:stretch>
          <a:fillRect/>
        </a:stretch>
      </xdr:blipFill>
      <xdr:spPr>
        <a:xfrm>
          <a:off x="6397625" y="15881350"/>
          <a:ext cx="257810" cy="36766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13607</xdr:colOff>
      <xdr:row>29</xdr:row>
      <xdr:rowOff>136071</xdr:rowOff>
    </xdr:from>
    <xdr:to>
      <xdr:col>17</xdr:col>
      <xdr:colOff>501287</xdr:colOff>
      <xdr:row>29</xdr:row>
      <xdr:rowOff>465001</xdr:rowOff>
    </xdr:to>
    <xdr:pic>
      <xdr:nvPicPr>
        <xdr:cNvPr id="171" name="图片 170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89040" y="11424285"/>
          <a:ext cx="487680" cy="32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89087</xdr:colOff>
      <xdr:row>27</xdr:row>
      <xdr:rowOff>91470</xdr:rowOff>
    </xdr:from>
    <xdr:to>
      <xdr:col>17</xdr:col>
      <xdr:colOff>500043</xdr:colOff>
      <xdr:row>27</xdr:row>
      <xdr:rowOff>459442</xdr:rowOff>
    </xdr:to>
    <xdr:pic>
      <xdr:nvPicPr>
        <xdr:cNvPr id="178" name="图片 177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64605" y="10365105"/>
          <a:ext cx="410845" cy="367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78441</xdr:colOff>
      <xdr:row>10</xdr:row>
      <xdr:rowOff>246530</xdr:rowOff>
    </xdr:from>
    <xdr:to>
      <xdr:col>17</xdr:col>
      <xdr:colOff>515471</xdr:colOff>
      <xdr:row>10</xdr:row>
      <xdr:rowOff>341557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3810" y="1894840"/>
          <a:ext cx="436880" cy="94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104775</xdr:colOff>
      <xdr:row>14</xdr:row>
      <xdr:rowOff>48101</xdr:rowOff>
    </xdr:from>
    <xdr:to>
      <xdr:col>17</xdr:col>
      <xdr:colOff>462618</xdr:colOff>
      <xdr:row>14</xdr:row>
      <xdr:rowOff>438150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53505" y="3853180"/>
          <a:ext cx="35750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86592</xdr:colOff>
      <xdr:row>32</xdr:row>
      <xdr:rowOff>147206</xdr:rowOff>
    </xdr:from>
    <xdr:to>
      <xdr:col>17</xdr:col>
      <xdr:colOff>510888</xdr:colOff>
      <xdr:row>32</xdr:row>
      <xdr:rowOff>371882</xdr:rowOff>
    </xdr:to>
    <xdr:pic>
      <xdr:nvPicPr>
        <xdr:cNvPr id="12" name="Picture 6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435090" y="13084810"/>
          <a:ext cx="424180" cy="22479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95250</xdr:colOff>
      <xdr:row>35</xdr:row>
      <xdr:rowOff>104775</xdr:rowOff>
    </xdr:from>
    <xdr:to>
      <xdr:col>18</xdr:col>
      <xdr:colOff>8014</xdr:colOff>
      <xdr:row>35</xdr:row>
      <xdr:rowOff>419100</xdr:rowOff>
    </xdr:to>
    <xdr:pic>
      <xdr:nvPicPr>
        <xdr:cNvPr id="13" name="Picture 78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443980" y="14564995"/>
          <a:ext cx="419735" cy="3143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38101</xdr:colOff>
      <xdr:row>33</xdr:row>
      <xdr:rowOff>85725</xdr:rowOff>
    </xdr:from>
    <xdr:to>
      <xdr:col>17</xdr:col>
      <xdr:colOff>509547</xdr:colOff>
      <xdr:row>33</xdr:row>
      <xdr:rowOff>438150</xdr:rowOff>
    </xdr:to>
    <xdr:pic>
      <xdr:nvPicPr>
        <xdr:cNvPr id="14" name="Picture 84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6386830" y="13531215"/>
          <a:ext cx="471170" cy="3524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28576</xdr:colOff>
      <xdr:row>34</xdr:row>
      <xdr:rowOff>85725</xdr:rowOff>
    </xdr:from>
    <xdr:to>
      <xdr:col>17</xdr:col>
      <xdr:colOff>512764</xdr:colOff>
      <xdr:row>34</xdr:row>
      <xdr:rowOff>447675</xdr:rowOff>
    </xdr:to>
    <xdr:pic>
      <xdr:nvPicPr>
        <xdr:cNvPr id="15" name="Picture 85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6377305" y="14038580"/>
          <a:ext cx="483870" cy="3619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104775</xdr:colOff>
      <xdr:row>19</xdr:row>
      <xdr:rowOff>70402</xdr:rowOff>
    </xdr:from>
    <xdr:to>
      <xdr:col>17</xdr:col>
      <xdr:colOff>517899</xdr:colOff>
      <xdr:row>19</xdr:row>
      <xdr:rowOff>476249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53505" y="6412230"/>
          <a:ext cx="410210" cy="405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69273</xdr:colOff>
      <xdr:row>15</xdr:row>
      <xdr:rowOff>69272</xdr:rowOff>
    </xdr:from>
    <xdr:to>
      <xdr:col>17</xdr:col>
      <xdr:colOff>375585</xdr:colOff>
      <xdr:row>15</xdr:row>
      <xdr:rowOff>424294</xdr:rowOff>
    </xdr:to>
    <xdr:pic>
      <xdr:nvPicPr>
        <xdr:cNvPr id="26" name="Picture 63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6417945" y="4382135"/>
          <a:ext cx="306070" cy="35496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152400</xdr:colOff>
      <xdr:row>17</xdr:row>
      <xdr:rowOff>85726</xdr:rowOff>
    </xdr:from>
    <xdr:to>
      <xdr:col>17</xdr:col>
      <xdr:colOff>333375</xdr:colOff>
      <xdr:row>17</xdr:row>
      <xdr:rowOff>486346</xdr:rowOff>
    </xdr:to>
    <xdr:pic>
      <xdr:nvPicPr>
        <xdr:cNvPr id="27" name="Picture 65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6501130" y="5413375"/>
          <a:ext cx="180975" cy="4000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114300</xdr:colOff>
      <xdr:row>18</xdr:row>
      <xdr:rowOff>133351</xdr:rowOff>
    </xdr:from>
    <xdr:to>
      <xdr:col>17</xdr:col>
      <xdr:colOff>428625</xdr:colOff>
      <xdr:row>18</xdr:row>
      <xdr:rowOff>459065</xdr:rowOff>
    </xdr:to>
    <xdr:pic>
      <xdr:nvPicPr>
        <xdr:cNvPr id="28" name="Picture 66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6463030" y="5968365"/>
          <a:ext cx="314325" cy="32512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57151</xdr:colOff>
      <xdr:row>20</xdr:row>
      <xdr:rowOff>219075</xdr:rowOff>
    </xdr:from>
    <xdr:to>
      <xdr:col>17</xdr:col>
      <xdr:colOff>531503</xdr:colOff>
      <xdr:row>20</xdr:row>
      <xdr:rowOff>342900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5880" y="7068820"/>
          <a:ext cx="45783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114301</xdr:colOff>
      <xdr:row>26</xdr:row>
      <xdr:rowOff>66676</xdr:rowOff>
    </xdr:from>
    <xdr:to>
      <xdr:col>17</xdr:col>
      <xdr:colOff>438151</xdr:colOff>
      <xdr:row>26</xdr:row>
      <xdr:rowOff>427188</xdr:rowOff>
    </xdr:to>
    <xdr:pic>
      <xdr:nvPicPr>
        <xdr:cNvPr id="30" name="Picture 73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6463030" y="9960610"/>
          <a:ext cx="323850" cy="36004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73159</xdr:colOff>
      <xdr:row>27</xdr:row>
      <xdr:rowOff>159204</xdr:rowOff>
    </xdr:from>
    <xdr:to>
      <xdr:col>17</xdr:col>
      <xdr:colOff>547573</xdr:colOff>
      <xdr:row>27</xdr:row>
      <xdr:rowOff>406854</xdr:rowOff>
    </xdr:to>
    <xdr:pic>
      <xdr:nvPicPr>
        <xdr:cNvPr id="31" name="Picture 75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6421755" y="10560050"/>
          <a:ext cx="441960" cy="2476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19050</xdr:colOff>
      <xdr:row>28</xdr:row>
      <xdr:rowOff>104776</xdr:rowOff>
    </xdr:from>
    <xdr:to>
      <xdr:col>17</xdr:col>
      <xdr:colOff>536947</xdr:colOff>
      <xdr:row>28</xdr:row>
      <xdr:rowOff>447676</xdr:rowOff>
    </xdr:to>
    <xdr:pic>
      <xdr:nvPicPr>
        <xdr:cNvPr id="32" name="Picture 77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6367780" y="11013440"/>
          <a:ext cx="495935" cy="3429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47625</xdr:colOff>
      <xdr:row>29</xdr:row>
      <xdr:rowOff>104775</xdr:rowOff>
    </xdr:from>
    <xdr:to>
      <xdr:col>17</xdr:col>
      <xdr:colOff>522364</xdr:colOff>
      <xdr:row>29</xdr:row>
      <xdr:rowOff>419100</xdr:rowOff>
    </xdr:to>
    <xdr:pic>
      <xdr:nvPicPr>
        <xdr:cNvPr id="33" name="Picture 78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396355" y="11520805"/>
          <a:ext cx="467360" cy="3143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95250</xdr:colOff>
      <xdr:row>25</xdr:row>
      <xdr:rowOff>108857</xdr:rowOff>
    </xdr:from>
    <xdr:to>
      <xdr:col>17</xdr:col>
      <xdr:colOff>396776</xdr:colOff>
      <xdr:row>25</xdr:row>
      <xdr:rowOff>421822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3980" y="9495155"/>
          <a:ext cx="300990" cy="31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156884</xdr:colOff>
      <xdr:row>13</xdr:row>
      <xdr:rowOff>123265</xdr:rowOff>
    </xdr:from>
    <xdr:to>
      <xdr:col>17</xdr:col>
      <xdr:colOff>479464</xdr:colOff>
      <xdr:row>13</xdr:row>
      <xdr:rowOff>481405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05575" y="3421380"/>
          <a:ext cx="32258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89649</xdr:colOff>
      <xdr:row>9</xdr:row>
      <xdr:rowOff>65813</xdr:rowOff>
    </xdr:from>
    <xdr:to>
      <xdr:col>17</xdr:col>
      <xdr:colOff>475729</xdr:colOff>
      <xdr:row>9</xdr:row>
      <xdr:rowOff>459513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38265" y="1334135"/>
          <a:ext cx="38608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123265</xdr:colOff>
      <xdr:row>36</xdr:row>
      <xdr:rowOff>67237</xdr:rowOff>
    </xdr:from>
    <xdr:to>
      <xdr:col>17</xdr:col>
      <xdr:colOff>302335</xdr:colOff>
      <xdr:row>36</xdr:row>
      <xdr:rowOff>457127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71920" y="15034260"/>
          <a:ext cx="179070" cy="389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76200</xdr:colOff>
      <xdr:row>21</xdr:row>
      <xdr:rowOff>139245</xdr:rowOff>
    </xdr:from>
    <xdr:to>
      <xdr:col>17</xdr:col>
      <xdr:colOff>550765</xdr:colOff>
      <xdr:row>21</xdr:row>
      <xdr:rowOff>323850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24930" y="7496175"/>
          <a:ext cx="438785" cy="1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57150</xdr:colOff>
      <xdr:row>24</xdr:row>
      <xdr:rowOff>142875</xdr:rowOff>
    </xdr:from>
    <xdr:to>
      <xdr:col>17</xdr:col>
      <xdr:colOff>540472</xdr:colOff>
      <xdr:row>24</xdr:row>
      <xdr:rowOff>304800</xdr:rowOff>
    </xdr:to>
    <xdr:pic>
      <xdr:nvPicPr>
        <xdr:cNvPr id="43" name="Picture 60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6405880" y="9022080"/>
          <a:ext cx="457835" cy="1619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68035</xdr:colOff>
      <xdr:row>16</xdr:row>
      <xdr:rowOff>136072</xdr:rowOff>
    </xdr:from>
    <xdr:to>
      <xdr:col>18</xdr:col>
      <xdr:colOff>90</xdr:colOff>
      <xdr:row>16</xdr:row>
      <xdr:rowOff>407852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16675" y="4956175"/>
          <a:ext cx="447040" cy="271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12065</xdr:colOff>
      <xdr:row>22</xdr:row>
      <xdr:rowOff>75565</xdr:rowOff>
    </xdr:from>
    <xdr:to>
      <xdr:col>17</xdr:col>
      <xdr:colOff>473710</xdr:colOff>
      <xdr:row>22</xdr:row>
      <xdr:rowOff>328295</xdr:rowOff>
    </xdr:to>
    <xdr:pic>
      <xdr:nvPicPr>
        <xdr:cNvPr id="56" name="图片 55" descr="00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6360795" y="7940040"/>
          <a:ext cx="461645" cy="252730"/>
        </a:xfrm>
        <a:prstGeom prst="rect">
          <a:avLst/>
        </a:prstGeom>
      </xdr:spPr>
    </xdr:pic>
    <xdr:clientData/>
  </xdr:twoCellAnchor>
  <xdr:twoCellAnchor>
    <xdr:from>
      <xdr:col>17</xdr:col>
      <xdr:colOff>41275</xdr:colOff>
      <xdr:row>31</xdr:row>
      <xdr:rowOff>140335</xdr:rowOff>
    </xdr:from>
    <xdr:to>
      <xdr:col>17</xdr:col>
      <xdr:colOff>488315</xdr:colOff>
      <xdr:row>31</xdr:row>
      <xdr:rowOff>327660</xdr:rowOff>
    </xdr:to>
    <xdr:pic>
      <xdr:nvPicPr>
        <xdr:cNvPr id="57" name="图片 56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6390005" y="12571095"/>
          <a:ext cx="44704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14</xdr:col>
      <xdr:colOff>0</xdr:colOff>
      <xdr:row>30</xdr:row>
      <xdr:rowOff>188595</xdr:rowOff>
    </xdr:from>
    <xdr:to>
      <xdr:col>23</xdr:col>
      <xdr:colOff>16510</xdr:colOff>
      <xdr:row>30</xdr:row>
      <xdr:rowOff>301625</xdr:rowOff>
    </xdr:to>
    <xdr:pic>
      <xdr:nvPicPr>
        <xdr:cNvPr id="58" name="图片 57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>
          <a:off x="6348730" y="12111990"/>
          <a:ext cx="53149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55245</xdr:colOff>
      <xdr:row>23</xdr:row>
      <xdr:rowOff>158115</xdr:rowOff>
    </xdr:from>
    <xdr:to>
      <xdr:col>23</xdr:col>
      <xdr:colOff>9525</xdr:colOff>
      <xdr:row>23</xdr:row>
      <xdr:rowOff>396240</xdr:rowOff>
    </xdr:to>
    <xdr:pic>
      <xdr:nvPicPr>
        <xdr:cNvPr id="59" name="图片 58"/>
        <xdr:cNvPicPr>
          <a:picLocks noChangeAspect="1"/>
        </xdr:cNvPicPr>
      </xdr:nvPicPr>
      <xdr:blipFill>
        <a:blip r:embed="rId24" cstate="print"/>
        <a:stretch>
          <a:fillRect/>
        </a:stretch>
      </xdr:blipFill>
      <xdr:spPr>
        <a:xfrm>
          <a:off x="6403975" y="8529955"/>
          <a:ext cx="469265" cy="238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134471</xdr:colOff>
      <xdr:row>14</xdr:row>
      <xdr:rowOff>123265</xdr:rowOff>
    </xdr:from>
    <xdr:to>
      <xdr:col>17</xdr:col>
      <xdr:colOff>409021</xdr:colOff>
      <xdr:row>14</xdr:row>
      <xdr:rowOff>425824</xdr:rowOff>
    </xdr:to>
    <xdr:pic>
      <xdr:nvPicPr>
        <xdr:cNvPr id="16" name="Picture 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436995" y="3941445"/>
          <a:ext cx="274955" cy="3022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104775</xdr:colOff>
      <xdr:row>19</xdr:row>
      <xdr:rowOff>70402</xdr:rowOff>
    </xdr:from>
    <xdr:to>
      <xdr:col>17</xdr:col>
      <xdr:colOff>517899</xdr:colOff>
      <xdr:row>19</xdr:row>
      <xdr:rowOff>476249</xdr:rowOff>
    </xdr:to>
    <xdr:pic>
      <xdr:nvPicPr>
        <xdr:cNvPr id="77" name="图片 76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7785" y="6424930"/>
          <a:ext cx="410210" cy="405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57151</xdr:colOff>
      <xdr:row>20</xdr:row>
      <xdr:rowOff>219075</xdr:rowOff>
    </xdr:from>
    <xdr:to>
      <xdr:col>17</xdr:col>
      <xdr:colOff>531503</xdr:colOff>
      <xdr:row>20</xdr:row>
      <xdr:rowOff>342900</xdr:rowOff>
    </xdr:to>
    <xdr:pic>
      <xdr:nvPicPr>
        <xdr:cNvPr id="78" name="图片 7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60160" y="7081520"/>
          <a:ext cx="45783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69273</xdr:colOff>
      <xdr:row>15</xdr:row>
      <xdr:rowOff>69272</xdr:rowOff>
    </xdr:from>
    <xdr:to>
      <xdr:col>17</xdr:col>
      <xdr:colOff>375585</xdr:colOff>
      <xdr:row>15</xdr:row>
      <xdr:rowOff>424294</xdr:rowOff>
    </xdr:to>
    <xdr:pic>
      <xdr:nvPicPr>
        <xdr:cNvPr id="84" name="Picture 63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6372225" y="4394835"/>
          <a:ext cx="306070" cy="35496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152400</xdr:colOff>
      <xdr:row>17</xdr:row>
      <xdr:rowOff>85726</xdr:rowOff>
    </xdr:from>
    <xdr:to>
      <xdr:col>17</xdr:col>
      <xdr:colOff>333375</xdr:colOff>
      <xdr:row>17</xdr:row>
      <xdr:rowOff>486346</xdr:rowOff>
    </xdr:to>
    <xdr:pic>
      <xdr:nvPicPr>
        <xdr:cNvPr id="85" name="Picture 65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6455410" y="5426075"/>
          <a:ext cx="180975" cy="4000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114300</xdr:colOff>
      <xdr:row>18</xdr:row>
      <xdr:rowOff>133351</xdr:rowOff>
    </xdr:from>
    <xdr:to>
      <xdr:col>17</xdr:col>
      <xdr:colOff>428625</xdr:colOff>
      <xdr:row>18</xdr:row>
      <xdr:rowOff>459065</xdr:rowOff>
    </xdr:to>
    <xdr:pic>
      <xdr:nvPicPr>
        <xdr:cNvPr id="86" name="Picture 66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6417310" y="5981065"/>
          <a:ext cx="314325" cy="32512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114301</xdr:colOff>
      <xdr:row>23</xdr:row>
      <xdr:rowOff>66676</xdr:rowOff>
    </xdr:from>
    <xdr:to>
      <xdr:col>17</xdr:col>
      <xdr:colOff>438151</xdr:colOff>
      <xdr:row>23</xdr:row>
      <xdr:rowOff>427188</xdr:rowOff>
    </xdr:to>
    <xdr:pic>
      <xdr:nvPicPr>
        <xdr:cNvPr id="87" name="Picture 73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6417310" y="8451215"/>
          <a:ext cx="323850" cy="36004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73159</xdr:colOff>
      <xdr:row>24</xdr:row>
      <xdr:rowOff>159204</xdr:rowOff>
    </xdr:from>
    <xdr:to>
      <xdr:col>17</xdr:col>
      <xdr:colOff>547573</xdr:colOff>
      <xdr:row>24</xdr:row>
      <xdr:rowOff>406854</xdr:rowOff>
    </xdr:to>
    <xdr:pic>
      <xdr:nvPicPr>
        <xdr:cNvPr id="88" name="Picture 75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6376035" y="9050655"/>
          <a:ext cx="441960" cy="2476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19050</xdr:colOff>
      <xdr:row>25</xdr:row>
      <xdr:rowOff>104776</xdr:rowOff>
    </xdr:from>
    <xdr:to>
      <xdr:col>17</xdr:col>
      <xdr:colOff>536947</xdr:colOff>
      <xdr:row>25</xdr:row>
      <xdr:rowOff>447676</xdr:rowOff>
    </xdr:to>
    <xdr:pic>
      <xdr:nvPicPr>
        <xdr:cNvPr id="89" name="Picture 77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6322060" y="9504045"/>
          <a:ext cx="495935" cy="3429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47625</xdr:colOff>
      <xdr:row>26</xdr:row>
      <xdr:rowOff>104775</xdr:rowOff>
    </xdr:from>
    <xdr:to>
      <xdr:col>17</xdr:col>
      <xdr:colOff>522364</xdr:colOff>
      <xdr:row>26</xdr:row>
      <xdr:rowOff>419100</xdr:rowOff>
    </xdr:to>
    <xdr:pic>
      <xdr:nvPicPr>
        <xdr:cNvPr id="90" name="Picture 78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6350635" y="10011410"/>
          <a:ext cx="467360" cy="3143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95250</xdr:colOff>
      <xdr:row>32</xdr:row>
      <xdr:rowOff>104775</xdr:rowOff>
    </xdr:from>
    <xdr:to>
      <xdr:col>18</xdr:col>
      <xdr:colOff>8014</xdr:colOff>
      <xdr:row>32</xdr:row>
      <xdr:rowOff>419100</xdr:rowOff>
    </xdr:to>
    <xdr:pic>
      <xdr:nvPicPr>
        <xdr:cNvPr id="91" name="Picture 78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6398260" y="13055600"/>
          <a:ext cx="419735" cy="3143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38101</xdr:colOff>
      <xdr:row>30</xdr:row>
      <xdr:rowOff>85725</xdr:rowOff>
    </xdr:from>
    <xdr:to>
      <xdr:col>17</xdr:col>
      <xdr:colOff>509547</xdr:colOff>
      <xdr:row>30</xdr:row>
      <xdr:rowOff>438150</xdr:rowOff>
    </xdr:to>
    <xdr:pic>
      <xdr:nvPicPr>
        <xdr:cNvPr id="92" name="Picture 84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6341110" y="12021820"/>
          <a:ext cx="471170" cy="3524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28576</xdr:colOff>
      <xdr:row>31</xdr:row>
      <xdr:rowOff>85725</xdr:rowOff>
    </xdr:from>
    <xdr:to>
      <xdr:col>17</xdr:col>
      <xdr:colOff>512764</xdr:colOff>
      <xdr:row>31</xdr:row>
      <xdr:rowOff>447675</xdr:rowOff>
    </xdr:to>
    <xdr:pic>
      <xdr:nvPicPr>
        <xdr:cNvPr id="93" name="Picture 85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6331585" y="12529185"/>
          <a:ext cx="483870" cy="3619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95250</xdr:colOff>
      <xdr:row>22</xdr:row>
      <xdr:rowOff>108857</xdr:rowOff>
    </xdr:from>
    <xdr:to>
      <xdr:col>17</xdr:col>
      <xdr:colOff>396776</xdr:colOff>
      <xdr:row>22</xdr:row>
      <xdr:rowOff>421822</xdr:rowOff>
    </xdr:to>
    <xdr:pic>
      <xdr:nvPicPr>
        <xdr:cNvPr id="101" name="图片 100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98260" y="7985760"/>
          <a:ext cx="300990" cy="31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140874</xdr:colOff>
      <xdr:row>9</xdr:row>
      <xdr:rowOff>0</xdr:rowOff>
    </xdr:from>
    <xdr:to>
      <xdr:col>17</xdr:col>
      <xdr:colOff>421021</xdr:colOff>
      <xdr:row>9</xdr:row>
      <xdr:rowOff>406304</xdr:rowOff>
    </xdr:to>
    <xdr:pic>
      <xdr:nvPicPr>
        <xdr:cNvPr id="102" name="Picture 19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6443345" y="1281430"/>
          <a:ext cx="280670" cy="40576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86592</xdr:colOff>
      <xdr:row>29</xdr:row>
      <xdr:rowOff>147206</xdr:rowOff>
    </xdr:from>
    <xdr:to>
      <xdr:col>17</xdr:col>
      <xdr:colOff>510888</xdr:colOff>
      <xdr:row>29</xdr:row>
      <xdr:rowOff>371882</xdr:rowOff>
    </xdr:to>
    <xdr:pic>
      <xdr:nvPicPr>
        <xdr:cNvPr id="125" name="Picture 62"/>
        <xdr:cNvPicPr>
          <a:picLocks noChangeAspect="1" noChangeArrowheads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6389370" y="11575415"/>
          <a:ext cx="424180" cy="22479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123265</xdr:colOff>
      <xdr:row>33</xdr:row>
      <xdr:rowOff>67237</xdr:rowOff>
    </xdr:from>
    <xdr:to>
      <xdr:col>17</xdr:col>
      <xdr:colOff>302335</xdr:colOff>
      <xdr:row>33</xdr:row>
      <xdr:rowOff>457127</xdr:rowOff>
    </xdr:to>
    <xdr:pic>
      <xdr:nvPicPr>
        <xdr:cNvPr id="127" name="图片 126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26200" y="13524865"/>
          <a:ext cx="179070" cy="389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163285</xdr:colOff>
      <xdr:row>13</xdr:row>
      <xdr:rowOff>68036</xdr:rowOff>
    </xdr:from>
    <xdr:to>
      <xdr:col>17</xdr:col>
      <xdr:colOff>435065</xdr:colOff>
      <xdr:row>13</xdr:row>
      <xdr:rowOff>380456</xdr:rowOff>
    </xdr:to>
    <xdr:pic>
      <xdr:nvPicPr>
        <xdr:cNvPr id="145" name="Picture 4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66205" y="3378835"/>
          <a:ext cx="271780" cy="3124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17</xdr:col>
      <xdr:colOff>76200</xdr:colOff>
      <xdr:row>21</xdr:row>
      <xdr:rowOff>139245</xdr:rowOff>
    </xdr:from>
    <xdr:to>
      <xdr:col>17</xdr:col>
      <xdr:colOff>550765</xdr:colOff>
      <xdr:row>21</xdr:row>
      <xdr:rowOff>323850</xdr:rowOff>
    </xdr:to>
    <xdr:pic>
      <xdr:nvPicPr>
        <xdr:cNvPr id="146" name="图片 145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79210" y="7508875"/>
          <a:ext cx="438785" cy="1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51955</xdr:colOff>
      <xdr:row>16</xdr:row>
      <xdr:rowOff>138546</xdr:rowOff>
    </xdr:from>
    <xdr:to>
      <xdr:col>18</xdr:col>
      <xdr:colOff>520</xdr:colOff>
      <xdr:row>16</xdr:row>
      <xdr:rowOff>410326</xdr:rowOff>
    </xdr:to>
    <xdr:pic>
      <xdr:nvPicPr>
        <xdr:cNvPr id="169" name="图片 168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4445" y="4971415"/>
          <a:ext cx="463550" cy="271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385445</xdr:colOff>
      <xdr:row>28</xdr:row>
      <xdr:rowOff>125095</xdr:rowOff>
    </xdr:from>
    <xdr:to>
      <xdr:col>18</xdr:col>
      <xdr:colOff>26670</xdr:colOff>
      <xdr:row>28</xdr:row>
      <xdr:rowOff>340360</xdr:rowOff>
    </xdr:to>
    <xdr:pic>
      <xdr:nvPicPr>
        <xdr:cNvPr id="174" name="图片 173"/>
        <xdr:cNvPicPr>
          <a:picLocks noChangeAspect="1"/>
        </xdr:cNvPicPr>
      </xdr:nvPicPr>
      <xdr:blipFill>
        <a:blip r:embed="rId20" cstate="print"/>
        <a:stretch>
          <a:fillRect/>
        </a:stretch>
      </xdr:blipFill>
      <xdr:spPr>
        <a:xfrm>
          <a:off x="6303010" y="11046460"/>
          <a:ext cx="514985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384810</xdr:colOff>
      <xdr:row>27</xdr:row>
      <xdr:rowOff>191135</xdr:rowOff>
    </xdr:from>
    <xdr:to>
      <xdr:col>18</xdr:col>
      <xdr:colOff>17780</xdr:colOff>
      <xdr:row>27</xdr:row>
      <xdr:rowOff>302895</xdr:rowOff>
    </xdr:to>
    <xdr:pic>
      <xdr:nvPicPr>
        <xdr:cNvPr id="175" name="图片 174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6303010" y="10605135"/>
          <a:ext cx="514985" cy="111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BA134"/>
  <sheetViews>
    <sheetView view="pageBreakPreview" zoomScale="55" zoomScaleNormal="25" topLeftCell="A67" workbookViewId="0">
      <selection activeCell="L77" sqref="L77:L78"/>
    </sheetView>
  </sheetViews>
  <sheetFormatPr defaultColWidth="9" defaultRowHeight="16.5"/>
  <cols>
    <col min="1" max="1" width="4.5" style="6" customWidth="1"/>
    <col min="2" max="11" width="2.62727272727273" style="6" customWidth="1"/>
    <col min="12" max="12" width="18.1818181818182" style="6" customWidth="1"/>
    <col min="13" max="13" width="19.6272727272727" style="289" customWidth="1"/>
    <col min="14" max="14" width="24.6272727272727" style="6" customWidth="1"/>
    <col min="15" max="15" width="14.1272727272727" style="193" customWidth="1"/>
    <col min="16" max="16" width="5.37272727272727" style="6" customWidth="1"/>
    <col min="17" max="17" width="5.25454545454545" style="6" customWidth="1"/>
    <col min="18" max="18" width="7.37272727272727" style="6" customWidth="1"/>
    <col min="19" max="19" width="6.12727272727273" style="7" hidden="1" customWidth="1" outlineLevel="1"/>
    <col min="20" max="20" width="16.3727272727273" style="8" hidden="1" customWidth="1" outlineLevel="1"/>
    <col min="21" max="21" width="5.75454545454545" style="8" hidden="1" customWidth="1" outlineLevel="1"/>
    <col min="22" max="23" width="8.12727272727273" style="7" hidden="1" customWidth="1" outlineLevel="1"/>
    <col min="24" max="24" width="10.2545454545455" style="7" customWidth="1" collapsed="1"/>
    <col min="25" max="25" width="20.3727272727273" style="7" hidden="1" customWidth="1" outlineLevel="1"/>
    <col min="26" max="26" width="11.8727272727273" style="290" hidden="1" customWidth="1" outlineLevel="1"/>
    <col min="27" max="27" width="14.2545454545455" style="5" hidden="1" customWidth="1" outlineLevel="1"/>
    <col min="28" max="28" width="13.2545454545455" style="350" hidden="1" customWidth="1" outlineLevel="1"/>
    <col min="29" max="29" width="5.87272727272727" style="6" customWidth="1" collapsed="1"/>
    <col min="30" max="30" width="5.87272727272727" style="6" customWidth="1"/>
    <col min="31" max="34" width="9.41818181818182" style="351" customWidth="1"/>
    <col min="35" max="35" width="9.41818181818182" style="194" customWidth="1"/>
    <col min="36" max="36" width="8.26363636363636" style="351" customWidth="1"/>
    <col min="37" max="37" width="8.09090909090909" style="351" customWidth="1"/>
    <col min="38" max="39" width="5.87272727272727" style="6" customWidth="1"/>
    <col min="40" max="48" width="5.87272727272727" style="6" hidden="1" customWidth="1" outlineLevel="1"/>
    <col min="49" max="49" width="10" style="6" hidden="1" customWidth="1" outlineLevel="1"/>
    <col min="50" max="50" width="10" style="6" customWidth="1" collapsed="1"/>
    <col min="51" max="51" width="10" style="6" customWidth="1"/>
    <col min="52" max="16384" width="9" style="6"/>
  </cols>
  <sheetData>
    <row r="1" ht="33.75" hidden="1" customHeight="1" outlineLevel="1" spans="1:51">
      <c r="A1" s="196" t="s">
        <v>0</v>
      </c>
      <c r="B1" s="196"/>
      <c r="C1" s="196"/>
      <c r="D1" s="196"/>
      <c r="E1" s="196"/>
      <c r="F1" s="196" t="s">
        <v>1</v>
      </c>
      <c r="G1" s="196"/>
      <c r="H1" s="196"/>
      <c r="I1" s="196"/>
      <c r="J1" s="196"/>
      <c r="K1" s="196"/>
      <c r="L1" s="196"/>
      <c r="M1" s="300" t="s">
        <v>2</v>
      </c>
      <c r="N1" s="13"/>
      <c r="O1" s="22" t="s">
        <v>3</v>
      </c>
      <c r="P1" s="22"/>
      <c r="Q1" s="22"/>
      <c r="R1" s="22"/>
      <c r="S1" s="22"/>
      <c r="T1" s="22"/>
      <c r="U1" s="22"/>
      <c r="V1" s="22"/>
      <c r="W1" s="22"/>
      <c r="X1" s="22"/>
      <c r="Y1" s="22"/>
      <c r="Z1" s="317"/>
      <c r="AA1" s="317"/>
      <c r="AB1" s="318"/>
      <c r="AC1" s="22"/>
      <c r="AD1" s="319"/>
      <c r="AE1" s="355"/>
      <c r="AF1" s="355"/>
      <c r="AG1" s="355"/>
      <c r="AH1" s="355"/>
      <c r="AI1" s="357"/>
      <c r="AJ1" s="355"/>
      <c r="AK1" s="355"/>
      <c r="AL1" s="319"/>
      <c r="AM1" s="319"/>
      <c r="AN1" s="319"/>
      <c r="AO1" s="319"/>
      <c r="AP1" s="319"/>
      <c r="AQ1" s="319"/>
      <c r="AR1" s="319"/>
      <c r="AS1" s="319"/>
      <c r="AT1" s="319"/>
      <c r="AU1" s="319"/>
      <c r="AV1" s="319"/>
      <c r="AW1" s="338" t="s">
        <v>4</v>
      </c>
      <c r="AX1" s="338"/>
      <c r="AY1" s="338"/>
    </row>
    <row r="2" ht="50.1" hidden="1" customHeight="1" outlineLevel="1" spans="1:51">
      <c r="A2" s="196" t="s">
        <v>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301"/>
      <c r="N2" s="11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317"/>
      <c r="AA2" s="317"/>
      <c r="AB2" s="318"/>
      <c r="AC2" s="22"/>
      <c r="AD2" s="319"/>
      <c r="AE2" s="355"/>
      <c r="AF2" s="355"/>
      <c r="AG2" s="355"/>
      <c r="AH2" s="355"/>
      <c r="AI2" s="357"/>
      <c r="AJ2" s="355"/>
      <c r="AK2" s="355"/>
      <c r="AL2" s="319"/>
      <c r="AM2" s="319"/>
      <c r="AN2" s="319"/>
      <c r="AO2" s="319"/>
      <c r="AP2" s="319"/>
      <c r="AQ2" s="319"/>
      <c r="AR2" s="319"/>
      <c r="AS2" s="319"/>
      <c r="AT2" s="319"/>
      <c r="AU2" s="319"/>
      <c r="AV2" s="319"/>
      <c r="AW2" s="338" t="s">
        <v>6</v>
      </c>
      <c r="AX2" s="338"/>
      <c r="AY2" s="338"/>
    </row>
    <row r="3" ht="33.75" hidden="1" customHeight="1" outlineLevel="1" spans="1:51">
      <c r="A3" s="198" t="s">
        <v>7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300" t="s">
        <v>8</v>
      </c>
      <c r="N3" s="13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317"/>
      <c r="AA3" s="317"/>
      <c r="AB3" s="318"/>
      <c r="AC3" s="22"/>
      <c r="AD3" s="319"/>
      <c r="AE3" s="355"/>
      <c r="AF3" s="355"/>
      <c r="AG3" s="355"/>
      <c r="AH3" s="355"/>
      <c r="AI3" s="357"/>
      <c r="AJ3" s="355"/>
      <c r="AK3" s="355"/>
      <c r="AL3" s="319"/>
      <c r="AM3" s="319"/>
      <c r="AN3" s="319"/>
      <c r="AO3" s="319"/>
      <c r="AP3" s="319"/>
      <c r="AQ3" s="319"/>
      <c r="AR3" s="319"/>
      <c r="AS3" s="319"/>
      <c r="AT3" s="319"/>
      <c r="AU3" s="319"/>
      <c r="AV3" s="319"/>
      <c r="AW3" s="338" t="s">
        <v>9</v>
      </c>
      <c r="AX3" s="338"/>
      <c r="AY3" s="338"/>
    </row>
    <row r="4" ht="33.75" hidden="1" customHeight="1" outlineLevel="1" spans="1:51">
      <c r="A4" s="198" t="s">
        <v>10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300"/>
      <c r="N4" s="13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317"/>
      <c r="AA4" s="317"/>
      <c r="AB4" s="318"/>
      <c r="AC4" s="22"/>
      <c r="AD4" s="319"/>
      <c r="AE4" s="355"/>
      <c r="AF4" s="355"/>
      <c r="AG4" s="355"/>
      <c r="AH4" s="355"/>
      <c r="AI4" s="357"/>
      <c r="AJ4" s="355"/>
      <c r="AK4" s="355"/>
      <c r="AL4" s="319"/>
      <c r="AM4" s="319"/>
      <c r="AN4" s="319"/>
      <c r="AO4" s="319"/>
      <c r="AP4" s="319"/>
      <c r="AQ4" s="319"/>
      <c r="AR4" s="319"/>
      <c r="AS4" s="319"/>
      <c r="AT4" s="319"/>
      <c r="AU4" s="319"/>
      <c r="AV4" s="319"/>
      <c r="AW4" s="338" t="s">
        <v>11</v>
      </c>
      <c r="AX4" s="338"/>
      <c r="AY4" s="338"/>
    </row>
    <row r="5" ht="33.75" hidden="1" customHeight="1" outlineLevel="1" spans="1:51">
      <c r="A5" s="200" t="s">
        <v>12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302"/>
      <c r="N5" s="15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317"/>
      <c r="AA5" s="317"/>
      <c r="AB5" s="318"/>
      <c r="AC5" s="22"/>
      <c r="AD5" s="319"/>
      <c r="AE5" s="355"/>
      <c r="AF5" s="355"/>
      <c r="AG5" s="355"/>
      <c r="AH5" s="355"/>
      <c r="AI5" s="357"/>
      <c r="AJ5" s="355"/>
      <c r="AK5" s="355"/>
      <c r="AL5" s="319"/>
      <c r="AM5" s="319"/>
      <c r="AN5" s="319"/>
      <c r="AO5" s="319"/>
      <c r="AP5" s="319"/>
      <c r="AQ5" s="319"/>
      <c r="AR5" s="319"/>
      <c r="AS5" s="319"/>
      <c r="AT5" s="319"/>
      <c r="AU5" s="319"/>
      <c r="AV5" s="319"/>
      <c r="AW5" s="339" t="s">
        <v>13</v>
      </c>
      <c r="AX5" s="339"/>
      <c r="AY5" s="339"/>
    </row>
    <row r="6" ht="108.95" hidden="1" customHeight="1" outlineLevel="1" spans="1:51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302"/>
      <c r="N6" s="15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317"/>
      <c r="AA6" s="317"/>
      <c r="AB6" s="318"/>
      <c r="AC6" s="22"/>
      <c r="AD6" s="319"/>
      <c r="AE6" s="355"/>
      <c r="AF6" s="355"/>
      <c r="AG6" s="355"/>
      <c r="AH6" s="355"/>
      <c r="AI6" s="357"/>
      <c r="AJ6" s="355"/>
      <c r="AK6" s="355"/>
      <c r="AL6" s="319"/>
      <c r="AM6" s="319"/>
      <c r="AN6" s="319"/>
      <c r="AO6" s="319"/>
      <c r="AP6" s="319"/>
      <c r="AQ6" s="319"/>
      <c r="AR6" s="319"/>
      <c r="AS6" s="319"/>
      <c r="AT6" s="319"/>
      <c r="AU6" s="319"/>
      <c r="AV6" s="319"/>
      <c r="AW6" s="339" t="s">
        <v>14</v>
      </c>
      <c r="AX6" s="339"/>
      <c r="AY6" s="339"/>
    </row>
    <row r="7" ht="24.95" customHeight="1" collapsed="1" spans="1:51">
      <c r="A7" s="292" t="s">
        <v>15</v>
      </c>
      <c r="B7" s="32" t="s">
        <v>16</v>
      </c>
      <c r="C7" s="32"/>
      <c r="D7" s="32"/>
      <c r="E7" s="32"/>
      <c r="F7" s="32"/>
      <c r="G7" s="32"/>
      <c r="H7" s="32"/>
      <c r="I7" s="32"/>
      <c r="J7" s="32"/>
      <c r="K7" s="32"/>
      <c r="L7" s="23" t="s">
        <v>17</v>
      </c>
      <c r="M7" s="23" t="s">
        <v>4</v>
      </c>
      <c r="N7" s="17" t="s">
        <v>6</v>
      </c>
      <c r="O7" s="225" t="s">
        <v>18</v>
      </c>
      <c r="P7" s="17" t="s">
        <v>19</v>
      </c>
      <c r="Q7" s="17" t="s">
        <v>20</v>
      </c>
      <c r="R7" s="17" t="s">
        <v>21</v>
      </c>
      <c r="S7" s="23" t="s">
        <v>22</v>
      </c>
      <c r="T7" s="23" t="s">
        <v>23</v>
      </c>
      <c r="U7" s="23" t="s">
        <v>24</v>
      </c>
      <c r="V7" s="37" t="s">
        <v>25</v>
      </c>
      <c r="W7" s="38" t="s">
        <v>26</v>
      </c>
      <c r="X7" s="38" t="s">
        <v>27</v>
      </c>
      <c r="Y7" s="38" t="s">
        <v>28</v>
      </c>
      <c r="Z7" s="38" t="s">
        <v>29</v>
      </c>
      <c r="AA7" s="17" t="s">
        <v>30</v>
      </c>
      <c r="AB7" s="51" t="s">
        <v>31</v>
      </c>
      <c r="AC7" s="17" t="s">
        <v>32</v>
      </c>
      <c r="AD7" s="52" t="s">
        <v>33</v>
      </c>
      <c r="AE7" s="53" t="s">
        <v>34</v>
      </c>
      <c r="AF7" s="54"/>
      <c r="AG7" s="66"/>
      <c r="AH7" s="56" t="s">
        <v>35</v>
      </c>
      <c r="AI7" s="67" t="s">
        <v>36</v>
      </c>
      <c r="AJ7" s="56" t="s">
        <v>37</v>
      </c>
      <c r="AK7" s="56" t="s">
        <v>38</v>
      </c>
      <c r="AL7" s="18" t="s">
        <v>39</v>
      </c>
      <c r="AM7" s="68" t="s">
        <v>40</v>
      </c>
      <c r="AN7" s="69" t="s">
        <v>41</v>
      </c>
      <c r="AO7" s="88" t="s">
        <v>42</v>
      </c>
      <c r="AP7" s="88" t="s">
        <v>43</v>
      </c>
      <c r="AQ7" s="88" t="s">
        <v>44</v>
      </c>
      <c r="AR7" s="88" t="s">
        <v>45</v>
      </c>
      <c r="AS7" s="89" t="s">
        <v>46</v>
      </c>
      <c r="AT7" s="88" t="s">
        <v>47</v>
      </c>
      <c r="AU7" s="90" t="s">
        <v>48</v>
      </c>
      <c r="AV7" s="89" t="s">
        <v>49</v>
      </c>
      <c r="AW7" s="89" t="s">
        <v>50</v>
      </c>
      <c r="AX7" s="341" t="s">
        <v>51</v>
      </c>
      <c r="AY7" s="27" t="s">
        <v>51</v>
      </c>
    </row>
    <row r="8" s="1" customFormat="1" ht="24.95" customHeight="1" spans="1:51">
      <c r="A8" s="292"/>
      <c r="B8" s="293">
        <v>0</v>
      </c>
      <c r="C8" s="293">
        <v>1</v>
      </c>
      <c r="D8" s="293">
        <v>2</v>
      </c>
      <c r="E8" s="293">
        <v>3</v>
      </c>
      <c r="F8" s="293">
        <v>4</v>
      </c>
      <c r="G8" s="293">
        <v>5</v>
      </c>
      <c r="H8" s="293">
        <v>6</v>
      </c>
      <c r="I8" s="293">
        <v>7</v>
      </c>
      <c r="J8" s="293">
        <v>8</v>
      </c>
      <c r="K8" s="209">
        <v>9</v>
      </c>
      <c r="L8" s="23"/>
      <c r="M8" s="23"/>
      <c r="N8" s="17"/>
      <c r="O8" s="225"/>
      <c r="P8" s="17"/>
      <c r="Q8" s="17"/>
      <c r="R8" s="17"/>
      <c r="S8" s="23"/>
      <c r="T8" s="23"/>
      <c r="U8" s="23"/>
      <c r="V8" s="37"/>
      <c r="W8" s="38"/>
      <c r="X8" s="38"/>
      <c r="Y8" s="38"/>
      <c r="Z8" s="38"/>
      <c r="AA8" s="17"/>
      <c r="AB8" s="328"/>
      <c r="AC8" s="17"/>
      <c r="AD8" s="55"/>
      <c r="AE8" s="56" t="s">
        <v>52</v>
      </c>
      <c r="AF8" s="56" t="s">
        <v>53</v>
      </c>
      <c r="AG8" s="56" t="s">
        <v>54</v>
      </c>
      <c r="AH8" s="56"/>
      <c r="AI8" s="70"/>
      <c r="AJ8" s="56"/>
      <c r="AK8" s="56"/>
      <c r="AL8" s="18"/>
      <c r="AM8" s="71"/>
      <c r="AN8" s="72"/>
      <c r="AO8" s="91"/>
      <c r="AP8" s="91"/>
      <c r="AQ8" s="91"/>
      <c r="AR8" s="91"/>
      <c r="AS8" s="92"/>
      <c r="AT8" s="91"/>
      <c r="AU8" s="93"/>
      <c r="AV8" s="92"/>
      <c r="AW8" s="92"/>
      <c r="AX8" s="341"/>
      <c r="AY8" s="27"/>
    </row>
    <row r="9" ht="39.95" customHeight="1" spans="1:51">
      <c r="A9" s="24">
        <f t="shared" ref="A9:A15" si="0">ROW(9:9)-8</f>
        <v>1</v>
      </c>
      <c r="B9" s="18"/>
      <c r="C9" s="20"/>
      <c r="D9" s="20">
        <v>2</v>
      </c>
      <c r="E9" s="43"/>
      <c r="F9" s="43"/>
      <c r="G9" s="20"/>
      <c r="H9" s="20"/>
      <c r="I9" s="20"/>
      <c r="J9" s="17"/>
      <c r="K9" s="17"/>
      <c r="L9" s="17" t="s">
        <v>55</v>
      </c>
      <c r="M9" s="35" t="s">
        <v>55</v>
      </c>
      <c r="N9" s="20" t="s">
        <v>56</v>
      </c>
      <c r="O9" s="218" t="s">
        <v>57</v>
      </c>
      <c r="P9" s="24" t="s">
        <v>58</v>
      </c>
      <c r="Q9" s="18" t="s">
        <v>59</v>
      </c>
      <c r="R9" s="35"/>
      <c r="S9" s="23" t="s">
        <v>58</v>
      </c>
      <c r="T9" s="35" t="s">
        <v>60</v>
      </c>
      <c r="U9" s="23" t="s">
        <v>58</v>
      </c>
      <c r="V9" s="23" t="s">
        <v>61</v>
      </c>
      <c r="W9" s="23" t="s">
        <v>62</v>
      </c>
      <c r="X9" s="43" t="s">
        <v>63</v>
      </c>
      <c r="Y9" s="35" t="s">
        <v>64</v>
      </c>
      <c r="Z9" s="18" t="s">
        <v>65</v>
      </c>
      <c r="AA9" s="18" t="s">
        <v>65</v>
      </c>
      <c r="AB9" s="254" t="e">
        <f>AB18+AB30+AB35+AB36+AB37+AB55+AB66+AB77+AB78</f>
        <v>#REF!</v>
      </c>
      <c r="AC9" s="23" t="s">
        <v>65</v>
      </c>
      <c r="AD9" s="23" t="s">
        <v>66</v>
      </c>
      <c r="AE9" s="353"/>
      <c r="AF9" s="353"/>
      <c r="AG9" s="353"/>
      <c r="AH9" s="353"/>
      <c r="AI9" s="79"/>
      <c r="AJ9" s="353">
        <v>25</v>
      </c>
      <c r="AK9" s="353"/>
      <c r="AL9" s="74" t="s">
        <v>67</v>
      </c>
      <c r="AM9" s="74" t="s">
        <v>68</v>
      </c>
      <c r="AN9" s="331"/>
      <c r="AO9" s="331"/>
      <c r="AP9" s="331"/>
      <c r="AQ9" s="331"/>
      <c r="AR9" s="331"/>
      <c r="AS9" s="331"/>
      <c r="AT9" s="331"/>
      <c r="AU9" s="331"/>
      <c r="AV9" s="331"/>
      <c r="AW9" s="340"/>
      <c r="AX9" s="25">
        <v>1</v>
      </c>
      <c r="AY9" s="21">
        <v>0</v>
      </c>
    </row>
    <row r="10" ht="39.95" customHeight="1" spans="1:51">
      <c r="A10" s="24">
        <f t="shared" si="0"/>
        <v>2</v>
      </c>
      <c r="B10" s="18"/>
      <c r="C10" s="20"/>
      <c r="D10" s="20">
        <v>2</v>
      </c>
      <c r="E10" s="43"/>
      <c r="F10" s="43"/>
      <c r="G10" s="20"/>
      <c r="H10" s="20"/>
      <c r="I10" s="20"/>
      <c r="J10" s="17"/>
      <c r="K10" s="17"/>
      <c r="L10" s="17" t="s">
        <v>69</v>
      </c>
      <c r="M10" s="35" t="s">
        <v>69</v>
      </c>
      <c r="N10" s="20" t="s">
        <v>56</v>
      </c>
      <c r="O10" s="218" t="s">
        <v>70</v>
      </c>
      <c r="P10" s="24" t="s">
        <v>58</v>
      </c>
      <c r="Q10" s="18" t="s">
        <v>59</v>
      </c>
      <c r="R10" s="35"/>
      <c r="S10" s="23" t="s">
        <v>58</v>
      </c>
      <c r="T10" s="35" t="s">
        <v>60</v>
      </c>
      <c r="U10" s="23" t="s">
        <v>58</v>
      </c>
      <c r="V10" s="23" t="s">
        <v>61</v>
      </c>
      <c r="W10" s="23" t="s">
        <v>62</v>
      </c>
      <c r="X10" s="43" t="s">
        <v>63</v>
      </c>
      <c r="Y10" s="35" t="s">
        <v>64</v>
      </c>
      <c r="Z10" s="18" t="s">
        <v>65</v>
      </c>
      <c r="AA10" s="18" t="s">
        <v>65</v>
      </c>
      <c r="AB10" s="254">
        <f>AB18+AB30+AB35+AB36+AB37+AB55+AB67+AB77+AB78</f>
        <v>6.5186</v>
      </c>
      <c r="AC10" s="23" t="s">
        <v>65</v>
      </c>
      <c r="AD10" s="23" t="s">
        <v>66</v>
      </c>
      <c r="AE10" s="353"/>
      <c r="AF10" s="353"/>
      <c r="AG10" s="353"/>
      <c r="AH10" s="353"/>
      <c r="AI10" s="79"/>
      <c r="AJ10" s="353">
        <v>25</v>
      </c>
      <c r="AK10" s="353"/>
      <c r="AL10" s="18" t="s">
        <v>67</v>
      </c>
      <c r="AM10" s="74" t="s">
        <v>68</v>
      </c>
      <c r="AN10" s="331"/>
      <c r="AO10" s="331"/>
      <c r="AP10" s="331"/>
      <c r="AQ10" s="331"/>
      <c r="AR10" s="331"/>
      <c r="AS10" s="331"/>
      <c r="AT10" s="331"/>
      <c r="AU10" s="331"/>
      <c r="AV10" s="331"/>
      <c r="AW10" s="340"/>
      <c r="AX10" s="25">
        <v>0</v>
      </c>
      <c r="AY10" s="21">
        <v>1</v>
      </c>
    </row>
    <row r="11" customFormat="1" ht="39.95" customHeight="1" spans="1:53">
      <c r="A11" s="24">
        <f t="shared" si="0"/>
        <v>3</v>
      </c>
      <c r="B11" s="60"/>
      <c r="C11" s="21"/>
      <c r="D11" s="21"/>
      <c r="E11" s="48">
        <v>3</v>
      </c>
      <c r="F11" s="48"/>
      <c r="G11" s="21"/>
      <c r="H11" s="21"/>
      <c r="I11" s="21"/>
      <c r="J11" s="27"/>
      <c r="K11" s="27"/>
      <c r="L11" s="27" t="s">
        <v>71</v>
      </c>
      <c r="M11" s="214" t="s">
        <v>71</v>
      </c>
      <c r="N11" s="214" t="s">
        <v>72</v>
      </c>
      <c r="O11" s="352"/>
      <c r="P11" s="30"/>
      <c r="Q11" s="60"/>
      <c r="R11" s="59"/>
      <c r="S11" s="47"/>
      <c r="T11" s="59"/>
      <c r="U11" s="47"/>
      <c r="V11" s="47"/>
      <c r="W11" s="47"/>
      <c r="X11" s="48"/>
      <c r="Y11" s="59" t="s">
        <v>73</v>
      </c>
      <c r="Z11" s="60"/>
      <c r="AA11" s="60"/>
      <c r="AB11" s="258">
        <v>0.149</v>
      </c>
      <c r="AC11" s="47"/>
      <c r="AD11" s="324" t="s">
        <v>74</v>
      </c>
      <c r="AE11" s="325">
        <v>354</v>
      </c>
      <c r="AF11" s="325">
        <v>31</v>
      </c>
      <c r="AG11" s="325">
        <v>2</v>
      </c>
      <c r="AH11" s="325">
        <f>AE11*AF11*AG11*7860/1000000000</f>
        <v>0.17251128</v>
      </c>
      <c r="AI11" s="333">
        <f>AB11/AH11</f>
        <v>0.863711636711524</v>
      </c>
      <c r="AJ11" s="325"/>
      <c r="AK11" s="325"/>
      <c r="AL11" s="324" t="s">
        <v>67</v>
      </c>
      <c r="AM11" s="324" t="s">
        <v>75</v>
      </c>
      <c r="AN11" s="324"/>
      <c r="AO11" s="324"/>
      <c r="AP11" s="324"/>
      <c r="AQ11" s="324"/>
      <c r="AR11" s="324"/>
      <c r="AS11" s="324"/>
      <c r="AT11" s="324"/>
      <c r="AU11" s="324"/>
      <c r="AV11" s="324"/>
      <c r="AW11" s="359"/>
      <c r="AX11" s="360">
        <v>1</v>
      </c>
      <c r="AY11" s="360">
        <v>1</v>
      </c>
      <c r="AZ11" s="6"/>
      <c r="BA11" s="6"/>
    </row>
    <row r="12" customFormat="1" ht="39.95" customHeight="1" spans="1:53">
      <c r="A12" s="24">
        <f t="shared" si="0"/>
        <v>4</v>
      </c>
      <c r="B12" s="60"/>
      <c r="C12" s="21"/>
      <c r="D12" s="21"/>
      <c r="E12" s="48">
        <v>3</v>
      </c>
      <c r="F12" s="48"/>
      <c r="G12" s="21"/>
      <c r="H12" s="21"/>
      <c r="I12" s="21"/>
      <c r="J12" s="27"/>
      <c r="K12" s="27"/>
      <c r="L12" s="27" t="s">
        <v>76</v>
      </c>
      <c r="M12" s="214" t="s">
        <v>76</v>
      </c>
      <c r="N12" s="214" t="s">
        <v>77</v>
      </c>
      <c r="O12" s="352"/>
      <c r="P12" s="30"/>
      <c r="Q12" s="60"/>
      <c r="R12" s="59"/>
      <c r="S12" s="47"/>
      <c r="T12" s="59"/>
      <c r="U12" s="47"/>
      <c r="V12" s="47"/>
      <c r="W12" s="47"/>
      <c r="X12" s="48"/>
      <c r="Y12" s="59" t="s">
        <v>73</v>
      </c>
      <c r="Z12" s="60"/>
      <c r="AA12" s="60"/>
      <c r="AB12" s="258">
        <v>0.167</v>
      </c>
      <c r="AC12" s="47"/>
      <c r="AD12" s="324" t="s">
        <v>74</v>
      </c>
      <c r="AE12" s="325">
        <v>394</v>
      </c>
      <c r="AF12" s="325">
        <v>31</v>
      </c>
      <c r="AG12" s="325">
        <v>2</v>
      </c>
      <c r="AH12" s="325">
        <f>AE12*AF12*AG12*7860/1000000000</f>
        <v>0.19200408</v>
      </c>
      <c r="AI12" s="333">
        <f>AB12/AH12</f>
        <v>0.869773183986507</v>
      </c>
      <c r="AJ12" s="325"/>
      <c r="AK12" s="325"/>
      <c r="AL12" s="324" t="s">
        <v>67</v>
      </c>
      <c r="AM12" s="324" t="s">
        <v>75</v>
      </c>
      <c r="AN12" s="324"/>
      <c r="AO12" s="324"/>
      <c r="AP12" s="324"/>
      <c r="AQ12" s="324"/>
      <c r="AR12" s="324"/>
      <c r="AS12" s="324"/>
      <c r="AT12" s="324"/>
      <c r="AU12" s="324"/>
      <c r="AV12" s="324"/>
      <c r="AW12" s="359"/>
      <c r="AX12" s="360">
        <v>1</v>
      </c>
      <c r="AY12" s="360">
        <v>1</v>
      </c>
      <c r="AZ12" s="6"/>
      <c r="BA12" s="6"/>
    </row>
    <row r="13" customFormat="1" ht="39.95" customHeight="1" spans="1:53">
      <c r="A13" s="24">
        <f t="shared" si="0"/>
        <v>5</v>
      </c>
      <c r="B13" s="60"/>
      <c r="C13" s="21"/>
      <c r="D13" s="21"/>
      <c r="E13" s="48">
        <v>3</v>
      </c>
      <c r="F13" s="48"/>
      <c r="G13" s="21"/>
      <c r="H13" s="21"/>
      <c r="I13" s="21"/>
      <c r="J13" s="27"/>
      <c r="K13" s="27"/>
      <c r="L13" s="27" t="s">
        <v>78</v>
      </c>
      <c r="M13" s="214" t="s">
        <v>78</v>
      </c>
      <c r="N13" s="214" t="s">
        <v>79</v>
      </c>
      <c r="O13" s="352"/>
      <c r="P13" s="30"/>
      <c r="Q13" s="60"/>
      <c r="R13" s="59"/>
      <c r="S13" s="47"/>
      <c r="T13" s="59"/>
      <c r="U13" s="47"/>
      <c r="V13" s="47"/>
      <c r="W13" s="47"/>
      <c r="X13" s="48"/>
      <c r="Y13" s="59" t="s">
        <v>73</v>
      </c>
      <c r="Z13" s="60"/>
      <c r="AA13" s="60"/>
      <c r="AB13" s="258">
        <v>0.074</v>
      </c>
      <c r="AC13" s="47"/>
      <c r="AD13" s="324" t="s">
        <v>80</v>
      </c>
      <c r="AE13" s="325">
        <f>AB13/0.2219*1000</f>
        <v>333.483551149166</v>
      </c>
      <c r="AF13" s="325"/>
      <c r="AG13" s="325"/>
      <c r="AH13" s="325">
        <f>AE13*0.2219/1000</f>
        <v>0.074</v>
      </c>
      <c r="AI13" s="333">
        <f>AB13/AH13</f>
        <v>1</v>
      </c>
      <c r="AJ13" s="325"/>
      <c r="AK13" s="325"/>
      <c r="AL13" s="324" t="s">
        <v>81</v>
      </c>
      <c r="AM13" s="324"/>
      <c r="AN13" s="324"/>
      <c r="AO13" s="324"/>
      <c r="AP13" s="324"/>
      <c r="AQ13" s="324"/>
      <c r="AR13" s="324"/>
      <c r="AS13" s="324"/>
      <c r="AT13" s="324"/>
      <c r="AU13" s="324"/>
      <c r="AV13" s="324"/>
      <c r="AW13" s="359"/>
      <c r="AX13" s="360">
        <v>1</v>
      </c>
      <c r="AY13" s="360">
        <v>1</v>
      </c>
      <c r="AZ13" s="6"/>
      <c r="BA13" s="6"/>
    </row>
    <row r="14" customFormat="1" ht="39.95" customHeight="1" spans="1:53">
      <c r="A14" s="24">
        <f t="shared" si="0"/>
        <v>6</v>
      </c>
      <c r="B14" s="60"/>
      <c r="C14" s="21"/>
      <c r="D14" s="21"/>
      <c r="E14" s="48">
        <v>3</v>
      </c>
      <c r="F14" s="48"/>
      <c r="G14" s="21"/>
      <c r="H14" s="21"/>
      <c r="I14" s="21"/>
      <c r="J14" s="27"/>
      <c r="K14" s="27"/>
      <c r="L14" s="27" t="s">
        <v>82</v>
      </c>
      <c r="M14" s="214" t="s">
        <v>82</v>
      </c>
      <c r="N14" s="214" t="s">
        <v>83</v>
      </c>
      <c r="O14" s="352"/>
      <c r="P14" s="30"/>
      <c r="Q14" s="60"/>
      <c r="R14" s="59"/>
      <c r="S14" s="47"/>
      <c r="T14" s="59"/>
      <c r="U14" s="47"/>
      <c r="V14" s="47"/>
      <c r="W14" s="47"/>
      <c r="X14" s="48"/>
      <c r="Y14" s="59" t="s">
        <v>73</v>
      </c>
      <c r="Z14" s="60"/>
      <c r="AA14" s="60"/>
      <c r="AB14" s="258">
        <v>0.008</v>
      </c>
      <c r="AC14" s="47"/>
      <c r="AD14" s="324" t="s">
        <v>80</v>
      </c>
      <c r="AE14" s="325">
        <f>AB14/0.154*1000</f>
        <v>51.948051948052</v>
      </c>
      <c r="AF14" s="325"/>
      <c r="AG14" s="325"/>
      <c r="AH14" s="325">
        <f>AE14*0.154/1000</f>
        <v>0.008</v>
      </c>
      <c r="AI14" s="333">
        <f>AB14/AH14</f>
        <v>1</v>
      </c>
      <c r="AJ14" s="325"/>
      <c r="AK14" s="325"/>
      <c r="AL14" s="324" t="s">
        <v>81</v>
      </c>
      <c r="AM14" s="324"/>
      <c r="AN14" s="324"/>
      <c r="AO14" s="324"/>
      <c r="AP14" s="324"/>
      <c r="AQ14" s="324"/>
      <c r="AR14" s="324"/>
      <c r="AS14" s="324"/>
      <c r="AT14" s="324"/>
      <c r="AU14" s="324"/>
      <c r="AV14" s="324"/>
      <c r="AW14" s="359"/>
      <c r="AX14" s="360">
        <v>0</v>
      </c>
      <c r="AY14" s="360">
        <v>2</v>
      </c>
      <c r="AZ14" s="6"/>
      <c r="BA14" s="6"/>
    </row>
    <row r="15" customFormat="1" ht="39.95" customHeight="1" spans="1:53">
      <c r="A15" s="24">
        <f t="shared" si="0"/>
        <v>7</v>
      </c>
      <c r="B15" s="60"/>
      <c r="C15" s="21"/>
      <c r="D15" s="21"/>
      <c r="E15" s="48">
        <v>3</v>
      </c>
      <c r="F15" s="48"/>
      <c r="G15" s="21"/>
      <c r="H15" s="21"/>
      <c r="I15" s="21"/>
      <c r="J15" s="27"/>
      <c r="K15" s="27"/>
      <c r="L15" s="27" t="s">
        <v>84</v>
      </c>
      <c r="M15" s="21" t="s">
        <v>84</v>
      </c>
      <c r="N15" s="21" t="s">
        <v>85</v>
      </c>
      <c r="O15" s="352"/>
      <c r="P15" s="30"/>
      <c r="Q15" s="60"/>
      <c r="R15" s="354"/>
      <c r="S15" s="47" t="s">
        <v>58</v>
      </c>
      <c r="T15" s="59" t="s">
        <v>60</v>
      </c>
      <c r="U15" s="47" t="s">
        <v>58</v>
      </c>
      <c r="V15" s="47" t="s">
        <v>61</v>
      </c>
      <c r="W15" s="47" t="s">
        <v>62</v>
      </c>
      <c r="X15" s="60" t="s">
        <v>86</v>
      </c>
      <c r="Y15" s="21" t="s">
        <v>87</v>
      </c>
      <c r="Z15" s="30" t="s">
        <v>88</v>
      </c>
      <c r="AA15" s="30" t="s">
        <v>89</v>
      </c>
      <c r="AB15" s="251">
        <v>0.088</v>
      </c>
      <c r="AC15" s="47" t="s">
        <v>65</v>
      </c>
      <c r="AD15" s="47" t="s">
        <v>80</v>
      </c>
      <c r="AE15" s="27">
        <f>AB15/0.2219*1000</f>
        <v>396.575033799009</v>
      </c>
      <c r="AF15" s="27">
        <v>6</v>
      </c>
      <c r="AG15" s="27">
        <v>6</v>
      </c>
      <c r="AH15" s="27">
        <v>0.081</v>
      </c>
      <c r="AI15" s="77">
        <v>1</v>
      </c>
      <c r="AJ15" s="27"/>
      <c r="AK15" s="27"/>
      <c r="AL15" s="279" t="s">
        <v>81</v>
      </c>
      <c r="AM15" s="243" t="s">
        <v>90</v>
      </c>
      <c r="AN15" s="324"/>
      <c r="AO15" s="324"/>
      <c r="AP15" s="324"/>
      <c r="AQ15" s="324"/>
      <c r="AR15" s="324"/>
      <c r="AS15" s="324"/>
      <c r="AT15" s="324"/>
      <c r="AU15" s="324"/>
      <c r="AV15" s="324"/>
      <c r="AW15" s="359"/>
      <c r="AX15" s="360">
        <v>2</v>
      </c>
      <c r="AY15" s="360">
        <v>2</v>
      </c>
      <c r="AZ15" s="6"/>
      <c r="BA15" s="6"/>
    </row>
    <row r="16" ht="39.95" customHeight="1" spans="1:51">
      <c r="A16" s="24">
        <f t="shared" ref="A16:A52" si="1">ROW(16:16)-8</f>
        <v>8</v>
      </c>
      <c r="B16" s="18"/>
      <c r="C16" s="20"/>
      <c r="D16" s="20"/>
      <c r="E16" s="43">
        <v>3</v>
      </c>
      <c r="F16" s="43"/>
      <c r="G16" s="20"/>
      <c r="H16" s="20"/>
      <c r="I16" s="20"/>
      <c r="J16" s="17"/>
      <c r="K16" s="17"/>
      <c r="L16" s="17" t="s">
        <v>91</v>
      </c>
      <c r="M16" s="35" t="s">
        <v>91</v>
      </c>
      <c r="N16" s="20" t="s">
        <v>92</v>
      </c>
      <c r="O16" s="218" t="s">
        <v>93</v>
      </c>
      <c r="P16" s="24" t="s">
        <v>58</v>
      </c>
      <c r="Q16" s="18" t="s">
        <v>59</v>
      </c>
      <c r="R16" s="35"/>
      <c r="S16" s="23" t="s">
        <v>58</v>
      </c>
      <c r="T16" s="35" t="s">
        <v>60</v>
      </c>
      <c r="U16" s="23" t="s">
        <v>58</v>
      </c>
      <c r="V16" s="23" t="s">
        <v>61</v>
      </c>
      <c r="W16" s="23" t="s">
        <v>62</v>
      </c>
      <c r="X16" s="43" t="s">
        <v>63</v>
      </c>
      <c r="Y16" s="35" t="s">
        <v>94</v>
      </c>
      <c r="Z16" s="18" t="s">
        <v>65</v>
      </c>
      <c r="AA16" s="18" t="s">
        <v>65</v>
      </c>
      <c r="AB16" s="254">
        <v>0.35</v>
      </c>
      <c r="AC16" s="23"/>
      <c r="AD16" s="23" t="s">
        <v>95</v>
      </c>
      <c r="AE16" s="353"/>
      <c r="AF16" s="353"/>
      <c r="AG16" s="353"/>
      <c r="AH16" s="353"/>
      <c r="AI16" s="79"/>
      <c r="AJ16" s="353"/>
      <c r="AK16" s="353">
        <v>0.019</v>
      </c>
      <c r="AL16" s="74" t="s">
        <v>67</v>
      </c>
      <c r="AM16" s="74" t="s">
        <v>96</v>
      </c>
      <c r="AN16" s="331"/>
      <c r="AO16" s="331"/>
      <c r="AP16" s="331"/>
      <c r="AQ16" s="331"/>
      <c r="AR16" s="331"/>
      <c r="AS16" s="331"/>
      <c r="AT16" s="331"/>
      <c r="AU16" s="331"/>
      <c r="AV16" s="331"/>
      <c r="AW16" s="340"/>
      <c r="AX16" s="25">
        <v>1</v>
      </c>
      <c r="AY16" s="21">
        <v>1</v>
      </c>
    </row>
    <row r="17" ht="39.95" customHeight="1" spans="1:51">
      <c r="A17" s="24">
        <f t="shared" si="1"/>
        <v>9</v>
      </c>
      <c r="B17" s="18"/>
      <c r="C17" s="20"/>
      <c r="D17" s="20"/>
      <c r="E17" s="43"/>
      <c r="F17" s="43">
        <v>4</v>
      </c>
      <c r="G17" s="20"/>
      <c r="H17" s="20"/>
      <c r="I17" s="20"/>
      <c r="J17" s="17"/>
      <c r="K17" s="17"/>
      <c r="L17" s="17" t="s">
        <v>97</v>
      </c>
      <c r="M17" s="35" t="s">
        <v>97</v>
      </c>
      <c r="N17" s="20" t="s">
        <v>98</v>
      </c>
      <c r="O17" s="218" t="s">
        <v>93</v>
      </c>
      <c r="P17" s="24" t="s">
        <v>58</v>
      </c>
      <c r="Q17" s="18" t="s">
        <v>59</v>
      </c>
      <c r="R17" s="35"/>
      <c r="S17" s="23" t="s">
        <v>58</v>
      </c>
      <c r="T17" s="35" t="s">
        <v>60</v>
      </c>
      <c r="U17" s="23" t="s">
        <v>58</v>
      </c>
      <c r="V17" s="23" t="s">
        <v>61</v>
      </c>
      <c r="W17" s="23" t="s">
        <v>62</v>
      </c>
      <c r="X17" s="43" t="s">
        <v>63</v>
      </c>
      <c r="Y17" s="35" t="s">
        <v>94</v>
      </c>
      <c r="Z17" s="18" t="s">
        <v>65</v>
      </c>
      <c r="AA17" s="18" t="s">
        <v>65</v>
      </c>
      <c r="AB17" s="254">
        <v>0.35</v>
      </c>
      <c r="AC17" s="23"/>
      <c r="AD17" s="23" t="s">
        <v>74</v>
      </c>
      <c r="AE17" s="353">
        <v>471</v>
      </c>
      <c r="AF17" s="353">
        <v>20.5</v>
      </c>
      <c r="AG17" s="353">
        <v>5</v>
      </c>
      <c r="AH17" s="353">
        <f>AE17*AF17*AG17*7860/1000000000</f>
        <v>0.37946115</v>
      </c>
      <c r="AI17" s="79">
        <f>AB17/AH17</f>
        <v>0.922360563130112</v>
      </c>
      <c r="AJ17" s="353"/>
      <c r="AK17" s="353"/>
      <c r="AL17" s="74" t="s">
        <v>81</v>
      </c>
      <c r="AM17" s="24" t="s">
        <v>99</v>
      </c>
      <c r="AN17" s="331"/>
      <c r="AO17" s="331"/>
      <c r="AP17" s="331"/>
      <c r="AQ17" s="331"/>
      <c r="AR17" s="331"/>
      <c r="AS17" s="331"/>
      <c r="AT17" s="331"/>
      <c r="AU17" s="331"/>
      <c r="AV17" s="331"/>
      <c r="AW17" s="340"/>
      <c r="AX17" s="25">
        <v>1</v>
      </c>
      <c r="AY17" s="21">
        <v>1</v>
      </c>
    </row>
    <row r="18" ht="39.95" customHeight="1" spans="1:51">
      <c r="A18" s="24">
        <f t="shared" si="1"/>
        <v>10</v>
      </c>
      <c r="B18" s="18"/>
      <c r="C18" s="20"/>
      <c r="D18" s="20"/>
      <c r="E18" s="43">
        <v>3</v>
      </c>
      <c r="F18" s="43"/>
      <c r="G18" s="20"/>
      <c r="H18" s="20"/>
      <c r="I18" s="20"/>
      <c r="J18" s="17"/>
      <c r="K18" s="17"/>
      <c r="L18" s="17" t="s">
        <v>100</v>
      </c>
      <c r="M18" s="35" t="s">
        <v>100</v>
      </c>
      <c r="N18" s="20" t="s">
        <v>101</v>
      </c>
      <c r="O18" s="218" t="s">
        <v>93</v>
      </c>
      <c r="P18" s="24" t="s">
        <v>58</v>
      </c>
      <c r="Q18" s="18" t="s">
        <v>59</v>
      </c>
      <c r="R18" s="235"/>
      <c r="S18" s="23" t="s">
        <v>58</v>
      </c>
      <c r="T18" s="35" t="s">
        <v>60</v>
      </c>
      <c r="U18" s="23" t="s">
        <v>58</v>
      </c>
      <c r="V18" s="23" t="s">
        <v>61</v>
      </c>
      <c r="W18" s="23" t="s">
        <v>62</v>
      </c>
      <c r="X18" s="43" t="s">
        <v>63</v>
      </c>
      <c r="Y18" s="35" t="s">
        <v>64</v>
      </c>
      <c r="Z18" s="18" t="s">
        <v>65</v>
      </c>
      <c r="AA18" s="17" t="s">
        <v>102</v>
      </c>
      <c r="AB18" s="254">
        <v>0.976</v>
      </c>
      <c r="AC18" s="23" t="s">
        <v>65</v>
      </c>
      <c r="AD18" s="23" t="s">
        <v>66</v>
      </c>
      <c r="AE18" s="353"/>
      <c r="AF18" s="353"/>
      <c r="AG18" s="353"/>
      <c r="AH18" s="353"/>
      <c r="AI18" s="79"/>
      <c r="AJ18" s="353">
        <v>4</v>
      </c>
      <c r="AK18" s="353"/>
      <c r="AL18" s="74" t="s">
        <v>103</v>
      </c>
      <c r="AM18" s="74"/>
      <c r="AN18" s="331"/>
      <c r="AO18" s="331"/>
      <c r="AP18" s="331"/>
      <c r="AQ18" s="331"/>
      <c r="AR18" s="331"/>
      <c r="AS18" s="331"/>
      <c r="AT18" s="331"/>
      <c r="AU18" s="331"/>
      <c r="AV18" s="331"/>
      <c r="AW18" s="340"/>
      <c r="AX18" s="25">
        <v>1</v>
      </c>
      <c r="AY18" s="21">
        <v>1</v>
      </c>
    </row>
    <row r="19" ht="39.95" customHeight="1" spans="1:51">
      <c r="A19" s="24">
        <f t="shared" si="1"/>
        <v>11</v>
      </c>
      <c r="B19" s="18"/>
      <c r="C19" s="20"/>
      <c r="D19" s="20"/>
      <c r="E19" s="43"/>
      <c r="F19" s="43">
        <v>4</v>
      </c>
      <c r="G19" s="20"/>
      <c r="H19" s="20"/>
      <c r="I19" s="20"/>
      <c r="J19" s="17"/>
      <c r="K19" s="17"/>
      <c r="L19" s="17" t="s">
        <v>104</v>
      </c>
      <c r="M19" s="35" t="s">
        <v>104</v>
      </c>
      <c r="N19" s="20" t="s">
        <v>105</v>
      </c>
      <c r="O19" s="218" t="s">
        <v>93</v>
      </c>
      <c r="P19" s="24" t="s">
        <v>58</v>
      </c>
      <c r="Q19" s="18" t="s">
        <v>59</v>
      </c>
      <c r="R19" s="235"/>
      <c r="S19" s="23" t="s">
        <v>58</v>
      </c>
      <c r="T19" s="35" t="s">
        <v>60</v>
      </c>
      <c r="U19" s="23" t="s">
        <v>58</v>
      </c>
      <c r="V19" s="23" t="s">
        <v>61</v>
      </c>
      <c r="W19" s="23" t="s">
        <v>62</v>
      </c>
      <c r="X19" s="43" t="s">
        <v>63</v>
      </c>
      <c r="Y19" s="35" t="s">
        <v>64</v>
      </c>
      <c r="Z19" s="18" t="s">
        <v>65</v>
      </c>
      <c r="AA19" s="17" t="s">
        <v>106</v>
      </c>
      <c r="AB19" s="254">
        <v>0.339</v>
      </c>
      <c r="AC19" s="23" t="s">
        <v>65</v>
      </c>
      <c r="AD19" s="23" t="s">
        <v>95</v>
      </c>
      <c r="AE19" s="353"/>
      <c r="AF19" s="353"/>
      <c r="AG19" s="353"/>
      <c r="AH19" s="353"/>
      <c r="AI19" s="79"/>
      <c r="AJ19" s="353"/>
      <c r="AK19" s="353">
        <v>0.031</v>
      </c>
      <c r="AL19" s="74" t="s">
        <v>67</v>
      </c>
      <c r="AM19" s="74" t="s">
        <v>96</v>
      </c>
      <c r="AN19" s="331"/>
      <c r="AO19" s="331"/>
      <c r="AP19" s="331"/>
      <c r="AQ19" s="331"/>
      <c r="AR19" s="331"/>
      <c r="AS19" s="331"/>
      <c r="AT19" s="331"/>
      <c r="AU19" s="331"/>
      <c r="AV19" s="331"/>
      <c r="AW19" s="340"/>
      <c r="AX19" s="25">
        <v>1</v>
      </c>
      <c r="AY19" s="21">
        <v>1</v>
      </c>
    </row>
    <row r="20" ht="39.95" customHeight="1" spans="1:51">
      <c r="A20" s="24">
        <f t="shared" si="1"/>
        <v>12</v>
      </c>
      <c r="B20" s="18"/>
      <c r="C20" s="20"/>
      <c r="D20" s="20"/>
      <c r="E20" s="43"/>
      <c r="F20" s="43"/>
      <c r="G20" s="20">
        <v>5</v>
      </c>
      <c r="H20" s="20"/>
      <c r="I20" s="20"/>
      <c r="J20" s="17"/>
      <c r="K20" s="17"/>
      <c r="L20" s="17" t="s">
        <v>107</v>
      </c>
      <c r="M20" s="20" t="s">
        <v>107</v>
      </c>
      <c r="N20" s="20" t="s">
        <v>108</v>
      </c>
      <c r="O20" s="218" t="s">
        <v>93</v>
      </c>
      <c r="P20" s="24" t="s">
        <v>58</v>
      </c>
      <c r="Q20" s="18" t="s">
        <v>59</v>
      </c>
      <c r="R20" s="235"/>
      <c r="S20" s="23" t="s">
        <v>58</v>
      </c>
      <c r="T20" s="35" t="s">
        <v>60</v>
      </c>
      <c r="U20" s="23" t="s">
        <v>58</v>
      </c>
      <c r="V20" s="23" t="s">
        <v>61</v>
      </c>
      <c r="W20" s="23" t="s">
        <v>62</v>
      </c>
      <c r="X20" s="43" t="s">
        <v>63</v>
      </c>
      <c r="Y20" s="35" t="s">
        <v>64</v>
      </c>
      <c r="Z20" s="18" t="s">
        <v>65</v>
      </c>
      <c r="AA20" s="17" t="s">
        <v>106</v>
      </c>
      <c r="AB20" s="254">
        <v>0.339</v>
      </c>
      <c r="AC20" s="23" t="s">
        <v>65</v>
      </c>
      <c r="AD20" s="23" t="s">
        <v>109</v>
      </c>
      <c r="AE20" s="353"/>
      <c r="AF20" s="353"/>
      <c r="AG20" s="353"/>
      <c r="AH20" s="353"/>
      <c r="AI20" s="79"/>
      <c r="AJ20" s="353"/>
      <c r="AK20" s="353"/>
      <c r="AL20" s="74" t="s">
        <v>67</v>
      </c>
      <c r="AM20" s="74" t="s">
        <v>75</v>
      </c>
      <c r="AN20" s="331"/>
      <c r="AO20" s="331"/>
      <c r="AP20" s="331"/>
      <c r="AQ20" s="331"/>
      <c r="AR20" s="331"/>
      <c r="AS20" s="331"/>
      <c r="AT20" s="331"/>
      <c r="AU20" s="331"/>
      <c r="AV20" s="331"/>
      <c r="AW20" s="340"/>
      <c r="AX20" s="25">
        <v>1</v>
      </c>
      <c r="AY20" s="21">
        <v>1</v>
      </c>
    </row>
    <row r="21" ht="39.95" customHeight="1" spans="1:51">
      <c r="A21" s="24">
        <f t="shared" si="1"/>
        <v>13</v>
      </c>
      <c r="B21" s="18"/>
      <c r="C21" s="20"/>
      <c r="D21" s="20"/>
      <c r="E21" s="43"/>
      <c r="F21" s="43"/>
      <c r="G21" s="20"/>
      <c r="H21" s="20">
        <v>6</v>
      </c>
      <c r="I21" s="20"/>
      <c r="J21" s="17"/>
      <c r="K21" s="17"/>
      <c r="L21" s="17" t="s">
        <v>110</v>
      </c>
      <c r="M21" s="20" t="s">
        <v>110</v>
      </c>
      <c r="N21" s="20" t="s">
        <v>111</v>
      </c>
      <c r="O21" s="218" t="s">
        <v>93</v>
      </c>
      <c r="P21" s="24" t="s">
        <v>58</v>
      </c>
      <c r="Q21" s="18" t="s">
        <v>59</v>
      </c>
      <c r="R21" s="235"/>
      <c r="S21" s="23" t="s">
        <v>58</v>
      </c>
      <c r="T21" s="35" t="s">
        <v>60</v>
      </c>
      <c r="U21" s="23" t="s">
        <v>58</v>
      </c>
      <c r="V21" s="23" t="s">
        <v>61</v>
      </c>
      <c r="W21" s="23" t="s">
        <v>62</v>
      </c>
      <c r="X21" s="18" t="s">
        <v>112</v>
      </c>
      <c r="Y21" s="20" t="s">
        <v>113</v>
      </c>
      <c r="Z21" s="35" t="s">
        <v>114</v>
      </c>
      <c r="AA21" s="17" t="s">
        <v>106</v>
      </c>
      <c r="AB21" s="254">
        <v>0.3383</v>
      </c>
      <c r="AC21" s="23" t="s">
        <v>65</v>
      </c>
      <c r="AD21" s="23" t="s">
        <v>74</v>
      </c>
      <c r="AE21" s="353">
        <v>225</v>
      </c>
      <c r="AF21" s="353">
        <v>96</v>
      </c>
      <c r="AG21" s="353">
        <v>3</v>
      </c>
      <c r="AH21" s="353">
        <v>0.509328</v>
      </c>
      <c r="AI21" s="79">
        <v>0.664208525743725</v>
      </c>
      <c r="AJ21" s="353"/>
      <c r="AK21" s="353"/>
      <c r="AL21" s="74" t="s">
        <v>67</v>
      </c>
      <c r="AM21" s="74" t="s">
        <v>75</v>
      </c>
      <c r="AN21" s="331"/>
      <c r="AO21" s="331"/>
      <c r="AP21" s="331"/>
      <c r="AQ21" s="331"/>
      <c r="AR21" s="331"/>
      <c r="AS21" s="331"/>
      <c r="AT21" s="331"/>
      <c r="AU21" s="331"/>
      <c r="AV21" s="331"/>
      <c r="AW21" s="340"/>
      <c r="AX21" s="25">
        <v>1</v>
      </c>
      <c r="AY21" s="21">
        <v>1</v>
      </c>
    </row>
    <row r="22" ht="39.95" customHeight="1" spans="1:51">
      <c r="A22" s="24">
        <f t="shared" si="1"/>
        <v>14</v>
      </c>
      <c r="B22" s="18"/>
      <c r="C22" s="20"/>
      <c r="D22" s="20"/>
      <c r="E22" s="43"/>
      <c r="F22" s="43"/>
      <c r="G22" s="20"/>
      <c r="H22" s="20">
        <v>6</v>
      </c>
      <c r="I22" s="20"/>
      <c r="J22" s="17"/>
      <c r="K22" s="17"/>
      <c r="L22" s="17" t="s">
        <v>115</v>
      </c>
      <c r="M22" s="35" t="s">
        <v>116</v>
      </c>
      <c r="N22" s="20" t="s">
        <v>117</v>
      </c>
      <c r="O22" s="218" t="s">
        <v>118</v>
      </c>
      <c r="P22" s="43"/>
      <c r="Q22" s="18" t="s">
        <v>59</v>
      </c>
      <c r="R22" s="235"/>
      <c r="S22" s="23" t="s">
        <v>58</v>
      </c>
      <c r="T22" s="35" t="s">
        <v>60</v>
      </c>
      <c r="U22" s="23" t="s">
        <v>65</v>
      </c>
      <c r="V22" s="23" t="s">
        <v>62</v>
      </c>
      <c r="W22" s="23" t="s">
        <v>61</v>
      </c>
      <c r="X22" s="18" t="s">
        <v>112</v>
      </c>
      <c r="Y22" s="20" t="s">
        <v>119</v>
      </c>
      <c r="Z22" s="253" t="s">
        <v>65</v>
      </c>
      <c r="AA22" s="255" t="s">
        <v>120</v>
      </c>
      <c r="AB22" s="254">
        <v>0.0002</v>
      </c>
      <c r="AC22" s="23" t="s">
        <v>65</v>
      </c>
      <c r="AD22" s="17" t="s">
        <v>74</v>
      </c>
      <c r="AE22" s="353">
        <v>39</v>
      </c>
      <c r="AF22" s="353"/>
      <c r="AG22" s="353">
        <v>0.5</v>
      </c>
      <c r="AH22" s="353"/>
      <c r="AI22" s="79"/>
      <c r="AJ22" s="353"/>
      <c r="AK22" s="353"/>
      <c r="AL22" s="74" t="s">
        <v>81</v>
      </c>
      <c r="AM22" s="24" t="s">
        <v>121</v>
      </c>
      <c r="AN22" s="331"/>
      <c r="AO22" s="331"/>
      <c r="AP22" s="331"/>
      <c r="AQ22" s="331"/>
      <c r="AR22" s="331"/>
      <c r="AS22" s="331"/>
      <c r="AT22" s="331"/>
      <c r="AU22" s="331"/>
      <c r="AV22" s="331"/>
      <c r="AW22" s="340"/>
      <c r="AX22" s="25">
        <v>1</v>
      </c>
      <c r="AY22" s="21">
        <v>1</v>
      </c>
    </row>
    <row r="23" ht="39.95" customHeight="1" spans="1:51">
      <c r="A23" s="24">
        <f t="shared" si="1"/>
        <v>15</v>
      </c>
      <c r="B23" s="18"/>
      <c r="C23" s="20"/>
      <c r="D23" s="20"/>
      <c r="E23" s="43"/>
      <c r="F23" s="43">
        <v>4</v>
      </c>
      <c r="G23" s="20"/>
      <c r="H23" s="20"/>
      <c r="I23" s="20"/>
      <c r="J23" s="17"/>
      <c r="K23" s="17"/>
      <c r="L23" s="17" t="s">
        <v>122</v>
      </c>
      <c r="M23" s="20" t="s">
        <v>122</v>
      </c>
      <c r="N23" s="20" t="s">
        <v>123</v>
      </c>
      <c r="O23" s="218" t="s">
        <v>124</v>
      </c>
      <c r="P23" s="24" t="s">
        <v>58</v>
      </c>
      <c r="Q23" s="18" t="s">
        <v>59</v>
      </c>
      <c r="R23" s="235"/>
      <c r="S23" s="23" t="s">
        <v>58</v>
      </c>
      <c r="T23" s="35" t="s">
        <v>60</v>
      </c>
      <c r="U23" s="23" t="s">
        <v>58</v>
      </c>
      <c r="V23" s="23" t="s">
        <v>61</v>
      </c>
      <c r="W23" s="23" t="s">
        <v>62</v>
      </c>
      <c r="X23" s="18" t="s">
        <v>125</v>
      </c>
      <c r="Y23" s="35" t="s">
        <v>64</v>
      </c>
      <c r="Z23" s="18" t="s">
        <v>65</v>
      </c>
      <c r="AA23" s="17" t="s">
        <v>126</v>
      </c>
      <c r="AB23" s="254">
        <v>0.221</v>
      </c>
      <c r="AC23" s="23" t="s">
        <v>65</v>
      </c>
      <c r="AD23" s="23"/>
      <c r="AE23" s="353"/>
      <c r="AF23" s="353"/>
      <c r="AG23" s="353"/>
      <c r="AH23" s="353"/>
      <c r="AI23" s="79"/>
      <c r="AJ23" s="353"/>
      <c r="AK23" s="353"/>
      <c r="AL23" s="74" t="s">
        <v>81</v>
      </c>
      <c r="AM23" s="278" t="s">
        <v>127</v>
      </c>
      <c r="AN23" s="331"/>
      <c r="AO23" s="331"/>
      <c r="AP23" s="331"/>
      <c r="AQ23" s="331"/>
      <c r="AR23" s="331"/>
      <c r="AS23" s="331"/>
      <c r="AT23" s="331"/>
      <c r="AU23" s="331"/>
      <c r="AV23" s="331"/>
      <c r="AW23" s="340"/>
      <c r="AX23" s="25">
        <v>1</v>
      </c>
      <c r="AY23" s="21">
        <v>1</v>
      </c>
    </row>
    <row r="24" ht="39.95" customHeight="1" spans="1:51">
      <c r="A24" s="24">
        <f t="shared" si="1"/>
        <v>16</v>
      </c>
      <c r="B24" s="18"/>
      <c r="C24" s="20"/>
      <c r="D24" s="20"/>
      <c r="E24" s="43"/>
      <c r="F24" s="43">
        <v>4</v>
      </c>
      <c r="G24" s="20"/>
      <c r="H24" s="20"/>
      <c r="I24" s="20"/>
      <c r="J24" s="17"/>
      <c r="K24" s="17"/>
      <c r="L24" s="17" t="s">
        <v>128</v>
      </c>
      <c r="M24" s="20" t="s">
        <v>128</v>
      </c>
      <c r="N24" s="20" t="s">
        <v>129</v>
      </c>
      <c r="O24" s="218" t="s">
        <v>93</v>
      </c>
      <c r="P24" s="24" t="s">
        <v>58</v>
      </c>
      <c r="Q24" s="18" t="s">
        <v>59</v>
      </c>
      <c r="R24" s="235"/>
      <c r="S24" s="23" t="s">
        <v>58</v>
      </c>
      <c r="T24" s="35" t="s">
        <v>60</v>
      </c>
      <c r="U24" s="23" t="s">
        <v>58</v>
      </c>
      <c r="V24" s="23" t="s">
        <v>61</v>
      </c>
      <c r="W24" s="23" t="s">
        <v>62</v>
      </c>
      <c r="X24" s="43" t="s">
        <v>63</v>
      </c>
      <c r="Y24" s="35" t="s">
        <v>64</v>
      </c>
      <c r="Z24" s="18" t="s">
        <v>65</v>
      </c>
      <c r="AA24" s="17" t="s">
        <v>130</v>
      </c>
      <c r="AB24" s="254">
        <v>0.416</v>
      </c>
      <c r="AC24" s="23" t="s">
        <v>95</v>
      </c>
      <c r="AD24" s="23" t="s">
        <v>95</v>
      </c>
      <c r="AE24" s="353"/>
      <c r="AF24" s="353"/>
      <c r="AG24" s="353"/>
      <c r="AH24" s="353"/>
      <c r="AI24" s="79"/>
      <c r="AJ24" s="353"/>
      <c r="AK24" s="353">
        <v>0.089</v>
      </c>
      <c r="AL24" s="18" t="s">
        <v>67</v>
      </c>
      <c r="AM24" s="74" t="s">
        <v>96</v>
      </c>
      <c r="AN24" s="331"/>
      <c r="AO24" s="331"/>
      <c r="AP24" s="331"/>
      <c r="AQ24" s="331"/>
      <c r="AR24" s="331"/>
      <c r="AS24" s="331"/>
      <c r="AT24" s="331"/>
      <c r="AU24" s="331"/>
      <c r="AV24" s="331"/>
      <c r="AW24" s="340"/>
      <c r="AX24" s="25">
        <v>1</v>
      </c>
      <c r="AY24" s="21">
        <v>1</v>
      </c>
    </row>
    <row r="25" ht="39.95" customHeight="1" spans="1:51">
      <c r="A25" s="24">
        <f t="shared" si="1"/>
        <v>17</v>
      </c>
      <c r="B25" s="18"/>
      <c r="C25" s="20"/>
      <c r="D25" s="20"/>
      <c r="E25" s="43"/>
      <c r="F25" s="43"/>
      <c r="G25" s="20">
        <v>5</v>
      </c>
      <c r="H25" s="20"/>
      <c r="I25" s="20"/>
      <c r="J25" s="17"/>
      <c r="K25" s="17"/>
      <c r="L25" s="17" t="s">
        <v>131</v>
      </c>
      <c r="M25" s="20" t="s">
        <v>131</v>
      </c>
      <c r="N25" s="20" t="s">
        <v>132</v>
      </c>
      <c r="O25" s="218" t="s">
        <v>93</v>
      </c>
      <c r="P25" s="24" t="s">
        <v>58</v>
      </c>
      <c r="Q25" s="18" t="s">
        <v>59</v>
      </c>
      <c r="R25" s="235"/>
      <c r="S25" s="23" t="s">
        <v>58</v>
      </c>
      <c r="T25" s="35" t="s">
        <v>60</v>
      </c>
      <c r="U25" s="23" t="s">
        <v>58</v>
      </c>
      <c r="V25" s="23" t="s">
        <v>61</v>
      </c>
      <c r="W25" s="23" t="s">
        <v>62</v>
      </c>
      <c r="X25" s="43" t="s">
        <v>63</v>
      </c>
      <c r="Y25" s="35" t="s">
        <v>64</v>
      </c>
      <c r="Z25" s="18" t="s">
        <v>65</v>
      </c>
      <c r="AA25" s="17" t="s">
        <v>130</v>
      </c>
      <c r="AB25" s="254">
        <v>0.416</v>
      </c>
      <c r="AC25" s="23" t="s">
        <v>95</v>
      </c>
      <c r="AD25" s="23" t="s">
        <v>66</v>
      </c>
      <c r="AE25" s="353"/>
      <c r="AF25" s="353"/>
      <c r="AG25" s="353"/>
      <c r="AH25" s="353"/>
      <c r="AI25" s="79"/>
      <c r="AJ25" s="353">
        <f>3.14*0.8</f>
        <v>2.512</v>
      </c>
      <c r="AK25" s="353"/>
      <c r="AL25" s="74" t="s">
        <v>67</v>
      </c>
      <c r="AM25" s="74" t="s">
        <v>75</v>
      </c>
      <c r="AN25" s="331"/>
      <c r="AO25" s="331"/>
      <c r="AP25" s="331"/>
      <c r="AQ25" s="331"/>
      <c r="AR25" s="331"/>
      <c r="AS25" s="331"/>
      <c r="AT25" s="331"/>
      <c r="AU25" s="331"/>
      <c r="AV25" s="331"/>
      <c r="AW25" s="340"/>
      <c r="AX25" s="25">
        <v>1</v>
      </c>
      <c r="AY25" s="21">
        <v>1</v>
      </c>
    </row>
    <row r="26" ht="39.95" customHeight="1" spans="1:51">
      <c r="A26" s="24">
        <f t="shared" si="1"/>
        <v>18</v>
      </c>
      <c r="B26" s="18"/>
      <c r="C26" s="20"/>
      <c r="D26" s="20"/>
      <c r="E26" s="43"/>
      <c r="F26" s="43"/>
      <c r="G26" s="20"/>
      <c r="H26" s="20">
        <v>6</v>
      </c>
      <c r="I26" s="20"/>
      <c r="J26" s="17"/>
      <c r="K26" s="17"/>
      <c r="L26" s="17" t="s">
        <v>133</v>
      </c>
      <c r="M26" s="20" t="s">
        <v>133</v>
      </c>
      <c r="N26" s="20" t="s">
        <v>134</v>
      </c>
      <c r="O26" s="218" t="s">
        <v>93</v>
      </c>
      <c r="P26" s="24" t="s">
        <v>58</v>
      </c>
      <c r="Q26" s="18" t="s">
        <v>59</v>
      </c>
      <c r="R26" s="235"/>
      <c r="S26" s="23" t="s">
        <v>58</v>
      </c>
      <c r="T26" s="35" t="s">
        <v>60</v>
      </c>
      <c r="U26" s="23" t="s">
        <v>58</v>
      </c>
      <c r="V26" s="23" t="s">
        <v>61</v>
      </c>
      <c r="W26" s="23" t="s">
        <v>62</v>
      </c>
      <c r="X26" s="18" t="s">
        <v>112</v>
      </c>
      <c r="Y26" s="20" t="s">
        <v>135</v>
      </c>
      <c r="Z26" s="35" t="s">
        <v>114</v>
      </c>
      <c r="AA26" s="17" t="s">
        <v>130</v>
      </c>
      <c r="AB26" s="254">
        <v>0.3955</v>
      </c>
      <c r="AC26" s="23" t="s">
        <v>65</v>
      </c>
      <c r="AD26" s="23" t="s">
        <v>74</v>
      </c>
      <c r="AE26" s="353">
        <f>252+6</f>
        <v>258</v>
      </c>
      <c r="AF26" s="353">
        <f>123.7+3.5</f>
        <v>127.2</v>
      </c>
      <c r="AG26" s="353">
        <v>2.5</v>
      </c>
      <c r="AH26" s="353">
        <f>AE26*AF26*AG26*7860/1000000000</f>
        <v>0.64486584</v>
      </c>
      <c r="AI26" s="79">
        <f>AB26/AH26</f>
        <v>0.61330586219298</v>
      </c>
      <c r="AJ26" s="353"/>
      <c r="AK26" s="353"/>
      <c r="AL26" s="74" t="s">
        <v>67</v>
      </c>
      <c r="AM26" s="74" t="s">
        <v>75</v>
      </c>
      <c r="AN26" s="331"/>
      <c r="AO26" s="331"/>
      <c r="AP26" s="331"/>
      <c r="AQ26" s="331"/>
      <c r="AR26" s="331"/>
      <c r="AS26" s="331"/>
      <c r="AT26" s="331"/>
      <c r="AU26" s="331"/>
      <c r="AV26" s="331"/>
      <c r="AW26" s="340"/>
      <c r="AX26" s="25">
        <v>1</v>
      </c>
      <c r="AY26" s="21">
        <v>1</v>
      </c>
    </row>
    <row r="27" ht="39.95" customHeight="1" spans="1:51">
      <c r="A27" s="24">
        <f t="shared" si="1"/>
        <v>19</v>
      </c>
      <c r="B27" s="18"/>
      <c r="C27" s="20"/>
      <c r="D27" s="20"/>
      <c r="E27" s="43"/>
      <c r="F27" s="43"/>
      <c r="G27" s="20"/>
      <c r="H27" s="20">
        <v>6</v>
      </c>
      <c r="I27" s="20"/>
      <c r="J27" s="17"/>
      <c r="K27" s="17"/>
      <c r="L27" s="353" t="s">
        <v>136</v>
      </c>
      <c r="M27" s="20" t="s">
        <v>137</v>
      </c>
      <c r="N27" s="20" t="s">
        <v>138</v>
      </c>
      <c r="O27" s="218" t="s">
        <v>139</v>
      </c>
      <c r="P27" s="24" t="s">
        <v>58</v>
      </c>
      <c r="Q27" s="18" t="s">
        <v>59</v>
      </c>
      <c r="R27" s="235"/>
      <c r="S27" s="23" t="s">
        <v>58</v>
      </c>
      <c r="T27" s="35" t="s">
        <v>60</v>
      </c>
      <c r="U27" s="23" t="s">
        <v>65</v>
      </c>
      <c r="V27" s="23" t="s">
        <v>62</v>
      </c>
      <c r="W27" s="23" t="s">
        <v>61</v>
      </c>
      <c r="X27" s="18" t="s">
        <v>140</v>
      </c>
      <c r="Y27" s="20" t="s">
        <v>141</v>
      </c>
      <c r="Z27" s="18" t="s">
        <v>65</v>
      </c>
      <c r="AA27" s="17" t="s">
        <v>142</v>
      </c>
      <c r="AB27" s="254">
        <v>0.01</v>
      </c>
      <c r="AC27" s="23" t="s">
        <v>65</v>
      </c>
      <c r="AD27" s="23"/>
      <c r="AE27" s="353"/>
      <c r="AF27" s="353"/>
      <c r="AG27" s="353"/>
      <c r="AH27" s="353"/>
      <c r="AI27" s="79"/>
      <c r="AJ27" s="353"/>
      <c r="AK27" s="353"/>
      <c r="AL27" s="74" t="s">
        <v>81</v>
      </c>
      <c r="AM27" s="24" t="s">
        <v>143</v>
      </c>
      <c r="AN27" s="331"/>
      <c r="AO27" s="331"/>
      <c r="AP27" s="331"/>
      <c r="AQ27" s="331"/>
      <c r="AR27" s="331"/>
      <c r="AS27" s="331"/>
      <c r="AT27" s="331"/>
      <c r="AU27" s="331"/>
      <c r="AV27" s="331"/>
      <c r="AW27" s="340"/>
      <c r="AX27" s="25">
        <v>1</v>
      </c>
      <c r="AY27" s="21">
        <v>1</v>
      </c>
    </row>
    <row r="28" ht="39.95" customHeight="1" spans="1:51">
      <c r="A28" s="24">
        <f t="shared" si="1"/>
        <v>20</v>
      </c>
      <c r="B28" s="18"/>
      <c r="C28" s="20"/>
      <c r="D28" s="20"/>
      <c r="E28" s="43"/>
      <c r="F28" s="43"/>
      <c r="G28" s="20"/>
      <c r="H28" s="20">
        <v>6</v>
      </c>
      <c r="I28" s="20"/>
      <c r="J28" s="17"/>
      <c r="K28" s="17"/>
      <c r="L28" s="17" t="s">
        <v>144</v>
      </c>
      <c r="M28" s="20" t="s">
        <v>144</v>
      </c>
      <c r="N28" s="20" t="s">
        <v>145</v>
      </c>
      <c r="O28" s="218" t="s">
        <v>93</v>
      </c>
      <c r="P28" s="24" t="s">
        <v>58</v>
      </c>
      <c r="Q28" s="18" t="s">
        <v>59</v>
      </c>
      <c r="R28" s="235"/>
      <c r="S28" s="23" t="s">
        <v>58</v>
      </c>
      <c r="T28" s="35" t="s">
        <v>60</v>
      </c>
      <c r="U28" s="23" t="s">
        <v>58</v>
      </c>
      <c r="V28" s="23" t="s">
        <v>61</v>
      </c>
      <c r="W28" s="23" t="s">
        <v>62</v>
      </c>
      <c r="X28" s="18" t="s">
        <v>146</v>
      </c>
      <c r="Y28" s="20" t="s">
        <v>147</v>
      </c>
      <c r="Z28" s="24" t="s">
        <v>88</v>
      </c>
      <c r="AA28" s="17" t="s">
        <v>148</v>
      </c>
      <c r="AB28" s="254">
        <v>0.0108</v>
      </c>
      <c r="AC28" s="23" t="s">
        <v>65</v>
      </c>
      <c r="AD28" s="23" t="s">
        <v>149</v>
      </c>
      <c r="AE28" s="353">
        <v>30</v>
      </c>
      <c r="AF28" s="353">
        <v>8</v>
      </c>
      <c r="AG28" s="353"/>
      <c r="AH28" s="353">
        <v>0.011846592</v>
      </c>
      <c r="AI28" s="79">
        <v>0.911654592308066</v>
      </c>
      <c r="AJ28" s="353"/>
      <c r="AK28" s="353"/>
      <c r="AL28" s="74" t="s">
        <v>81</v>
      </c>
      <c r="AM28" s="24" t="s">
        <v>150</v>
      </c>
      <c r="AN28" s="331"/>
      <c r="AO28" s="331"/>
      <c r="AP28" s="331"/>
      <c r="AQ28" s="331"/>
      <c r="AR28" s="331"/>
      <c r="AS28" s="331"/>
      <c r="AT28" s="331"/>
      <c r="AU28" s="331"/>
      <c r="AV28" s="331"/>
      <c r="AW28" s="340"/>
      <c r="AX28" s="25">
        <v>1</v>
      </c>
      <c r="AY28" s="21">
        <v>1</v>
      </c>
    </row>
    <row r="29" ht="39.95" customHeight="1" spans="1:51">
      <c r="A29" s="24">
        <f t="shared" si="1"/>
        <v>21</v>
      </c>
      <c r="B29" s="18"/>
      <c r="C29" s="20"/>
      <c r="D29" s="20"/>
      <c r="E29" s="43"/>
      <c r="F29" s="43"/>
      <c r="G29" s="20"/>
      <c r="H29" s="20">
        <v>6</v>
      </c>
      <c r="I29" s="20"/>
      <c r="J29" s="17"/>
      <c r="K29" s="17"/>
      <c r="L29" s="17" t="s">
        <v>151</v>
      </c>
      <c r="M29" s="20" t="s">
        <v>151</v>
      </c>
      <c r="N29" s="20" t="s">
        <v>152</v>
      </c>
      <c r="O29" s="218" t="s">
        <v>93</v>
      </c>
      <c r="P29" s="24" t="s">
        <v>58</v>
      </c>
      <c r="Q29" s="18" t="s">
        <v>59</v>
      </c>
      <c r="R29" s="235"/>
      <c r="S29" s="23" t="s">
        <v>58</v>
      </c>
      <c r="T29" s="35" t="s">
        <v>60</v>
      </c>
      <c r="U29" s="23" t="s">
        <v>58</v>
      </c>
      <c r="V29" s="23" t="s">
        <v>61</v>
      </c>
      <c r="W29" s="23" t="s">
        <v>62</v>
      </c>
      <c r="X29" s="18" t="s">
        <v>146</v>
      </c>
      <c r="Y29" s="20" t="s">
        <v>147</v>
      </c>
      <c r="Z29" s="24" t="s">
        <v>88</v>
      </c>
      <c r="AA29" s="327" t="s">
        <v>153</v>
      </c>
      <c r="AB29" s="254">
        <v>0.008</v>
      </c>
      <c r="AC29" s="23"/>
      <c r="AD29" s="23" t="s">
        <v>149</v>
      </c>
      <c r="AE29" s="353"/>
      <c r="AF29" s="353"/>
      <c r="AG29" s="353"/>
      <c r="AH29" s="353"/>
      <c r="AI29" s="79"/>
      <c r="AJ29" s="353"/>
      <c r="AK29" s="353"/>
      <c r="AL29" s="74" t="s">
        <v>81</v>
      </c>
      <c r="AM29" s="24" t="s">
        <v>90</v>
      </c>
      <c r="AN29" s="331"/>
      <c r="AO29" s="331"/>
      <c r="AP29" s="331"/>
      <c r="AQ29" s="331"/>
      <c r="AR29" s="331"/>
      <c r="AS29" s="331"/>
      <c r="AT29" s="331"/>
      <c r="AU29" s="331"/>
      <c r="AV29" s="331"/>
      <c r="AW29" s="340"/>
      <c r="AX29" s="25">
        <v>1</v>
      </c>
      <c r="AY29" s="21">
        <v>1</v>
      </c>
    </row>
    <row r="30" ht="39.95" customHeight="1" spans="1:51">
      <c r="A30" s="24">
        <f t="shared" si="1"/>
        <v>22</v>
      </c>
      <c r="B30" s="18"/>
      <c r="C30" s="20"/>
      <c r="D30" s="20"/>
      <c r="E30" s="43">
        <v>3</v>
      </c>
      <c r="F30" s="43"/>
      <c r="G30" s="20"/>
      <c r="H30" s="20"/>
      <c r="I30" s="20"/>
      <c r="J30" s="17"/>
      <c r="K30" s="17"/>
      <c r="L30" s="17" t="s">
        <v>154</v>
      </c>
      <c r="M30" s="20" t="s">
        <v>154</v>
      </c>
      <c r="N30" s="20" t="s">
        <v>155</v>
      </c>
      <c r="O30" s="218" t="s">
        <v>156</v>
      </c>
      <c r="P30" s="24" t="s">
        <v>58</v>
      </c>
      <c r="Q30" s="18" t="s">
        <v>59</v>
      </c>
      <c r="R30" s="235"/>
      <c r="S30" s="23" t="s">
        <v>58</v>
      </c>
      <c r="T30" s="35" t="s">
        <v>60</v>
      </c>
      <c r="U30" s="23" t="s">
        <v>58</v>
      </c>
      <c r="V30" s="23" t="s">
        <v>61</v>
      </c>
      <c r="W30" s="23" t="s">
        <v>62</v>
      </c>
      <c r="X30" s="43" t="s">
        <v>63</v>
      </c>
      <c r="Y30" s="35" t="s">
        <v>64</v>
      </c>
      <c r="Z30" s="18" t="s">
        <v>65</v>
      </c>
      <c r="AA30" s="327" t="s">
        <v>157</v>
      </c>
      <c r="AB30" s="254">
        <v>0.621</v>
      </c>
      <c r="AC30" s="23" t="s">
        <v>95</v>
      </c>
      <c r="AD30" s="23"/>
      <c r="AE30" s="353"/>
      <c r="AF30" s="353"/>
      <c r="AG30" s="353"/>
      <c r="AH30" s="353"/>
      <c r="AI30" s="79"/>
      <c r="AJ30" s="353"/>
      <c r="AK30" s="353">
        <v>0.077</v>
      </c>
      <c r="AL30" s="18" t="s">
        <v>67</v>
      </c>
      <c r="AM30" s="74" t="s">
        <v>96</v>
      </c>
      <c r="AN30" s="331"/>
      <c r="AO30" s="331"/>
      <c r="AP30" s="331"/>
      <c r="AQ30" s="331"/>
      <c r="AR30" s="331"/>
      <c r="AS30" s="331"/>
      <c r="AT30" s="331"/>
      <c r="AU30" s="331"/>
      <c r="AV30" s="331"/>
      <c r="AW30" s="340"/>
      <c r="AX30" s="25">
        <v>1</v>
      </c>
      <c r="AY30" s="21">
        <v>1</v>
      </c>
    </row>
    <row r="31" ht="39.95" customHeight="1" spans="1:51">
      <c r="A31" s="24">
        <f t="shared" si="1"/>
        <v>23</v>
      </c>
      <c r="B31" s="18"/>
      <c r="C31" s="20"/>
      <c r="D31" s="20"/>
      <c r="E31" s="43"/>
      <c r="F31" s="43">
        <v>4</v>
      </c>
      <c r="G31" s="20"/>
      <c r="H31" s="20"/>
      <c r="I31" s="20"/>
      <c r="J31" s="17"/>
      <c r="K31" s="17"/>
      <c r="L31" s="17" t="s">
        <v>158</v>
      </c>
      <c r="M31" s="20" t="s">
        <v>158</v>
      </c>
      <c r="N31" s="20" t="s">
        <v>159</v>
      </c>
      <c r="O31" s="218" t="s">
        <v>156</v>
      </c>
      <c r="P31" s="24" t="s">
        <v>58</v>
      </c>
      <c r="Q31" s="18" t="s">
        <v>59</v>
      </c>
      <c r="R31" s="235"/>
      <c r="S31" s="23" t="s">
        <v>58</v>
      </c>
      <c r="T31" s="35" t="s">
        <v>60</v>
      </c>
      <c r="U31" s="23" t="s">
        <v>58</v>
      </c>
      <c r="V31" s="23" t="s">
        <v>61</v>
      </c>
      <c r="W31" s="23" t="s">
        <v>62</v>
      </c>
      <c r="X31" s="43" t="s">
        <v>63</v>
      </c>
      <c r="Y31" s="35" t="s">
        <v>64</v>
      </c>
      <c r="Z31" s="18" t="s">
        <v>65</v>
      </c>
      <c r="AA31" s="327" t="s">
        <v>157</v>
      </c>
      <c r="AB31" s="254">
        <v>0.621</v>
      </c>
      <c r="AC31" s="23" t="s">
        <v>65</v>
      </c>
      <c r="AD31" s="23" t="s">
        <v>66</v>
      </c>
      <c r="AE31" s="353"/>
      <c r="AF31" s="353"/>
      <c r="AG31" s="353"/>
      <c r="AH31" s="353"/>
      <c r="AI31" s="79"/>
      <c r="AJ31" s="353">
        <v>21.2</v>
      </c>
      <c r="AK31" s="353"/>
      <c r="AL31" s="74" t="s">
        <v>81</v>
      </c>
      <c r="AM31" s="24" t="s">
        <v>90</v>
      </c>
      <c r="AN31" s="331"/>
      <c r="AO31" s="331"/>
      <c r="AP31" s="331"/>
      <c r="AQ31" s="331"/>
      <c r="AR31" s="331"/>
      <c r="AS31" s="331"/>
      <c r="AT31" s="331"/>
      <c r="AU31" s="331"/>
      <c r="AV31" s="331"/>
      <c r="AW31" s="340"/>
      <c r="AX31" s="25">
        <v>1</v>
      </c>
      <c r="AY31" s="21">
        <v>1</v>
      </c>
    </row>
    <row r="32" ht="39.95" customHeight="1" spans="1:51">
      <c r="A32" s="24">
        <f t="shared" si="1"/>
        <v>24</v>
      </c>
      <c r="B32" s="18"/>
      <c r="C32" s="20"/>
      <c r="D32" s="20"/>
      <c r="E32" s="43"/>
      <c r="F32" s="43"/>
      <c r="G32" s="20">
        <v>5</v>
      </c>
      <c r="H32" s="20"/>
      <c r="I32" s="20"/>
      <c r="J32" s="17"/>
      <c r="K32" s="17"/>
      <c r="L32" s="353"/>
      <c r="M32" s="35" t="s">
        <v>160</v>
      </c>
      <c r="N32" s="20" t="s">
        <v>161</v>
      </c>
      <c r="O32" s="218" t="s">
        <v>162</v>
      </c>
      <c r="P32" s="24" t="s">
        <v>58</v>
      </c>
      <c r="Q32" s="18" t="s">
        <v>59</v>
      </c>
      <c r="R32" s="235"/>
      <c r="S32" s="23" t="s">
        <v>58</v>
      </c>
      <c r="T32" s="35" t="s">
        <v>60</v>
      </c>
      <c r="U32" s="23" t="s">
        <v>65</v>
      </c>
      <c r="V32" s="23" t="s">
        <v>62</v>
      </c>
      <c r="W32" s="23" t="s">
        <v>61</v>
      </c>
      <c r="X32" s="18" t="s">
        <v>112</v>
      </c>
      <c r="Y32" s="20" t="s">
        <v>163</v>
      </c>
      <c r="Z32" s="35" t="s">
        <v>114</v>
      </c>
      <c r="AA32" s="18" t="s">
        <v>164</v>
      </c>
      <c r="AB32" s="254">
        <v>0.0374</v>
      </c>
      <c r="AC32" s="23" t="s">
        <v>65</v>
      </c>
      <c r="AD32" s="23" t="s">
        <v>74</v>
      </c>
      <c r="AE32" s="353">
        <v>72</v>
      </c>
      <c r="AF32" s="353">
        <v>70</v>
      </c>
      <c r="AG32" s="353">
        <v>2</v>
      </c>
      <c r="AH32" s="353">
        <v>0.0710208</v>
      </c>
      <c r="AI32" s="79">
        <v>0.526606289988285</v>
      </c>
      <c r="AJ32" s="353"/>
      <c r="AK32" s="353"/>
      <c r="AL32" s="277"/>
      <c r="AM32" s="277"/>
      <c r="AN32" s="331"/>
      <c r="AO32" s="331"/>
      <c r="AP32" s="331"/>
      <c r="AQ32" s="331"/>
      <c r="AR32" s="331"/>
      <c r="AS32" s="331"/>
      <c r="AT32" s="331"/>
      <c r="AU32" s="331"/>
      <c r="AV32" s="331"/>
      <c r="AW32" s="340"/>
      <c r="AX32" s="25">
        <v>2</v>
      </c>
      <c r="AY32" s="21">
        <v>2</v>
      </c>
    </row>
    <row r="33" ht="39.95" customHeight="1" spans="1:51">
      <c r="A33" s="24">
        <f t="shared" si="1"/>
        <v>25</v>
      </c>
      <c r="B33" s="18"/>
      <c r="C33" s="20"/>
      <c r="D33" s="20"/>
      <c r="E33" s="43"/>
      <c r="F33" s="43"/>
      <c r="G33" s="20">
        <v>5</v>
      </c>
      <c r="H33" s="20"/>
      <c r="I33" s="20"/>
      <c r="J33" s="17"/>
      <c r="K33" s="17"/>
      <c r="L33" s="17"/>
      <c r="M33" s="20" t="s">
        <v>165</v>
      </c>
      <c r="N33" s="20" t="s">
        <v>166</v>
      </c>
      <c r="O33" s="218" t="s">
        <v>167</v>
      </c>
      <c r="P33" s="24" t="s">
        <v>58</v>
      </c>
      <c r="Q33" s="18" t="s">
        <v>59</v>
      </c>
      <c r="R33" s="235"/>
      <c r="S33" s="23" t="s">
        <v>58</v>
      </c>
      <c r="T33" s="35" t="s">
        <v>60</v>
      </c>
      <c r="U33" s="23" t="s">
        <v>58</v>
      </c>
      <c r="V33" s="23" t="s">
        <v>61</v>
      </c>
      <c r="W33" s="23" t="s">
        <v>62</v>
      </c>
      <c r="X33" s="18" t="s">
        <v>168</v>
      </c>
      <c r="Y33" s="20" t="s">
        <v>169</v>
      </c>
      <c r="Z33" s="242" t="s">
        <v>170</v>
      </c>
      <c r="AA33" s="24" t="s">
        <v>171</v>
      </c>
      <c r="AB33" s="254">
        <v>0.348</v>
      </c>
      <c r="AC33" s="23" t="s">
        <v>65</v>
      </c>
      <c r="AD33" s="23" t="s">
        <v>80</v>
      </c>
      <c r="AE33" s="353">
        <v>474.245742092457</v>
      </c>
      <c r="AF33" s="353">
        <v>22</v>
      </c>
      <c r="AG33" s="353">
        <v>2</v>
      </c>
      <c r="AH33" s="353">
        <v>0.467796</v>
      </c>
      <c r="AI33" s="79">
        <v>0.968370828309776</v>
      </c>
      <c r="AJ33" s="353"/>
      <c r="AK33" s="353"/>
      <c r="AL33" s="277"/>
      <c r="AM33" s="277"/>
      <c r="AN33" s="331"/>
      <c r="AO33" s="331"/>
      <c r="AP33" s="331"/>
      <c r="AQ33" s="331"/>
      <c r="AR33" s="331"/>
      <c r="AS33" s="331"/>
      <c r="AT33" s="331"/>
      <c r="AU33" s="331"/>
      <c r="AV33" s="331"/>
      <c r="AW33" s="340"/>
      <c r="AX33" s="25">
        <v>1</v>
      </c>
      <c r="AY33" s="21">
        <v>1</v>
      </c>
    </row>
    <row r="34" ht="39.95" customHeight="1" spans="1:51">
      <c r="A34" s="24">
        <f t="shared" si="1"/>
        <v>26</v>
      </c>
      <c r="B34" s="18"/>
      <c r="C34" s="20"/>
      <c r="D34" s="20"/>
      <c r="E34" s="43"/>
      <c r="F34" s="43"/>
      <c r="G34" s="20">
        <v>5</v>
      </c>
      <c r="H34" s="20"/>
      <c r="I34" s="20"/>
      <c r="J34" s="17"/>
      <c r="K34" s="17"/>
      <c r="L34" s="17"/>
      <c r="M34" s="20" t="s">
        <v>172</v>
      </c>
      <c r="N34" s="20" t="s">
        <v>173</v>
      </c>
      <c r="O34" s="218" t="s">
        <v>167</v>
      </c>
      <c r="P34" s="24" t="s">
        <v>174</v>
      </c>
      <c r="Q34" s="18" t="s">
        <v>59</v>
      </c>
      <c r="R34" s="235"/>
      <c r="S34" s="23" t="s">
        <v>58</v>
      </c>
      <c r="T34" s="35" t="s">
        <v>60</v>
      </c>
      <c r="U34" s="23" t="s">
        <v>58</v>
      </c>
      <c r="V34" s="23" t="s">
        <v>61</v>
      </c>
      <c r="W34" s="23" t="s">
        <v>62</v>
      </c>
      <c r="X34" s="18" t="s">
        <v>86</v>
      </c>
      <c r="Y34" s="20" t="s">
        <v>175</v>
      </c>
      <c r="Z34" s="24" t="s">
        <v>88</v>
      </c>
      <c r="AA34" s="24" t="s">
        <v>176</v>
      </c>
      <c r="AB34" s="254">
        <v>0.0939</v>
      </c>
      <c r="AC34" s="23" t="s">
        <v>65</v>
      </c>
      <c r="AD34" s="23" t="s">
        <v>80</v>
      </c>
      <c r="AE34" s="353">
        <f>AB34/0.154*1000</f>
        <v>609.74025974026</v>
      </c>
      <c r="AF34" s="353">
        <v>5</v>
      </c>
      <c r="AG34" s="353">
        <v>5</v>
      </c>
      <c r="AH34" s="353">
        <v>0.0939</v>
      </c>
      <c r="AI34" s="79" t="s">
        <v>177</v>
      </c>
      <c r="AJ34" s="353"/>
      <c r="AK34" s="353"/>
      <c r="AL34" s="277"/>
      <c r="AM34" s="277"/>
      <c r="AN34" s="331"/>
      <c r="AO34" s="331"/>
      <c r="AP34" s="331"/>
      <c r="AQ34" s="331"/>
      <c r="AR34" s="331"/>
      <c r="AS34" s="331"/>
      <c r="AT34" s="331"/>
      <c r="AU34" s="331"/>
      <c r="AV34" s="331"/>
      <c r="AW34" s="340"/>
      <c r="AX34" s="25">
        <v>1</v>
      </c>
      <c r="AY34" s="21">
        <v>1</v>
      </c>
    </row>
    <row r="35" ht="39.95" customHeight="1" spans="1:51">
      <c r="A35" s="24">
        <f t="shared" si="1"/>
        <v>27</v>
      </c>
      <c r="B35" s="18"/>
      <c r="C35" s="20"/>
      <c r="D35" s="20"/>
      <c r="E35" s="43">
        <v>3</v>
      </c>
      <c r="F35" s="43"/>
      <c r="G35" s="20"/>
      <c r="H35" s="20"/>
      <c r="I35" s="20"/>
      <c r="J35" s="17"/>
      <c r="K35" s="17"/>
      <c r="L35" s="17" t="s">
        <v>178</v>
      </c>
      <c r="M35" s="20" t="s">
        <v>178</v>
      </c>
      <c r="N35" s="20" t="s">
        <v>179</v>
      </c>
      <c r="O35" s="218" t="s">
        <v>167</v>
      </c>
      <c r="P35" s="24" t="s">
        <v>58</v>
      </c>
      <c r="Q35" s="18" t="s">
        <v>59</v>
      </c>
      <c r="R35" s="235"/>
      <c r="S35" s="23" t="s">
        <v>58</v>
      </c>
      <c r="T35" s="35" t="s">
        <v>60</v>
      </c>
      <c r="U35" s="23" t="s">
        <v>65</v>
      </c>
      <c r="V35" s="23" t="s">
        <v>61</v>
      </c>
      <c r="W35" s="23" t="s">
        <v>62</v>
      </c>
      <c r="X35" s="18" t="s">
        <v>180</v>
      </c>
      <c r="Y35" s="20" t="s">
        <v>181</v>
      </c>
      <c r="Z35" s="20" t="s">
        <v>182</v>
      </c>
      <c r="AA35" s="24" t="s">
        <v>183</v>
      </c>
      <c r="AB35" s="254">
        <v>0.147</v>
      </c>
      <c r="AC35" s="23" t="s">
        <v>65</v>
      </c>
      <c r="AD35" s="23"/>
      <c r="AE35" s="353"/>
      <c r="AF35" s="353"/>
      <c r="AG35" s="353"/>
      <c r="AH35" s="353"/>
      <c r="AI35" s="79"/>
      <c r="AJ35" s="353"/>
      <c r="AK35" s="353"/>
      <c r="AL35" s="74" t="s">
        <v>81</v>
      </c>
      <c r="AM35" s="24" t="s">
        <v>90</v>
      </c>
      <c r="AN35" s="331"/>
      <c r="AO35" s="331"/>
      <c r="AP35" s="331"/>
      <c r="AQ35" s="331"/>
      <c r="AR35" s="331"/>
      <c r="AS35" s="331"/>
      <c r="AT35" s="331"/>
      <c r="AU35" s="331"/>
      <c r="AV35" s="331"/>
      <c r="AW35" s="340"/>
      <c r="AX35" s="25">
        <v>2</v>
      </c>
      <c r="AY35" s="21">
        <v>2</v>
      </c>
    </row>
    <row r="36" ht="39.95" customHeight="1" spans="1:51">
      <c r="A36" s="24">
        <f t="shared" si="1"/>
        <v>28</v>
      </c>
      <c r="B36" s="18"/>
      <c r="C36" s="20"/>
      <c r="D36" s="20"/>
      <c r="E36" s="43">
        <v>3</v>
      </c>
      <c r="F36" s="43"/>
      <c r="G36" s="20"/>
      <c r="H36" s="20"/>
      <c r="I36" s="20"/>
      <c r="J36" s="17"/>
      <c r="K36" s="17"/>
      <c r="L36" s="23" t="s">
        <v>184</v>
      </c>
      <c r="M36" s="35" t="s">
        <v>184</v>
      </c>
      <c r="N36" s="20" t="s">
        <v>185</v>
      </c>
      <c r="O36" s="218" t="s">
        <v>186</v>
      </c>
      <c r="P36" s="24" t="s">
        <v>58</v>
      </c>
      <c r="Q36" s="18" t="s">
        <v>59</v>
      </c>
      <c r="R36" s="235"/>
      <c r="S36" s="23" t="s">
        <v>58</v>
      </c>
      <c r="T36" s="35" t="s">
        <v>60</v>
      </c>
      <c r="U36" s="23" t="s">
        <v>58</v>
      </c>
      <c r="V36" s="23" t="s">
        <v>61</v>
      </c>
      <c r="W36" s="23" t="s">
        <v>62</v>
      </c>
      <c r="X36" s="18" t="s">
        <v>125</v>
      </c>
      <c r="Y36" s="18" t="s">
        <v>65</v>
      </c>
      <c r="Z36" s="18" t="s">
        <v>65</v>
      </c>
      <c r="AA36" s="24" t="s">
        <v>187</v>
      </c>
      <c r="AB36" s="254">
        <v>0.145</v>
      </c>
      <c r="AC36" s="23" t="s">
        <v>65</v>
      </c>
      <c r="AD36" s="23"/>
      <c r="AE36" s="353"/>
      <c r="AF36" s="353"/>
      <c r="AG36" s="353"/>
      <c r="AH36" s="353"/>
      <c r="AI36" s="79"/>
      <c r="AJ36" s="353"/>
      <c r="AK36" s="353"/>
      <c r="AL36" s="74" t="s">
        <v>81</v>
      </c>
      <c r="AM36" s="278" t="s">
        <v>127</v>
      </c>
      <c r="AN36" s="331"/>
      <c r="AO36" s="331"/>
      <c r="AP36" s="331"/>
      <c r="AQ36" s="331"/>
      <c r="AR36" s="331"/>
      <c r="AS36" s="331"/>
      <c r="AT36" s="331"/>
      <c r="AU36" s="331"/>
      <c r="AV36" s="331"/>
      <c r="AW36" s="340"/>
      <c r="AX36" s="25">
        <v>1</v>
      </c>
      <c r="AY36" s="21">
        <v>1</v>
      </c>
    </row>
    <row r="37" ht="39.95" customHeight="1" spans="1:51">
      <c r="A37" s="24">
        <f t="shared" si="1"/>
        <v>29</v>
      </c>
      <c r="B37" s="18"/>
      <c r="C37" s="20"/>
      <c r="D37" s="20"/>
      <c r="E37" s="43">
        <v>3</v>
      </c>
      <c r="F37" s="43"/>
      <c r="G37" s="20"/>
      <c r="H37" s="20"/>
      <c r="I37" s="20"/>
      <c r="J37" s="17"/>
      <c r="K37" s="17"/>
      <c r="L37" s="23" t="s">
        <v>188</v>
      </c>
      <c r="M37" s="42" t="s">
        <v>188</v>
      </c>
      <c r="N37" s="25" t="s">
        <v>189</v>
      </c>
      <c r="O37" s="218" t="s">
        <v>93</v>
      </c>
      <c r="P37" s="24" t="s">
        <v>58</v>
      </c>
      <c r="Q37" s="18" t="s">
        <v>59</v>
      </c>
      <c r="R37" s="35"/>
      <c r="S37" s="23" t="s">
        <v>58</v>
      </c>
      <c r="T37" s="35" t="s">
        <v>60</v>
      </c>
      <c r="U37" s="23" t="s">
        <v>58</v>
      </c>
      <c r="V37" s="23" t="s">
        <v>61</v>
      </c>
      <c r="W37" s="23" t="s">
        <v>62</v>
      </c>
      <c r="X37" s="43" t="s">
        <v>63</v>
      </c>
      <c r="Y37" s="35" t="s">
        <v>64</v>
      </c>
      <c r="Z37" s="18" t="s">
        <v>65</v>
      </c>
      <c r="AA37" s="18" t="s">
        <v>65</v>
      </c>
      <c r="AB37" s="254">
        <f>AB39+AB42+AB44+AB46+AB50+AB54</f>
        <v>1.8398</v>
      </c>
      <c r="AC37" s="23" t="s">
        <v>65</v>
      </c>
      <c r="AD37" s="23"/>
      <c r="AE37" s="17"/>
      <c r="AF37" s="17"/>
      <c r="AG37" s="17"/>
      <c r="AH37" s="17"/>
      <c r="AI37" s="79"/>
      <c r="AJ37" s="17">
        <v>14.5</v>
      </c>
      <c r="AK37" s="17"/>
      <c r="AL37" s="74" t="s">
        <v>103</v>
      </c>
      <c r="AM37" s="74"/>
      <c r="AN37" s="331"/>
      <c r="AO37" s="331"/>
      <c r="AP37" s="331"/>
      <c r="AQ37" s="331"/>
      <c r="AR37" s="331"/>
      <c r="AS37" s="331"/>
      <c r="AT37" s="331"/>
      <c r="AU37" s="331"/>
      <c r="AV37" s="331"/>
      <c r="AW37" s="340"/>
      <c r="AX37" s="25">
        <v>1</v>
      </c>
      <c r="AY37" s="21">
        <v>1</v>
      </c>
    </row>
    <row r="38" ht="39.95" customHeight="1" spans="1:51">
      <c r="A38" s="24">
        <f t="shared" si="1"/>
        <v>30</v>
      </c>
      <c r="B38" s="18"/>
      <c r="C38" s="20"/>
      <c r="D38" s="20"/>
      <c r="E38" s="43"/>
      <c r="F38" s="43">
        <v>4</v>
      </c>
      <c r="G38" s="20"/>
      <c r="H38" s="20"/>
      <c r="I38" s="20"/>
      <c r="J38" s="17"/>
      <c r="K38" s="17"/>
      <c r="L38" s="23" t="s">
        <v>190</v>
      </c>
      <c r="M38" s="42" t="s">
        <v>190</v>
      </c>
      <c r="N38" s="25" t="s">
        <v>191</v>
      </c>
      <c r="O38" s="218" t="s">
        <v>93</v>
      </c>
      <c r="P38" s="24" t="s">
        <v>58</v>
      </c>
      <c r="Q38" s="18" t="s">
        <v>59</v>
      </c>
      <c r="R38" s="35"/>
      <c r="S38" s="23" t="s">
        <v>58</v>
      </c>
      <c r="T38" s="35" t="s">
        <v>60</v>
      </c>
      <c r="U38" s="23" t="s">
        <v>58</v>
      </c>
      <c r="V38" s="23" t="s">
        <v>61</v>
      </c>
      <c r="W38" s="23" t="s">
        <v>62</v>
      </c>
      <c r="X38" s="43" t="s">
        <v>63</v>
      </c>
      <c r="Y38" s="35" t="s">
        <v>64</v>
      </c>
      <c r="Z38" s="18" t="s">
        <v>65</v>
      </c>
      <c r="AA38" s="18" t="s">
        <v>192</v>
      </c>
      <c r="AB38" s="254">
        <f>AB39</f>
        <v>0.2745</v>
      </c>
      <c r="AC38" s="23" t="s">
        <v>65</v>
      </c>
      <c r="AD38" s="23" t="s">
        <v>95</v>
      </c>
      <c r="AE38" s="17"/>
      <c r="AF38" s="17"/>
      <c r="AG38" s="17"/>
      <c r="AH38" s="17"/>
      <c r="AI38" s="79"/>
      <c r="AJ38" s="17"/>
      <c r="AK38" s="17">
        <v>0.029</v>
      </c>
      <c r="AL38" s="74" t="s">
        <v>67</v>
      </c>
      <c r="AM38" s="74" t="s">
        <v>96</v>
      </c>
      <c r="AN38" s="331"/>
      <c r="AO38" s="331"/>
      <c r="AP38" s="331"/>
      <c r="AQ38" s="331"/>
      <c r="AR38" s="331"/>
      <c r="AS38" s="331"/>
      <c r="AT38" s="331"/>
      <c r="AU38" s="331"/>
      <c r="AV38" s="331"/>
      <c r="AW38" s="340"/>
      <c r="AX38" s="25">
        <v>1</v>
      </c>
      <c r="AY38" s="21">
        <v>1</v>
      </c>
    </row>
    <row r="39" ht="39.95" customHeight="1" spans="1:51">
      <c r="A39" s="24">
        <f t="shared" si="1"/>
        <v>31</v>
      </c>
      <c r="B39" s="18"/>
      <c r="C39" s="20"/>
      <c r="D39" s="20"/>
      <c r="E39" s="43"/>
      <c r="F39" s="43"/>
      <c r="G39" s="20">
        <v>5</v>
      </c>
      <c r="H39" s="20"/>
      <c r="I39" s="20"/>
      <c r="J39" s="17"/>
      <c r="K39" s="17"/>
      <c r="L39" s="23" t="s">
        <v>193</v>
      </c>
      <c r="M39" s="35" t="s">
        <v>193</v>
      </c>
      <c r="N39" s="20" t="s">
        <v>194</v>
      </c>
      <c r="O39" s="218" t="s">
        <v>93</v>
      </c>
      <c r="P39" s="24" t="s">
        <v>58</v>
      </c>
      <c r="Q39" s="18" t="s">
        <v>59</v>
      </c>
      <c r="R39" s="35"/>
      <c r="S39" s="23" t="s">
        <v>58</v>
      </c>
      <c r="T39" s="35" t="s">
        <v>60</v>
      </c>
      <c r="U39" s="23" t="s">
        <v>58</v>
      </c>
      <c r="V39" s="23" t="s">
        <v>61</v>
      </c>
      <c r="W39" s="23" t="s">
        <v>62</v>
      </c>
      <c r="X39" s="43" t="s">
        <v>63</v>
      </c>
      <c r="Y39" s="35" t="s">
        <v>64</v>
      </c>
      <c r="Z39" s="18" t="s">
        <v>65</v>
      </c>
      <c r="AA39" s="18" t="s">
        <v>192</v>
      </c>
      <c r="AB39" s="254">
        <f>AB40+AB41</f>
        <v>0.2745</v>
      </c>
      <c r="AC39" s="23" t="s">
        <v>65</v>
      </c>
      <c r="AD39" s="23" t="s">
        <v>109</v>
      </c>
      <c r="AE39" s="353"/>
      <c r="AF39" s="353"/>
      <c r="AG39" s="353"/>
      <c r="AH39" s="353"/>
      <c r="AI39" s="79"/>
      <c r="AJ39" s="353"/>
      <c r="AK39" s="353"/>
      <c r="AL39" s="74" t="s">
        <v>67</v>
      </c>
      <c r="AM39" s="74" t="s">
        <v>75</v>
      </c>
      <c r="AN39" s="331"/>
      <c r="AO39" s="331"/>
      <c r="AP39" s="331"/>
      <c r="AQ39" s="331"/>
      <c r="AR39" s="331"/>
      <c r="AS39" s="331"/>
      <c r="AT39" s="331"/>
      <c r="AU39" s="331"/>
      <c r="AV39" s="331"/>
      <c r="AW39" s="340"/>
      <c r="AX39" s="25">
        <v>1</v>
      </c>
      <c r="AY39" s="21">
        <v>1</v>
      </c>
    </row>
    <row r="40" ht="39.95" customHeight="1" spans="1:51">
      <c r="A40" s="24">
        <f t="shared" si="1"/>
        <v>32</v>
      </c>
      <c r="B40" s="18"/>
      <c r="C40" s="20"/>
      <c r="D40" s="20"/>
      <c r="E40" s="43"/>
      <c r="F40" s="43"/>
      <c r="G40" s="20"/>
      <c r="H40" s="20">
        <v>6</v>
      </c>
      <c r="I40" s="20"/>
      <c r="J40" s="17"/>
      <c r="K40" s="17"/>
      <c r="L40" s="23" t="s">
        <v>144</v>
      </c>
      <c r="M40" s="35" t="s">
        <v>144</v>
      </c>
      <c r="N40" s="20" t="s">
        <v>145</v>
      </c>
      <c r="O40" s="218" t="s">
        <v>93</v>
      </c>
      <c r="P40" s="24" t="s">
        <v>58</v>
      </c>
      <c r="Q40" s="18" t="s">
        <v>59</v>
      </c>
      <c r="R40" s="35"/>
      <c r="S40" s="23" t="s">
        <v>58</v>
      </c>
      <c r="T40" s="35" t="s">
        <v>60</v>
      </c>
      <c r="U40" s="23" t="s">
        <v>58</v>
      </c>
      <c r="V40" s="23" t="s">
        <v>61</v>
      </c>
      <c r="W40" s="23" t="s">
        <v>62</v>
      </c>
      <c r="X40" s="43" t="s">
        <v>146</v>
      </c>
      <c r="Y40" s="20" t="s">
        <v>147</v>
      </c>
      <c r="Z40" s="24" t="s">
        <v>88</v>
      </c>
      <c r="AA40" s="18" t="s">
        <v>148</v>
      </c>
      <c r="AB40" s="254">
        <v>0.0108</v>
      </c>
      <c r="AC40" s="23" t="s">
        <v>65</v>
      </c>
      <c r="AD40" s="23" t="s">
        <v>195</v>
      </c>
      <c r="AE40" s="353">
        <v>30</v>
      </c>
      <c r="AF40" s="353">
        <v>8</v>
      </c>
      <c r="AG40" s="353"/>
      <c r="AH40" s="353">
        <v>0.011846592</v>
      </c>
      <c r="AI40" s="79">
        <v>0.911654592308066</v>
      </c>
      <c r="AJ40" s="353"/>
      <c r="AK40" s="353"/>
      <c r="AL40" s="74" t="s">
        <v>81</v>
      </c>
      <c r="AM40" s="24" t="s">
        <v>150</v>
      </c>
      <c r="AN40" s="331"/>
      <c r="AO40" s="331"/>
      <c r="AP40" s="331"/>
      <c r="AQ40" s="331"/>
      <c r="AR40" s="331"/>
      <c r="AS40" s="331"/>
      <c r="AT40" s="331"/>
      <c r="AU40" s="331"/>
      <c r="AV40" s="331"/>
      <c r="AW40" s="340"/>
      <c r="AX40" s="25">
        <v>1</v>
      </c>
      <c r="AY40" s="21">
        <v>1</v>
      </c>
    </row>
    <row r="41" ht="39.95" customHeight="1" spans="1:51">
      <c r="A41" s="24">
        <f t="shared" si="1"/>
        <v>33</v>
      </c>
      <c r="B41" s="18"/>
      <c r="C41" s="20"/>
      <c r="D41" s="20"/>
      <c r="E41" s="43"/>
      <c r="F41" s="43"/>
      <c r="G41" s="20"/>
      <c r="H41" s="20">
        <v>6</v>
      </c>
      <c r="I41" s="20"/>
      <c r="J41" s="17"/>
      <c r="K41" s="17"/>
      <c r="L41" s="23" t="s">
        <v>196</v>
      </c>
      <c r="M41" s="35" t="s">
        <v>196</v>
      </c>
      <c r="N41" s="20" t="s">
        <v>197</v>
      </c>
      <c r="O41" s="218" t="s">
        <v>93</v>
      </c>
      <c r="P41" s="24" t="s">
        <v>58</v>
      </c>
      <c r="Q41" s="18" t="s">
        <v>59</v>
      </c>
      <c r="R41" s="35"/>
      <c r="S41" s="23" t="s">
        <v>58</v>
      </c>
      <c r="T41" s="35" t="s">
        <v>60</v>
      </c>
      <c r="U41" s="23" t="s">
        <v>58</v>
      </c>
      <c r="V41" s="23" t="s">
        <v>61</v>
      </c>
      <c r="W41" s="23" t="s">
        <v>62</v>
      </c>
      <c r="X41" s="43" t="s">
        <v>112</v>
      </c>
      <c r="Y41" s="20" t="s">
        <v>198</v>
      </c>
      <c r="Z41" s="24" t="s">
        <v>114</v>
      </c>
      <c r="AA41" s="18" t="s">
        <v>199</v>
      </c>
      <c r="AB41" s="254">
        <v>0.2637</v>
      </c>
      <c r="AC41" s="23" t="s">
        <v>65</v>
      </c>
      <c r="AD41" s="23" t="s">
        <v>74</v>
      </c>
      <c r="AE41" s="353">
        <v>216</v>
      </c>
      <c r="AF41" s="353">
        <v>115</v>
      </c>
      <c r="AG41" s="353">
        <v>2.5</v>
      </c>
      <c r="AH41" s="353">
        <v>0.4875</v>
      </c>
      <c r="AI41" s="79">
        <v>0.5415</v>
      </c>
      <c r="AJ41" s="353"/>
      <c r="AK41" s="353"/>
      <c r="AL41" s="74" t="s">
        <v>67</v>
      </c>
      <c r="AM41" s="74" t="s">
        <v>75</v>
      </c>
      <c r="AN41" s="331"/>
      <c r="AO41" s="331"/>
      <c r="AP41" s="331"/>
      <c r="AQ41" s="331"/>
      <c r="AR41" s="331"/>
      <c r="AS41" s="331"/>
      <c r="AT41" s="331"/>
      <c r="AU41" s="331"/>
      <c r="AV41" s="331"/>
      <c r="AW41" s="340"/>
      <c r="AX41" s="25">
        <v>1</v>
      </c>
      <c r="AY41" s="21">
        <v>1</v>
      </c>
    </row>
    <row r="42" ht="39.95" customHeight="1" spans="1:51">
      <c r="A42" s="24">
        <f t="shared" si="1"/>
        <v>34</v>
      </c>
      <c r="B42" s="18"/>
      <c r="C42" s="20"/>
      <c r="D42" s="20"/>
      <c r="E42" s="43"/>
      <c r="F42" s="43">
        <v>4</v>
      </c>
      <c r="G42" s="20"/>
      <c r="H42" s="20"/>
      <c r="I42" s="20"/>
      <c r="J42" s="17"/>
      <c r="K42" s="17"/>
      <c r="L42" s="23" t="s">
        <v>200</v>
      </c>
      <c r="M42" s="35" t="s">
        <v>200</v>
      </c>
      <c r="N42" s="20" t="s">
        <v>201</v>
      </c>
      <c r="O42" s="218" t="s">
        <v>202</v>
      </c>
      <c r="P42" s="24" t="s">
        <v>58</v>
      </c>
      <c r="Q42" s="18" t="s">
        <v>59</v>
      </c>
      <c r="R42" s="35"/>
      <c r="S42" s="23" t="s">
        <v>58</v>
      </c>
      <c r="T42" s="35" t="s">
        <v>60</v>
      </c>
      <c r="U42" s="23" t="s">
        <v>58</v>
      </c>
      <c r="V42" s="23" t="s">
        <v>61</v>
      </c>
      <c r="W42" s="23" t="s">
        <v>62</v>
      </c>
      <c r="X42" s="43" t="s">
        <v>125</v>
      </c>
      <c r="Y42" s="35" t="s">
        <v>64</v>
      </c>
      <c r="Z42" s="24" t="s">
        <v>65</v>
      </c>
      <c r="AA42" s="18" t="s">
        <v>203</v>
      </c>
      <c r="AB42" s="254">
        <v>0.214</v>
      </c>
      <c r="AC42" s="23" t="s">
        <v>65</v>
      </c>
      <c r="AD42" s="23"/>
      <c r="AE42" s="353"/>
      <c r="AF42" s="353"/>
      <c r="AG42" s="353"/>
      <c r="AH42" s="353"/>
      <c r="AI42" s="79"/>
      <c r="AJ42" s="353"/>
      <c r="AK42" s="353"/>
      <c r="AL42" s="74" t="s">
        <v>81</v>
      </c>
      <c r="AM42" s="278" t="s">
        <v>127</v>
      </c>
      <c r="AN42" s="331"/>
      <c r="AO42" s="331"/>
      <c r="AP42" s="331"/>
      <c r="AQ42" s="331"/>
      <c r="AR42" s="331"/>
      <c r="AS42" s="331"/>
      <c r="AT42" s="331"/>
      <c r="AU42" s="331"/>
      <c r="AV42" s="331"/>
      <c r="AW42" s="340"/>
      <c r="AX42" s="25">
        <v>1</v>
      </c>
      <c r="AY42" s="21">
        <v>1</v>
      </c>
    </row>
    <row r="43" ht="39.95" customHeight="1" spans="1:51">
      <c r="A43" s="24">
        <f t="shared" si="1"/>
        <v>35</v>
      </c>
      <c r="B43" s="18"/>
      <c r="C43" s="20"/>
      <c r="D43" s="20"/>
      <c r="E43" s="43"/>
      <c r="F43" s="43">
        <v>4</v>
      </c>
      <c r="G43" s="20"/>
      <c r="H43" s="20"/>
      <c r="I43" s="20"/>
      <c r="J43" s="17"/>
      <c r="K43" s="17"/>
      <c r="L43" s="23" t="s">
        <v>204</v>
      </c>
      <c r="M43" s="35" t="s">
        <v>204</v>
      </c>
      <c r="N43" s="20" t="s">
        <v>205</v>
      </c>
      <c r="O43" s="218" t="s">
        <v>93</v>
      </c>
      <c r="P43" s="24" t="s">
        <v>58</v>
      </c>
      <c r="Q43" s="18" t="s">
        <v>59</v>
      </c>
      <c r="R43" s="35"/>
      <c r="S43" s="23" t="s">
        <v>58</v>
      </c>
      <c r="T43" s="35" t="s">
        <v>60</v>
      </c>
      <c r="U43" s="23" t="s">
        <v>58</v>
      </c>
      <c r="V43" s="23" t="s">
        <v>61</v>
      </c>
      <c r="W43" s="23" t="s">
        <v>62</v>
      </c>
      <c r="X43" s="43" t="s">
        <v>112</v>
      </c>
      <c r="Y43" s="20" t="s">
        <v>206</v>
      </c>
      <c r="Z43" s="24" t="s">
        <v>114</v>
      </c>
      <c r="AA43" s="18" t="s">
        <v>207</v>
      </c>
      <c r="AB43" s="254">
        <v>0.0176</v>
      </c>
      <c r="AC43" s="23" t="s">
        <v>65</v>
      </c>
      <c r="AD43" s="23"/>
      <c r="AE43" s="353"/>
      <c r="AF43" s="353"/>
      <c r="AG43" s="353"/>
      <c r="AH43" s="353"/>
      <c r="AI43" s="79"/>
      <c r="AJ43" s="353"/>
      <c r="AK43" s="353">
        <v>0.002</v>
      </c>
      <c r="AL43" s="74" t="s">
        <v>67</v>
      </c>
      <c r="AM43" s="74" t="s">
        <v>96</v>
      </c>
      <c r="AN43" s="331"/>
      <c r="AO43" s="331"/>
      <c r="AP43" s="331"/>
      <c r="AQ43" s="331"/>
      <c r="AR43" s="331"/>
      <c r="AS43" s="331"/>
      <c r="AT43" s="331"/>
      <c r="AU43" s="331"/>
      <c r="AV43" s="331"/>
      <c r="AW43" s="340"/>
      <c r="AX43" s="25">
        <v>1</v>
      </c>
      <c r="AY43" s="21">
        <v>1</v>
      </c>
    </row>
    <row r="44" ht="39.75" customHeight="1" spans="1:51">
      <c r="A44" s="24">
        <f t="shared" si="1"/>
        <v>36</v>
      </c>
      <c r="B44" s="18"/>
      <c r="C44" s="20"/>
      <c r="D44" s="20"/>
      <c r="E44" s="43"/>
      <c r="F44" s="43"/>
      <c r="G44" s="20">
        <v>5</v>
      </c>
      <c r="H44" s="20"/>
      <c r="I44" s="20"/>
      <c r="J44" s="17"/>
      <c r="K44" s="17"/>
      <c r="L44" s="23" t="s">
        <v>208</v>
      </c>
      <c r="M44" s="35" t="s">
        <v>208</v>
      </c>
      <c r="N44" s="20" t="s">
        <v>209</v>
      </c>
      <c r="O44" s="218" t="s">
        <v>93</v>
      </c>
      <c r="P44" s="24" t="s">
        <v>58</v>
      </c>
      <c r="Q44" s="18" t="s">
        <v>59</v>
      </c>
      <c r="R44" s="35"/>
      <c r="S44" s="23" t="s">
        <v>58</v>
      </c>
      <c r="T44" s="35" t="s">
        <v>60</v>
      </c>
      <c r="U44" s="23" t="s">
        <v>58</v>
      </c>
      <c r="V44" s="23" t="s">
        <v>61</v>
      </c>
      <c r="W44" s="23" t="s">
        <v>62</v>
      </c>
      <c r="X44" s="43" t="s">
        <v>112</v>
      </c>
      <c r="Y44" s="20" t="s">
        <v>206</v>
      </c>
      <c r="Z44" s="24" t="s">
        <v>114</v>
      </c>
      <c r="AA44" s="18" t="s">
        <v>207</v>
      </c>
      <c r="AB44" s="254">
        <v>0.0176</v>
      </c>
      <c r="AC44" s="23" t="s">
        <v>65</v>
      </c>
      <c r="AD44" s="23" t="s">
        <v>74</v>
      </c>
      <c r="AE44" s="353">
        <v>62</v>
      </c>
      <c r="AF44" s="353">
        <v>24</v>
      </c>
      <c r="AG44" s="353">
        <v>2.5</v>
      </c>
      <c r="AH44" s="353">
        <v>0.0292392</v>
      </c>
      <c r="AI44" s="79">
        <v>0.60193165339681</v>
      </c>
      <c r="AJ44" s="353"/>
      <c r="AK44" s="353"/>
      <c r="AL44" s="74" t="s">
        <v>67</v>
      </c>
      <c r="AM44" s="74" t="s">
        <v>75</v>
      </c>
      <c r="AN44" s="331"/>
      <c r="AO44" s="331"/>
      <c r="AP44" s="331"/>
      <c r="AQ44" s="331"/>
      <c r="AR44" s="331"/>
      <c r="AS44" s="331"/>
      <c r="AT44" s="331"/>
      <c r="AU44" s="331"/>
      <c r="AV44" s="331"/>
      <c r="AW44" s="340"/>
      <c r="AX44" s="25">
        <v>1</v>
      </c>
      <c r="AY44" s="21">
        <v>1</v>
      </c>
    </row>
    <row r="45" ht="39.75" customHeight="1" spans="1:51">
      <c r="A45" s="24">
        <f t="shared" si="1"/>
        <v>37</v>
      </c>
      <c r="B45" s="18"/>
      <c r="C45" s="20"/>
      <c r="D45" s="20"/>
      <c r="E45" s="43"/>
      <c r="F45" s="43">
        <v>4</v>
      </c>
      <c r="G45" s="20"/>
      <c r="H45" s="20"/>
      <c r="I45" s="20"/>
      <c r="J45" s="17"/>
      <c r="K45" s="17"/>
      <c r="L45" s="23" t="s">
        <v>210</v>
      </c>
      <c r="M45" s="35" t="s">
        <v>210</v>
      </c>
      <c r="N45" s="20" t="s">
        <v>211</v>
      </c>
      <c r="O45" s="218" t="s">
        <v>93</v>
      </c>
      <c r="P45" s="24" t="s">
        <v>58</v>
      </c>
      <c r="Q45" s="18" t="s">
        <v>59</v>
      </c>
      <c r="R45" s="35"/>
      <c r="S45" s="23" t="s">
        <v>58</v>
      </c>
      <c r="T45" s="35" t="s">
        <v>60</v>
      </c>
      <c r="U45" s="23" t="s">
        <v>58</v>
      </c>
      <c r="V45" s="23" t="s">
        <v>61</v>
      </c>
      <c r="W45" s="23" t="s">
        <v>62</v>
      </c>
      <c r="X45" s="43" t="s">
        <v>63</v>
      </c>
      <c r="Y45" s="35" t="s">
        <v>64</v>
      </c>
      <c r="Z45" s="24" t="s">
        <v>65</v>
      </c>
      <c r="AA45" s="18" t="s">
        <v>65</v>
      </c>
      <c r="AB45" s="254">
        <f>AB46</f>
        <v>0.4668</v>
      </c>
      <c r="AC45" s="23" t="s">
        <v>95</v>
      </c>
      <c r="AD45" s="23" t="s">
        <v>95</v>
      </c>
      <c r="AE45" s="17"/>
      <c r="AF45" s="17"/>
      <c r="AG45" s="17"/>
      <c r="AH45" s="17"/>
      <c r="AI45" s="79"/>
      <c r="AJ45" s="17"/>
      <c r="AK45" s="17">
        <v>0.076</v>
      </c>
      <c r="AL45" s="74" t="s">
        <v>67</v>
      </c>
      <c r="AM45" s="74" t="s">
        <v>96</v>
      </c>
      <c r="AN45" s="331"/>
      <c r="AO45" s="331"/>
      <c r="AP45" s="331"/>
      <c r="AQ45" s="331"/>
      <c r="AR45" s="331"/>
      <c r="AS45" s="331"/>
      <c r="AT45" s="331"/>
      <c r="AU45" s="331"/>
      <c r="AV45" s="331"/>
      <c r="AW45" s="340"/>
      <c r="AX45" s="25">
        <v>1</v>
      </c>
      <c r="AY45" s="21">
        <v>1</v>
      </c>
    </row>
    <row r="46" ht="39.95" customHeight="1" spans="1:51">
      <c r="A46" s="24">
        <f t="shared" si="1"/>
        <v>38</v>
      </c>
      <c r="B46" s="18"/>
      <c r="C46" s="20"/>
      <c r="D46" s="20"/>
      <c r="E46" s="43"/>
      <c r="F46" s="43"/>
      <c r="G46" s="20">
        <v>5</v>
      </c>
      <c r="H46" s="20"/>
      <c r="I46" s="20"/>
      <c r="J46" s="17"/>
      <c r="K46" s="17"/>
      <c r="L46" s="23" t="s">
        <v>212</v>
      </c>
      <c r="M46" s="35" t="s">
        <v>212</v>
      </c>
      <c r="N46" s="20" t="s">
        <v>213</v>
      </c>
      <c r="O46" s="218" t="s">
        <v>93</v>
      </c>
      <c r="P46" s="24" t="s">
        <v>58</v>
      </c>
      <c r="Q46" s="18" t="s">
        <v>59</v>
      </c>
      <c r="R46" s="35"/>
      <c r="S46" s="23" t="s">
        <v>58</v>
      </c>
      <c r="T46" s="35" t="s">
        <v>60</v>
      </c>
      <c r="U46" s="23" t="s">
        <v>58</v>
      </c>
      <c r="V46" s="23" t="s">
        <v>61</v>
      </c>
      <c r="W46" s="23" t="s">
        <v>62</v>
      </c>
      <c r="X46" s="43" t="s">
        <v>63</v>
      </c>
      <c r="Y46" s="35" t="s">
        <v>64</v>
      </c>
      <c r="Z46" s="24" t="s">
        <v>65</v>
      </c>
      <c r="AA46" s="18" t="s">
        <v>65</v>
      </c>
      <c r="AB46" s="254">
        <f>AB47+AB48</f>
        <v>0.4668</v>
      </c>
      <c r="AC46" s="23" t="s">
        <v>95</v>
      </c>
      <c r="AD46" s="23" t="s">
        <v>66</v>
      </c>
      <c r="AE46" s="17"/>
      <c r="AF46" s="17"/>
      <c r="AG46" s="17"/>
      <c r="AH46" s="17"/>
      <c r="AI46" s="79"/>
      <c r="AJ46" s="17">
        <v>8</v>
      </c>
      <c r="AK46" s="17"/>
      <c r="AL46" s="74" t="s">
        <v>81</v>
      </c>
      <c r="AM46" s="24" t="s">
        <v>214</v>
      </c>
      <c r="AN46" s="331"/>
      <c r="AO46" s="331"/>
      <c r="AP46" s="331"/>
      <c r="AQ46" s="331"/>
      <c r="AR46" s="331"/>
      <c r="AS46" s="331"/>
      <c r="AT46" s="331"/>
      <c r="AU46" s="331"/>
      <c r="AV46" s="331"/>
      <c r="AW46" s="340"/>
      <c r="AX46" s="25">
        <v>1</v>
      </c>
      <c r="AY46" s="21">
        <v>1</v>
      </c>
    </row>
    <row r="47" ht="39.95" customHeight="1" spans="1:51">
      <c r="A47" s="24">
        <f t="shared" si="1"/>
        <v>39</v>
      </c>
      <c r="B47" s="18"/>
      <c r="C47" s="20"/>
      <c r="D47" s="20"/>
      <c r="E47" s="43"/>
      <c r="F47" s="43"/>
      <c r="G47" s="20"/>
      <c r="H47" s="20">
        <v>6</v>
      </c>
      <c r="I47" s="20"/>
      <c r="J47" s="17"/>
      <c r="K47" s="17"/>
      <c r="L47" s="23"/>
      <c r="M47" s="35" t="s">
        <v>215</v>
      </c>
      <c r="N47" s="20" t="s">
        <v>216</v>
      </c>
      <c r="O47" s="218" t="s">
        <v>93</v>
      </c>
      <c r="P47" s="24" t="s">
        <v>58</v>
      </c>
      <c r="Q47" s="18" t="s">
        <v>59</v>
      </c>
      <c r="R47" s="235"/>
      <c r="S47" s="23" t="s">
        <v>58</v>
      </c>
      <c r="T47" s="35" t="s">
        <v>60</v>
      </c>
      <c r="U47" s="242" t="s">
        <v>65</v>
      </c>
      <c r="V47" s="23" t="s">
        <v>61</v>
      </c>
      <c r="W47" s="23" t="s">
        <v>62</v>
      </c>
      <c r="X47" s="18" t="s">
        <v>112</v>
      </c>
      <c r="Y47" s="20" t="s">
        <v>113</v>
      </c>
      <c r="Z47" s="24" t="s">
        <v>114</v>
      </c>
      <c r="AA47" s="17" t="s">
        <v>217</v>
      </c>
      <c r="AB47" s="254">
        <v>0.0394</v>
      </c>
      <c r="AC47" s="23" t="s">
        <v>65</v>
      </c>
      <c r="AD47" s="23" t="s">
        <v>74</v>
      </c>
      <c r="AE47" s="17">
        <v>64</v>
      </c>
      <c r="AF47" s="17">
        <v>46</v>
      </c>
      <c r="AG47" s="17">
        <v>3</v>
      </c>
      <c r="AH47" s="17">
        <v>0.06941952</v>
      </c>
      <c r="AI47" s="79">
        <v>0.567563705424641</v>
      </c>
      <c r="AJ47" s="17"/>
      <c r="AK47" s="17"/>
      <c r="AL47" s="277"/>
      <c r="AM47" s="277"/>
      <c r="AN47" s="331"/>
      <c r="AO47" s="331"/>
      <c r="AP47" s="331"/>
      <c r="AQ47" s="331"/>
      <c r="AR47" s="331"/>
      <c r="AS47" s="331"/>
      <c r="AT47" s="331"/>
      <c r="AU47" s="331"/>
      <c r="AV47" s="331"/>
      <c r="AW47" s="340"/>
      <c r="AX47" s="25">
        <v>1</v>
      </c>
      <c r="AY47" s="21">
        <v>1</v>
      </c>
    </row>
    <row r="48" ht="39.95" customHeight="1" spans="1:51">
      <c r="A48" s="24">
        <f t="shared" si="1"/>
        <v>40</v>
      </c>
      <c r="B48" s="18"/>
      <c r="C48" s="20"/>
      <c r="D48" s="20"/>
      <c r="E48" s="43"/>
      <c r="F48" s="43"/>
      <c r="G48" s="20"/>
      <c r="H48" s="20">
        <v>6</v>
      </c>
      <c r="I48" s="20"/>
      <c r="J48" s="17"/>
      <c r="K48" s="17"/>
      <c r="L48" s="23"/>
      <c r="M48" s="35" t="s">
        <v>218</v>
      </c>
      <c r="N48" s="20" t="s">
        <v>219</v>
      </c>
      <c r="O48" s="218" t="s">
        <v>93</v>
      </c>
      <c r="P48" s="24" t="s">
        <v>58</v>
      </c>
      <c r="Q48" s="18" t="s">
        <v>59</v>
      </c>
      <c r="R48" s="35"/>
      <c r="S48" s="23" t="s">
        <v>58</v>
      </c>
      <c r="T48" s="35" t="s">
        <v>60</v>
      </c>
      <c r="U48" s="23" t="s">
        <v>58</v>
      </c>
      <c r="V48" s="23" t="s">
        <v>61</v>
      </c>
      <c r="W48" s="23" t="s">
        <v>62</v>
      </c>
      <c r="X48" s="43" t="s">
        <v>112</v>
      </c>
      <c r="Y48" s="20" t="s">
        <v>220</v>
      </c>
      <c r="Z48" s="24" t="s">
        <v>114</v>
      </c>
      <c r="AA48" s="18" t="s">
        <v>221</v>
      </c>
      <c r="AB48" s="254">
        <v>0.4274</v>
      </c>
      <c r="AC48" s="23" t="s">
        <v>65</v>
      </c>
      <c r="AD48" s="23" t="s">
        <v>74</v>
      </c>
      <c r="AE48" s="353">
        <v>226</v>
      </c>
      <c r="AF48" s="353">
        <v>99</v>
      </c>
      <c r="AG48" s="353">
        <v>4</v>
      </c>
      <c r="AH48" s="353">
        <v>0.70343856</v>
      </c>
      <c r="AI48" s="79">
        <v>0.60758682321879</v>
      </c>
      <c r="AJ48" s="353"/>
      <c r="AK48" s="353"/>
      <c r="AL48" s="277"/>
      <c r="AM48" s="277"/>
      <c r="AN48" s="331"/>
      <c r="AO48" s="331"/>
      <c r="AP48" s="331"/>
      <c r="AQ48" s="331"/>
      <c r="AR48" s="331"/>
      <c r="AS48" s="331"/>
      <c r="AT48" s="331"/>
      <c r="AU48" s="331"/>
      <c r="AV48" s="331"/>
      <c r="AW48" s="340"/>
      <c r="AX48" s="25">
        <v>1</v>
      </c>
      <c r="AY48" s="21">
        <v>1</v>
      </c>
    </row>
    <row r="49" ht="39.95" customHeight="1" spans="1:51">
      <c r="A49" s="24">
        <f t="shared" si="1"/>
        <v>41</v>
      </c>
      <c r="B49" s="18"/>
      <c r="C49" s="20"/>
      <c r="D49" s="20"/>
      <c r="E49" s="43"/>
      <c r="F49" s="43">
        <v>4</v>
      </c>
      <c r="G49" s="20"/>
      <c r="H49" s="20"/>
      <c r="I49" s="20"/>
      <c r="J49" s="17"/>
      <c r="K49" s="17"/>
      <c r="L49" s="23" t="s">
        <v>222</v>
      </c>
      <c r="M49" s="35" t="s">
        <v>222</v>
      </c>
      <c r="N49" s="20" t="s">
        <v>223</v>
      </c>
      <c r="O49" s="218" t="s">
        <v>93</v>
      </c>
      <c r="P49" s="24" t="s">
        <v>58</v>
      </c>
      <c r="Q49" s="18" t="s">
        <v>59</v>
      </c>
      <c r="R49" s="35"/>
      <c r="S49" s="23" t="s">
        <v>58</v>
      </c>
      <c r="T49" s="35" t="s">
        <v>60</v>
      </c>
      <c r="U49" s="23" t="s">
        <v>224</v>
      </c>
      <c r="V49" s="23" t="s">
        <v>61</v>
      </c>
      <c r="W49" s="23" t="s">
        <v>62</v>
      </c>
      <c r="X49" s="43" t="s">
        <v>63</v>
      </c>
      <c r="Y49" s="35" t="s">
        <v>64</v>
      </c>
      <c r="Z49" s="24" t="s">
        <v>65</v>
      </c>
      <c r="AA49" s="18" t="s">
        <v>225</v>
      </c>
      <c r="AB49" s="254">
        <f>AB50</f>
        <v>0.6319</v>
      </c>
      <c r="AC49" s="23" t="s">
        <v>95</v>
      </c>
      <c r="AD49" s="23"/>
      <c r="AE49" s="353"/>
      <c r="AF49" s="353"/>
      <c r="AG49" s="353"/>
      <c r="AH49" s="353"/>
      <c r="AI49" s="79"/>
      <c r="AJ49" s="353"/>
      <c r="AK49" s="353">
        <v>0.051</v>
      </c>
      <c r="AL49" s="74" t="s">
        <v>67</v>
      </c>
      <c r="AM49" s="74" t="s">
        <v>96</v>
      </c>
      <c r="AN49" s="331"/>
      <c r="AO49" s="331"/>
      <c r="AP49" s="331"/>
      <c r="AQ49" s="331"/>
      <c r="AR49" s="331"/>
      <c r="AS49" s="331"/>
      <c r="AT49" s="331"/>
      <c r="AU49" s="331"/>
      <c r="AV49" s="331"/>
      <c r="AW49" s="340"/>
      <c r="AX49" s="25">
        <v>1</v>
      </c>
      <c r="AY49" s="21">
        <v>1</v>
      </c>
    </row>
    <row r="50" ht="39.95" customHeight="1" spans="1:51">
      <c r="A50" s="24">
        <f t="shared" si="1"/>
        <v>42</v>
      </c>
      <c r="B50" s="18"/>
      <c r="C50" s="20"/>
      <c r="D50" s="20"/>
      <c r="E50" s="43"/>
      <c r="F50" s="43"/>
      <c r="G50" s="20">
        <v>5</v>
      </c>
      <c r="H50" s="20"/>
      <c r="I50" s="20"/>
      <c r="J50" s="17"/>
      <c r="K50" s="17"/>
      <c r="L50" s="23" t="s">
        <v>226</v>
      </c>
      <c r="M50" s="35" t="s">
        <v>226</v>
      </c>
      <c r="N50" s="20" t="s">
        <v>227</v>
      </c>
      <c r="O50" s="218" t="s">
        <v>93</v>
      </c>
      <c r="P50" s="24" t="s">
        <v>58</v>
      </c>
      <c r="Q50" s="18" t="s">
        <v>59</v>
      </c>
      <c r="R50" s="35"/>
      <c r="S50" s="23" t="s">
        <v>58</v>
      </c>
      <c r="T50" s="35" t="s">
        <v>60</v>
      </c>
      <c r="U50" s="23" t="s">
        <v>224</v>
      </c>
      <c r="V50" s="23" t="s">
        <v>61</v>
      </c>
      <c r="W50" s="23" t="s">
        <v>62</v>
      </c>
      <c r="X50" s="43" t="s">
        <v>63</v>
      </c>
      <c r="Y50" s="35" t="s">
        <v>64</v>
      </c>
      <c r="Z50" s="24" t="s">
        <v>65</v>
      </c>
      <c r="AA50" s="18" t="s">
        <v>225</v>
      </c>
      <c r="AB50" s="254">
        <f>AB51+AB52</f>
        <v>0.6319</v>
      </c>
      <c r="AC50" s="23" t="s">
        <v>95</v>
      </c>
      <c r="AD50" s="23" t="s">
        <v>66</v>
      </c>
      <c r="AE50" s="353"/>
      <c r="AF50" s="353"/>
      <c r="AG50" s="353"/>
      <c r="AH50" s="353"/>
      <c r="AI50" s="79"/>
      <c r="AJ50" s="17">
        <v>1.5</v>
      </c>
      <c r="AK50" s="353"/>
      <c r="AL50" s="74" t="s">
        <v>81</v>
      </c>
      <c r="AM50" s="24" t="s">
        <v>214</v>
      </c>
      <c r="AN50" s="331"/>
      <c r="AO50" s="331"/>
      <c r="AP50" s="331"/>
      <c r="AQ50" s="331"/>
      <c r="AR50" s="331"/>
      <c r="AS50" s="331"/>
      <c r="AT50" s="331"/>
      <c r="AU50" s="331"/>
      <c r="AV50" s="331"/>
      <c r="AW50" s="340"/>
      <c r="AX50" s="25">
        <v>1</v>
      </c>
      <c r="AY50" s="21">
        <v>1</v>
      </c>
    </row>
    <row r="51" ht="39.95" customHeight="1" spans="1:51">
      <c r="A51" s="24">
        <f t="shared" si="1"/>
        <v>43</v>
      </c>
      <c r="B51" s="18"/>
      <c r="C51" s="20"/>
      <c r="D51" s="20"/>
      <c r="E51" s="43"/>
      <c r="F51" s="43"/>
      <c r="G51" s="20"/>
      <c r="H51" s="20">
        <v>6</v>
      </c>
      <c r="I51" s="20"/>
      <c r="J51" s="17"/>
      <c r="K51" s="17"/>
      <c r="L51" s="353"/>
      <c r="M51" s="227" t="s">
        <v>228</v>
      </c>
      <c r="N51" s="227" t="s">
        <v>229</v>
      </c>
      <c r="O51" s="229" t="s">
        <v>162</v>
      </c>
      <c r="P51" s="24" t="s">
        <v>58</v>
      </c>
      <c r="Q51" s="18" t="s">
        <v>59</v>
      </c>
      <c r="R51" s="240"/>
      <c r="S51" s="241" t="s">
        <v>224</v>
      </c>
      <c r="T51" s="242" t="s">
        <v>60</v>
      </c>
      <c r="U51" s="242" t="s">
        <v>65</v>
      </c>
      <c r="V51" s="37" t="s">
        <v>62</v>
      </c>
      <c r="W51" s="37" t="s">
        <v>61</v>
      </c>
      <c r="X51" s="99" t="s">
        <v>112</v>
      </c>
      <c r="Y51" s="227" t="s">
        <v>230</v>
      </c>
      <c r="Z51" s="242" t="s">
        <v>114</v>
      </c>
      <c r="AA51" s="18" t="s">
        <v>231</v>
      </c>
      <c r="AB51" s="261">
        <v>0.0359</v>
      </c>
      <c r="AC51" s="23" t="s">
        <v>65</v>
      </c>
      <c r="AD51" s="23"/>
      <c r="AE51" s="353">
        <v>58</v>
      </c>
      <c r="AF51" s="353">
        <v>28</v>
      </c>
      <c r="AG51" s="353">
        <v>4</v>
      </c>
      <c r="AH51" s="353">
        <v>0.05105856</v>
      </c>
      <c r="AI51" s="79">
        <v>0.703114228055002</v>
      </c>
      <c r="AJ51" s="353"/>
      <c r="AK51" s="353"/>
      <c r="AL51" s="277"/>
      <c r="AM51" s="277"/>
      <c r="AN51" s="331"/>
      <c r="AO51" s="331"/>
      <c r="AP51" s="331"/>
      <c r="AQ51" s="331"/>
      <c r="AR51" s="331"/>
      <c r="AS51" s="331"/>
      <c r="AT51" s="331"/>
      <c r="AU51" s="331"/>
      <c r="AV51" s="331"/>
      <c r="AW51" s="340"/>
      <c r="AX51" s="25">
        <v>1</v>
      </c>
      <c r="AY51" s="21">
        <v>1</v>
      </c>
    </row>
    <row r="52" ht="39.95" customHeight="1" spans="1:51">
      <c r="A52" s="24">
        <f t="shared" si="1"/>
        <v>44</v>
      </c>
      <c r="B52" s="18"/>
      <c r="C52" s="20"/>
      <c r="D52" s="20"/>
      <c r="E52" s="43"/>
      <c r="F52" s="43"/>
      <c r="G52" s="20"/>
      <c r="H52" s="20">
        <v>6</v>
      </c>
      <c r="I52" s="20"/>
      <c r="J52" s="17"/>
      <c r="K52" s="17"/>
      <c r="L52" s="23"/>
      <c r="M52" s="35" t="s">
        <v>232</v>
      </c>
      <c r="N52" s="20" t="s">
        <v>233</v>
      </c>
      <c r="O52" s="218" t="s">
        <v>93</v>
      </c>
      <c r="P52" s="24" t="s">
        <v>58</v>
      </c>
      <c r="Q52" s="18" t="s">
        <v>59</v>
      </c>
      <c r="R52" s="235"/>
      <c r="S52" s="23" t="s">
        <v>58</v>
      </c>
      <c r="T52" s="35" t="s">
        <v>60</v>
      </c>
      <c r="U52" s="23" t="s">
        <v>224</v>
      </c>
      <c r="V52" s="23" t="s">
        <v>61</v>
      </c>
      <c r="W52" s="23" t="s">
        <v>62</v>
      </c>
      <c r="X52" s="99" t="s">
        <v>112</v>
      </c>
      <c r="Y52" s="20" t="s">
        <v>234</v>
      </c>
      <c r="Z52" s="35" t="s">
        <v>114</v>
      </c>
      <c r="AA52" s="18" t="s">
        <v>235</v>
      </c>
      <c r="AB52" s="254">
        <v>0.596</v>
      </c>
      <c r="AC52" s="23" t="s">
        <v>65</v>
      </c>
      <c r="AD52" s="23" t="s">
        <v>74</v>
      </c>
      <c r="AE52" s="353">
        <v>282</v>
      </c>
      <c r="AF52" s="353">
        <v>147</v>
      </c>
      <c r="AG52" s="353">
        <v>3</v>
      </c>
      <c r="AH52" s="353">
        <v>0.97748532</v>
      </c>
      <c r="AI52" s="79">
        <v>0.628756245669244</v>
      </c>
      <c r="AJ52" s="353"/>
      <c r="AK52" s="353"/>
      <c r="AL52" s="277"/>
      <c r="AM52" s="277"/>
      <c r="AN52" s="331"/>
      <c r="AO52" s="331"/>
      <c r="AP52" s="331"/>
      <c r="AQ52" s="331"/>
      <c r="AR52" s="331"/>
      <c r="AS52" s="331"/>
      <c r="AT52" s="331"/>
      <c r="AU52" s="331"/>
      <c r="AV52" s="331"/>
      <c r="AW52" s="340"/>
      <c r="AX52" s="25">
        <v>1</v>
      </c>
      <c r="AY52" s="21">
        <v>1</v>
      </c>
    </row>
    <row r="53" ht="39.95" customHeight="1" spans="1:51">
      <c r="A53" s="24"/>
      <c r="B53" s="18"/>
      <c r="C53" s="20"/>
      <c r="D53" s="20"/>
      <c r="E53" s="43"/>
      <c r="F53" s="43"/>
      <c r="G53" s="20"/>
      <c r="H53" s="20">
        <v>6</v>
      </c>
      <c r="I53" s="20"/>
      <c r="J53" s="17"/>
      <c r="K53" s="17"/>
      <c r="L53" s="23"/>
      <c r="M53" s="35" t="s">
        <v>236</v>
      </c>
      <c r="N53" s="20" t="s">
        <v>237</v>
      </c>
      <c r="O53" s="218" t="s">
        <v>93</v>
      </c>
      <c r="P53" s="24" t="s">
        <v>58</v>
      </c>
      <c r="Q53" s="18" t="s">
        <v>59</v>
      </c>
      <c r="R53" s="235"/>
      <c r="S53" s="23" t="s">
        <v>58</v>
      </c>
      <c r="T53" s="35" t="s">
        <v>60</v>
      </c>
      <c r="U53" s="23" t="s">
        <v>224</v>
      </c>
      <c r="V53" s="23" t="s">
        <v>61</v>
      </c>
      <c r="W53" s="23" t="s">
        <v>62</v>
      </c>
      <c r="X53" s="99" t="s">
        <v>112</v>
      </c>
      <c r="Y53" s="20" t="s">
        <v>234</v>
      </c>
      <c r="Z53" s="35" t="s">
        <v>114</v>
      </c>
      <c r="AA53" s="18" t="s">
        <v>238</v>
      </c>
      <c r="AB53" s="254">
        <v>0.035</v>
      </c>
      <c r="AC53" s="23" t="s">
        <v>65</v>
      </c>
      <c r="AD53" s="47" t="s">
        <v>74</v>
      </c>
      <c r="AE53" s="356">
        <v>60</v>
      </c>
      <c r="AF53" s="356">
        <v>34</v>
      </c>
      <c r="AG53" s="356">
        <v>3</v>
      </c>
      <c r="AH53" s="356">
        <f>AE53*AF53*AG53*7860/1000000000</f>
        <v>0.0481032</v>
      </c>
      <c r="AI53" s="77">
        <f>AB53/AH53</f>
        <v>0.727602321675065</v>
      </c>
      <c r="AJ53" s="356"/>
      <c r="AK53" s="356"/>
      <c r="AL53" s="358"/>
      <c r="AM53" s="358"/>
      <c r="AN53" s="331"/>
      <c r="AO53" s="331"/>
      <c r="AP53" s="331"/>
      <c r="AQ53" s="331"/>
      <c r="AR53" s="331"/>
      <c r="AS53" s="331"/>
      <c r="AT53" s="331"/>
      <c r="AU53" s="331"/>
      <c r="AV53" s="331"/>
      <c r="AW53" s="340"/>
      <c r="AX53" s="25">
        <v>1</v>
      </c>
      <c r="AY53" s="360">
        <v>1</v>
      </c>
    </row>
    <row r="54" ht="39.95" customHeight="1" spans="1:51">
      <c r="A54" s="24">
        <f t="shared" ref="A54:A78" si="2">ROW(54:54)-8</f>
        <v>46</v>
      </c>
      <c r="B54" s="18"/>
      <c r="C54" s="20"/>
      <c r="D54" s="20"/>
      <c r="E54" s="43"/>
      <c r="F54" s="43">
        <v>4</v>
      </c>
      <c r="G54" s="20"/>
      <c r="H54" s="20"/>
      <c r="I54" s="20"/>
      <c r="J54" s="17"/>
      <c r="K54" s="17"/>
      <c r="L54" s="23" t="s">
        <v>239</v>
      </c>
      <c r="M54" s="35" t="s">
        <v>239</v>
      </c>
      <c r="N54" s="20" t="s">
        <v>240</v>
      </c>
      <c r="O54" s="218" t="s">
        <v>124</v>
      </c>
      <c r="P54" s="24" t="s">
        <v>58</v>
      </c>
      <c r="Q54" s="18" t="s">
        <v>59</v>
      </c>
      <c r="R54" s="35"/>
      <c r="S54" s="23" t="s">
        <v>58</v>
      </c>
      <c r="T54" s="35" t="s">
        <v>60</v>
      </c>
      <c r="U54" s="23" t="s">
        <v>58</v>
      </c>
      <c r="V54" s="23" t="s">
        <v>61</v>
      </c>
      <c r="W54" s="23" t="s">
        <v>62</v>
      </c>
      <c r="X54" s="43" t="s">
        <v>125</v>
      </c>
      <c r="Y54" s="35" t="s">
        <v>64</v>
      </c>
      <c r="Z54" s="18" t="s">
        <v>65</v>
      </c>
      <c r="AA54" s="18" t="s">
        <v>241</v>
      </c>
      <c r="AB54" s="254">
        <v>0.235</v>
      </c>
      <c r="AC54" s="23" t="s">
        <v>65</v>
      </c>
      <c r="AD54" s="23"/>
      <c r="AE54" s="353"/>
      <c r="AF54" s="353"/>
      <c r="AG54" s="353"/>
      <c r="AH54" s="353"/>
      <c r="AI54" s="79"/>
      <c r="AJ54" s="353"/>
      <c r="AK54" s="353"/>
      <c r="AL54" s="74" t="s">
        <v>81</v>
      </c>
      <c r="AM54" s="278" t="s">
        <v>127</v>
      </c>
      <c r="AN54" s="331"/>
      <c r="AO54" s="331"/>
      <c r="AP54" s="331"/>
      <c r="AQ54" s="331"/>
      <c r="AR54" s="331"/>
      <c r="AS54" s="331"/>
      <c r="AT54" s="331"/>
      <c r="AU54" s="331"/>
      <c r="AV54" s="331"/>
      <c r="AW54" s="340"/>
      <c r="AX54" s="25">
        <v>1</v>
      </c>
      <c r="AY54" s="21">
        <v>1</v>
      </c>
    </row>
    <row r="55" ht="39.95" customHeight="1" spans="1:51">
      <c r="A55" s="24">
        <f t="shared" si="2"/>
        <v>47</v>
      </c>
      <c r="B55" s="18"/>
      <c r="C55" s="20"/>
      <c r="D55" s="20"/>
      <c r="E55" s="43">
        <v>3</v>
      </c>
      <c r="F55" s="43"/>
      <c r="G55" s="20"/>
      <c r="H55" s="20"/>
      <c r="I55" s="20"/>
      <c r="J55" s="17"/>
      <c r="K55" s="17"/>
      <c r="L55" s="23" t="s">
        <v>242</v>
      </c>
      <c r="M55" s="35" t="s">
        <v>242</v>
      </c>
      <c r="N55" s="20" t="s">
        <v>243</v>
      </c>
      <c r="O55" s="218" t="s">
        <v>93</v>
      </c>
      <c r="P55" s="24" t="s">
        <v>58</v>
      </c>
      <c r="Q55" s="18" t="s">
        <v>59</v>
      </c>
      <c r="R55" s="35"/>
      <c r="S55" s="23" t="s">
        <v>58</v>
      </c>
      <c r="T55" s="35" t="s">
        <v>60</v>
      </c>
      <c r="U55" s="23" t="s">
        <v>58</v>
      </c>
      <c r="V55" s="23" t="s">
        <v>61</v>
      </c>
      <c r="W55" s="23" t="s">
        <v>62</v>
      </c>
      <c r="X55" s="43" t="s">
        <v>63</v>
      </c>
      <c r="Y55" s="35" t="s">
        <v>64</v>
      </c>
      <c r="Z55" s="18" t="s">
        <v>65</v>
      </c>
      <c r="AA55" s="17" t="s">
        <v>244</v>
      </c>
      <c r="AB55" s="254">
        <f>AB58+AB63</f>
        <v>0.4318</v>
      </c>
      <c r="AC55" s="23" t="s">
        <v>95</v>
      </c>
      <c r="AD55" s="23"/>
      <c r="AE55" s="353"/>
      <c r="AF55" s="353"/>
      <c r="AG55" s="353"/>
      <c r="AH55" s="353"/>
      <c r="AI55" s="79"/>
      <c r="AJ55" s="353"/>
      <c r="AK55" s="353"/>
      <c r="AL55" s="74" t="s">
        <v>103</v>
      </c>
      <c r="AM55" s="74"/>
      <c r="AN55" s="331"/>
      <c r="AO55" s="331"/>
      <c r="AP55" s="331"/>
      <c r="AQ55" s="331"/>
      <c r="AR55" s="331"/>
      <c r="AS55" s="331"/>
      <c r="AT55" s="331"/>
      <c r="AU55" s="331"/>
      <c r="AV55" s="331"/>
      <c r="AW55" s="340"/>
      <c r="AX55" s="25">
        <v>1</v>
      </c>
      <c r="AY55" s="21">
        <v>1</v>
      </c>
    </row>
    <row r="56" ht="39.95" customHeight="1" spans="1:51">
      <c r="A56" s="24">
        <f t="shared" si="2"/>
        <v>48</v>
      </c>
      <c r="B56" s="18"/>
      <c r="C56" s="20"/>
      <c r="D56" s="20"/>
      <c r="E56" s="43"/>
      <c r="F56" s="43">
        <v>4</v>
      </c>
      <c r="G56" s="20"/>
      <c r="H56" s="20"/>
      <c r="I56" s="20"/>
      <c r="J56" s="17"/>
      <c r="K56" s="17"/>
      <c r="L56" s="23" t="s">
        <v>245</v>
      </c>
      <c r="M56" s="35" t="s">
        <v>245</v>
      </c>
      <c r="N56" s="20" t="s">
        <v>246</v>
      </c>
      <c r="O56" s="218" t="s">
        <v>93</v>
      </c>
      <c r="P56" s="24" t="s">
        <v>58</v>
      </c>
      <c r="Q56" s="18" t="s">
        <v>59</v>
      </c>
      <c r="R56" s="235"/>
      <c r="S56" s="23" t="s">
        <v>58</v>
      </c>
      <c r="T56" s="35" t="s">
        <v>60</v>
      </c>
      <c r="U56" s="23" t="s">
        <v>58</v>
      </c>
      <c r="V56" s="23" t="s">
        <v>61</v>
      </c>
      <c r="W56" s="23" t="s">
        <v>62</v>
      </c>
      <c r="X56" s="43" t="s">
        <v>63</v>
      </c>
      <c r="Y56" s="35" t="s">
        <v>64</v>
      </c>
      <c r="Z56" s="18" t="s">
        <v>65</v>
      </c>
      <c r="AA56" s="17" t="s">
        <v>244</v>
      </c>
      <c r="AB56" s="254">
        <f>AB58+AB63</f>
        <v>0.4318</v>
      </c>
      <c r="AC56" s="23" t="s">
        <v>65</v>
      </c>
      <c r="AD56" s="23" t="s">
        <v>66</v>
      </c>
      <c r="AE56" s="353"/>
      <c r="AF56" s="353"/>
      <c r="AG56" s="353"/>
      <c r="AH56" s="353"/>
      <c r="AI56" s="79"/>
      <c r="AJ56" s="353"/>
      <c r="AK56" s="353"/>
      <c r="AL56" s="74" t="s">
        <v>103</v>
      </c>
      <c r="AM56" s="74"/>
      <c r="AN56" s="331"/>
      <c r="AO56" s="331"/>
      <c r="AP56" s="331"/>
      <c r="AQ56" s="331"/>
      <c r="AR56" s="331"/>
      <c r="AS56" s="331"/>
      <c r="AT56" s="331"/>
      <c r="AU56" s="331"/>
      <c r="AV56" s="331"/>
      <c r="AW56" s="340"/>
      <c r="AX56" s="25">
        <v>1</v>
      </c>
      <c r="AY56" s="21">
        <v>1</v>
      </c>
    </row>
    <row r="57" ht="39.95" customHeight="1" spans="1:51">
      <c r="A57" s="24">
        <f t="shared" si="2"/>
        <v>49</v>
      </c>
      <c r="B57" s="18"/>
      <c r="C57" s="20"/>
      <c r="D57" s="20"/>
      <c r="E57" s="43"/>
      <c r="F57" s="43"/>
      <c r="G57" s="20">
        <v>5</v>
      </c>
      <c r="H57" s="20"/>
      <c r="I57" s="20"/>
      <c r="J57" s="17"/>
      <c r="K57" s="17"/>
      <c r="L57" s="23" t="s">
        <v>247</v>
      </c>
      <c r="M57" s="35" t="s">
        <v>247</v>
      </c>
      <c r="N57" s="20" t="s">
        <v>248</v>
      </c>
      <c r="O57" s="218" t="s">
        <v>93</v>
      </c>
      <c r="P57" s="24" t="s">
        <v>58</v>
      </c>
      <c r="Q57" s="18" t="s">
        <v>59</v>
      </c>
      <c r="R57" s="235"/>
      <c r="S57" s="23" t="s">
        <v>58</v>
      </c>
      <c r="T57" s="35" t="s">
        <v>60</v>
      </c>
      <c r="U57" s="23" t="s">
        <v>58</v>
      </c>
      <c r="V57" s="23" t="s">
        <v>61</v>
      </c>
      <c r="W57" s="23" t="s">
        <v>62</v>
      </c>
      <c r="X57" s="43" t="s">
        <v>63</v>
      </c>
      <c r="Y57" s="35" t="s">
        <v>64</v>
      </c>
      <c r="Z57" s="18" t="s">
        <v>65</v>
      </c>
      <c r="AA57" s="17" t="s">
        <v>249</v>
      </c>
      <c r="AB57" s="322">
        <v>0.295</v>
      </c>
      <c r="AC57" s="23" t="s">
        <v>65</v>
      </c>
      <c r="AD57" s="23"/>
      <c r="AE57" s="353"/>
      <c r="AF57" s="353"/>
      <c r="AG57" s="353"/>
      <c r="AH57" s="353"/>
      <c r="AI57" s="79"/>
      <c r="AJ57" s="353"/>
      <c r="AK57" s="353">
        <v>0.026</v>
      </c>
      <c r="AL57" s="74" t="s">
        <v>67</v>
      </c>
      <c r="AM57" s="74" t="s">
        <v>96</v>
      </c>
      <c r="AN57" s="331"/>
      <c r="AO57" s="331"/>
      <c r="AP57" s="331"/>
      <c r="AQ57" s="331"/>
      <c r="AR57" s="331"/>
      <c r="AS57" s="331"/>
      <c r="AT57" s="331"/>
      <c r="AU57" s="331"/>
      <c r="AV57" s="331"/>
      <c r="AW57" s="340"/>
      <c r="AX57" s="25">
        <v>1</v>
      </c>
      <c r="AY57" s="21">
        <v>1</v>
      </c>
    </row>
    <row r="58" ht="39.95" customHeight="1" spans="1:51">
      <c r="A58" s="24">
        <f t="shared" si="2"/>
        <v>50</v>
      </c>
      <c r="B58" s="18"/>
      <c r="C58" s="20"/>
      <c r="D58" s="20"/>
      <c r="E58" s="43"/>
      <c r="F58" s="43"/>
      <c r="G58" s="20"/>
      <c r="H58" s="20">
        <v>6</v>
      </c>
      <c r="I58" s="20"/>
      <c r="J58" s="17"/>
      <c r="K58" s="17"/>
      <c r="L58" s="23" t="s">
        <v>250</v>
      </c>
      <c r="M58" s="35" t="s">
        <v>250</v>
      </c>
      <c r="N58" s="20" t="s">
        <v>251</v>
      </c>
      <c r="O58" s="218" t="s">
        <v>93</v>
      </c>
      <c r="P58" s="24" t="s">
        <v>58</v>
      </c>
      <c r="Q58" s="18" t="s">
        <v>59</v>
      </c>
      <c r="R58" s="235"/>
      <c r="S58" s="23" t="s">
        <v>58</v>
      </c>
      <c r="T58" s="35" t="s">
        <v>60</v>
      </c>
      <c r="U58" s="23" t="s">
        <v>58</v>
      </c>
      <c r="V58" s="23" t="s">
        <v>61</v>
      </c>
      <c r="W58" s="23" t="s">
        <v>62</v>
      </c>
      <c r="X58" s="43" t="s">
        <v>63</v>
      </c>
      <c r="Y58" s="35" t="s">
        <v>64</v>
      </c>
      <c r="Z58" s="18" t="s">
        <v>65</v>
      </c>
      <c r="AA58" s="17" t="s">
        <v>249</v>
      </c>
      <c r="AB58" s="254">
        <f>AB59+AB60+AB61</f>
        <v>0.2918</v>
      </c>
      <c r="AC58" s="23" t="s">
        <v>65</v>
      </c>
      <c r="AD58" s="23" t="s">
        <v>66</v>
      </c>
      <c r="AE58" s="353"/>
      <c r="AF58" s="353"/>
      <c r="AG58" s="353"/>
      <c r="AH58" s="353"/>
      <c r="AI58" s="79"/>
      <c r="AJ58" s="17">
        <v>1</v>
      </c>
      <c r="AK58" s="353"/>
      <c r="AL58" s="74" t="s">
        <v>81</v>
      </c>
      <c r="AM58" s="24" t="s">
        <v>214</v>
      </c>
      <c r="AN58" s="331"/>
      <c r="AO58" s="331"/>
      <c r="AP58" s="331"/>
      <c r="AQ58" s="331"/>
      <c r="AR58" s="331"/>
      <c r="AS58" s="331"/>
      <c r="AT58" s="331"/>
      <c r="AU58" s="331"/>
      <c r="AV58" s="331"/>
      <c r="AW58" s="340"/>
      <c r="AX58" s="25">
        <v>1</v>
      </c>
      <c r="AY58" s="21">
        <v>1</v>
      </c>
    </row>
    <row r="59" ht="39.95" customHeight="1" spans="1:51">
      <c r="A59" s="24">
        <f t="shared" si="2"/>
        <v>51</v>
      </c>
      <c r="B59" s="18"/>
      <c r="C59" s="20"/>
      <c r="D59" s="20"/>
      <c r="E59" s="43"/>
      <c r="F59" s="43"/>
      <c r="G59" s="43"/>
      <c r="H59" s="20"/>
      <c r="I59" s="20">
        <v>7</v>
      </c>
      <c r="J59" s="17"/>
      <c r="K59" s="17"/>
      <c r="L59" s="23" t="s">
        <v>252</v>
      </c>
      <c r="M59" s="35" t="s">
        <v>252</v>
      </c>
      <c r="N59" s="20" t="s">
        <v>253</v>
      </c>
      <c r="O59" s="218" t="s">
        <v>93</v>
      </c>
      <c r="P59" s="24" t="s">
        <v>58</v>
      </c>
      <c r="Q59" s="18" t="s">
        <v>59</v>
      </c>
      <c r="R59" s="235"/>
      <c r="S59" s="23" t="s">
        <v>58</v>
      </c>
      <c r="T59" s="35" t="s">
        <v>60</v>
      </c>
      <c r="U59" s="23" t="s">
        <v>58</v>
      </c>
      <c r="V59" s="23" t="s">
        <v>61</v>
      </c>
      <c r="W59" s="23" t="s">
        <v>62</v>
      </c>
      <c r="X59" s="18" t="s">
        <v>112</v>
      </c>
      <c r="Y59" s="20" t="s">
        <v>254</v>
      </c>
      <c r="Z59" s="35" t="s">
        <v>114</v>
      </c>
      <c r="AA59" s="17" t="s">
        <v>249</v>
      </c>
      <c r="AB59" s="254">
        <v>0.2773</v>
      </c>
      <c r="AC59" s="23" t="s">
        <v>65</v>
      </c>
      <c r="AD59" s="23" t="s">
        <v>74</v>
      </c>
      <c r="AE59" s="353">
        <v>201</v>
      </c>
      <c r="AF59" s="353">
        <v>63.5</v>
      </c>
      <c r="AG59" s="353">
        <v>40</v>
      </c>
      <c r="AH59" s="353">
        <v>0.4013</v>
      </c>
      <c r="AI59" s="79">
        <v>0.6903</v>
      </c>
      <c r="AJ59" s="353"/>
      <c r="AK59" s="353"/>
      <c r="AL59" s="277"/>
      <c r="AM59" s="277"/>
      <c r="AN59" s="331"/>
      <c r="AO59" s="331"/>
      <c r="AP59" s="331"/>
      <c r="AQ59" s="331"/>
      <c r="AR59" s="331"/>
      <c r="AS59" s="331"/>
      <c r="AT59" s="331"/>
      <c r="AU59" s="331"/>
      <c r="AV59" s="331"/>
      <c r="AW59" s="340"/>
      <c r="AX59" s="25">
        <v>1</v>
      </c>
      <c r="AY59" s="21">
        <v>1</v>
      </c>
    </row>
    <row r="60" ht="39.95" customHeight="1" spans="1:51">
      <c r="A60" s="24">
        <f t="shared" si="2"/>
        <v>52</v>
      </c>
      <c r="B60" s="18"/>
      <c r="C60" s="20"/>
      <c r="D60" s="20"/>
      <c r="E60" s="43"/>
      <c r="F60" s="43"/>
      <c r="G60" s="43"/>
      <c r="H60" s="20"/>
      <c r="I60" s="20">
        <v>7</v>
      </c>
      <c r="J60" s="17"/>
      <c r="K60" s="17"/>
      <c r="L60" s="17" t="s">
        <v>255</v>
      </c>
      <c r="M60" s="20" t="s">
        <v>255</v>
      </c>
      <c r="N60" s="20" t="s">
        <v>256</v>
      </c>
      <c r="O60" s="18" t="s">
        <v>140</v>
      </c>
      <c r="P60" s="24" t="s">
        <v>58</v>
      </c>
      <c r="Q60" s="18" t="s">
        <v>59</v>
      </c>
      <c r="R60" s="235"/>
      <c r="S60" s="23" t="s">
        <v>58</v>
      </c>
      <c r="T60" s="35" t="s">
        <v>60</v>
      </c>
      <c r="U60" s="23" t="s">
        <v>65</v>
      </c>
      <c r="V60" s="23" t="s">
        <v>62</v>
      </c>
      <c r="W60" s="23" t="s">
        <v>61</v>
      </c>
      <c r="X60" s="18" t="s">
        <v>140</v>
      </c>
      <c r="Y60" s="20" t="s">
        <v>257</v>
      </c>
      <c r="Z60" s="18" t="s">
        <v>65</v>
      </c>
      <c r="AA60" s="17" t="s">
        <v>258</v>
      </c>
      <c r="AB60" s="322">
        <v>0.007</v>
      </c>
      <c r="AC60" s="23" t="s">
        <v>65</v>
      </c>
      <c r="AD60" s="23"/>
      <c r="AE60" s="353"/>
      <c r="AF60" s="353"/>
      <c r="AG60" s="353"/>
      <c r="AH60" s="353"/>
      <c r="AI60" s="79"/>
      <c r="AJ60" s="353"/>
      <c r="AK60" s="353"/>
      <c r="AL60" s="277"/>
      <c r="AM60" s="277"/>
      <c r="AN60" s="331"/>
      <c r="AO60" s="331"/>
      <c r="AP60" s="331"/>
      <c r="AQ60" s="331"/>
      <c r="AR60" s="331"/>
      <c r="AS60" s="331"/>
      <c r="AT60" s="331"/>
      <c r="AU60" s="331"/>
      <c r="AV60" s="331"/>
      <c r="AW60" s="340"/>
      <c r="AX60" s="25">
        <v>1</v>
      </c>
      <c r="AY60" s="21">
        <v>1</v>
      </c>
    </row>
    <row r="61" ht="39.95" customHeight="1" spans="1:51">
      <c r="A61" s="24">
        <f t="shared" si="2"/>
        <v>53</v>
      </c>
      <c r="B61" s="18"/>
      <c r="C61" s="20"/>
      <c r="D61" s="20"/>
      <c r="E61" s="43"/>
      <c r="F61" s="43"/>
      <c r="G61" s="43"/>
      <c r="H61" s="20"/>
      <c r="I61" s="20">
        <v>7</v>
      </c>
      <c r="J61" s="17"/>
      <c r="K61" s="17"/>
      <c r="L61" s="23" t="s">
        <v>259</v>
      </c>
      <c r="M61" s="35" t="s">
        <v>259</v>
      </c>
      <c r="N61" s="20" t="s">
        <v>260</v>
      </c>
      <c r="O61" s="218" t="s">
        <v>93</v>
      </c>
      <c r="P61" s="24" t="s">
        <v>174</v>
      </c>
      <c r="Q61" s="18" t="s">
        <v>59</v>
      </c>
      <c r="R61" s="235"/>
      <c r="S61" s="23" t="s">
        <v>58</v>
      </c>
      <c r="T61" s="35" t="s">
        <v>60</v>
      </c>
      <c r="U61" s="23" t="s">
        <v>58</v>
      </c>
      <c r="V61" s="23" t="s">
        <v>61</v>
      </c>
      <c r="W61" s="23" t="s">
        <v>62</v>
      </c>
      <c r="X61" s="18" t="s">
        <v>146</v>
      </c>
      <c r="Y61" s="20" t="s">
        <v>147</v>
      </c>
      <c r="Z61" s="24" t="s">
        <v>88</v>
      </c>
      <c r="AA61" s="17" t="s">
        <v>261</v>
      </c>
      <c r="AB61" s="254">
        <v>0.0075</v>
      </c>
      <c r="AC61" s="23" t="s">
        <v>65</v>
      </c>
      <c r="AD61" s="23" t="s">
        <v>195</v>
      </c>
      <c r="AE61" s="353">
        <v>20</v>
      </c>
      <c r="AF61" s="353">
        <v>8</v>
      </c>
      <c r="AG61" s="353"/>
      <c r="AH61" s="353">
        <v>0.007897728</v>
      </c>
      <c r="AI61" s="79">
        <v>0.949640200320902</v>
      </c>
      <c r="AJ61" s="353"/>
      <c r="AK61" s="353"/>
      <c r="AL61" s="277"/>
      <c r="AM61" s="277"/>
      <c r="AN61" s="331"/>
      <c r="AO61" s="331"/>
      <c r="AP61" s="331"/>
      <c r="AQ61" s="331"/>
      <c r="AR61" s="331"/>
      <c r="AS61" s="331"/>
      <c r="AT61" s="331"/>
      <c r="AU61" s="331"/>
      <c r="AV61" s="331"/>
      <c r="AW61" s="340"/>
      <c r="AX61" s="25">
        <v>1</v>
      </c>
      <c r="AY61" s="21">
        <v>1</v>
      </c>
    </row>
    <row r="62" ht="39.95" customHeight="1" spans="1:51">
      <c r="A62" s="24">
        <f t="shared" si="2"/>
        <v>54</v>
      </c>
      <c r="B62" s="18"/>
      <c r="C62" s="20"/>
      <c r="D62" s="20"/>
      <c r="E62" s="43"/>
      <c r="F62" s="43"/>
      <c r="G62" s="43">
        <v>5</v>
      </c>
      <c r="H62" s="20"/>
      <c r="I62" s="20"/>
      <c r="J62" s="17"/>
      <c r="K62" s="17"/>
      <c r="L62" s="23" t="s">
        <v>262</v>
      </c>
      <c r="M62" s="35" t="s">
        <v>262</v>
      </c>
      <c r="N62" s="20" t="s">
        <v>263</v>
      </c>
      <c r="O62" s="218" t="s">
        <v>93</v>
      </c>
      <c r="P62" s="24" t="s">
        <v>58</v>
      </c>
      <c r="Q62" s="18" t="s">
        <v>59</v>
      </c>
      <c r="R62" s="235"/>
      <c r="S62" s="23" t="s">
        <v>58</v>
      </c>
      <c r="T62" s="35" t="s">
        <v>60</v>
      </c>
      <c r="U62" s="23" t="s">
        <v>58</v>
      </c>
      <c r="V62" s="23" t="s">
        <v>61</v>
      </c>
      <c r="W62" s="23" t="s">
        <v>62</v>
      </c>
      <c r="X62" s="43" t="s">
        <v>63</v>
      </c>
      <c r="Y62" s="35" t="s">
        <v>64</v>
      </c>
      <c r="Z62" s="18" t="s">
        <v>65</v>
      </c>
      <c r="AA62" s="17" t="s">
        <v>264</v>
      </c>
      <c r="AB62" s="322">
        <v>0.197</v>
      </c>
      <c r="AC62" s="23" t="s">
        <v>65</v>
      </c>
      <c r="AD62" s="23"/>
      <c r="AE62" s="353"/>
      <c r="AF62" s="353"/>
      <c r="AG62" s="353"/>
      <c r="AH62" s="353"/>
      <c r="AI62" s="79"/>
      <c r="AJ62" s="353"/>
      <c r="AK62" s="353">
        <v>0.025</v>
      </c>
      <c r="AL62" s="74" t="s">
        <v>67</v>
      </c>
      <c r="AM62" s="74" t="s">
        <v>96</v>
      </c>
      <c r="AN62" s="331"/>
      <c r="AO62" s="331"/>
      <c r="AP62" s="331"/>
      <c r="AQ62" s="331"/>
      <c r="AR62" s="331"/>
      <c r="AS62" s="331"/>
      <c r="AT62" s="331"/>
      <c r="AU62" s="331"/>
      <c r="AV62" s="331"/>
      <c r="AW62" s="340"/>
      <c r="AX62" s="25">
        <v>1</v>
      </c>
      <c r="AY62" s="21">
        <v>1</v>
      </c>
    </row>
    <row r="63" ht="39.95" customHeight="1" spans="1:51">
      <c r="A63" s="24">
        <f t="shared" si="2"/>
        <v>55</v>
      </c>
      <c r="B63" s="18"/>
      <c r="C63" s="20"/>
      <c r="D63" s="20"/>
      <c r="E63" s="43"/>
      <c r="F63" s="43"/>
      <c r="G63" s="20"/>
      <c r="H63" s="20">
        <v>6</v>
      </c>
      <c r="I63" s="20"/>
      <c r="J63" s="17"/>
      <c r="K63" s="17"/>
      <c r="L63" s="23" t="s">
        <v>265</v>
      </c>
      <c r="M63" s="35" t="s">
        <v>265</v>
      </c>
      <c r="N63" s="20" t="s">
        <v>266</v>
      </c>
      <c r="O63" s="218" t="s">
        <v>267</v>
      </c>
      <c r="P63" s="24" t="s">
        <v>58</v>
      </c>
      <c r="Q63" s="18" t="s">
        <v>59</v>
      </c>
      <c r="R63" s="235"/>
      <c r="S63" s="23" t="s">
        <v>58</v>
      </c>
      <c r="T63" s="35" t="s">
        <v>60</v>
      </c>
      <c r="U63" s="23" t="s">
        <v>58</v>
      </c>
      <c r="V63" s="23" t="s">
        <v>61</v>
      </c>
      <c r="W63" s="23" t="s">
        <v>62</v>
      </c>
      <c r="X63" s="43" t="s">
        <v>63</v>
      </c>
      <c r="Y63" s="35" t="s">
        <v>64</v>
      </c>
      <c r="Z63" s="18" t="s">
        <v>65</v>
      </c>
      <c r="AA63" s="17" t="s">
        <v>264</v>
      </c>
      <c r="AB63" s="254">
        <f>AB64+AB65</f>
        <v>0.14</v>
      </c>
      <c r="AC63" s="23" t="s">
        <v>65</v>
      </c>
      <c r="AD63" s="23"/>
      <c r="AE63" s="353"/>
      <c r="AF63" s="353"/>
      <c r="AG63" s="353"/>
      <c r="AH63" s="353"/>
      <c r="AI63" s="79"/>
      <c r="AJ63" s="17">
        <v>1</v>
      </c>
      <c r="AK63" s="353"/>
      <c r="AL63" s="74" t="s">
        <v>67</v>
      </c>
      <c r="AM63" s="74" t="s">
        <v>68</v>
      </c>
      <c r="AN63" s="331"/>
      <c r="AO63" s="331"/>
      <c r="AP63" s="331"/>
      <c r="AQ63" s="331"/>
      <c r="AR63" s="331"/>
      <c r="AS63" s="331"/>
      <c r="AT63" s="331"/>
      <c r="AU63" s="331"/>
      <c r="AV63" s="331"/>
      <c r="AW63" s="340"/>
      <c r="AX63" s="25">
        <v>1</v>
      </c>
      <c r="AY63" s="21">
        <v>1</v>
      </c>
    </row>
    <row r="64" ht="39.95" customHeight="1" spans="1:51">
      <c r="A64" s="24">
        <f t="shared" si="2"/>
        <v>56</v>
      </c>
      <c r="B64" s="18"/>
      <c r="C64" s="20"/>
      <c r="D64" s="20"/>
      <c r="E64" s="43"/>
      <c r="F64" s="43"/>
      <c r="G64" s="43"/>
      <c r="H64" s="20"/>
      <c r="I64" s="20">
        <v>7</v>
      </c>
      <c r="J64" s="17"/>
      <c r="K64" s="17"/>
      <c r="L64" s="23" t="s">
        <v>268</v>
      </c>
      <c r="M64" s="35" t="s">
        <v>268</v>
      </c>
      <c r="N64" s="20" t="s">
        <v>269</v>
      </c>
      <c r="O64" s="218" t="s">
        <v>93</v>
      </c>
      <c r="P64" s="24" t="s">
        <v>58</v>
      </c>
      <c r="Q64" s="18" t="s">
        <v>59</v>
      </c>
      <c r="R64" s="235"/>
      <c r="S64" s="23" t="s">
        <v>58</v>
      </c>
      <c r="T64" s="35" t="s">
        <v>60</v>
      </c>
      <c r="U64" s="23" t="s">
        <v>58</v>
      </c>
      <c r="V64" s="23" t="s">
        <v>61</v>
      </c>
      <c r="W64" s="23" t="s">
        <v>62</v>
      </c>
      <c r="X64" s="18" t="s">
        <v>112</v>
      </c>
      <c r="Y64" s="20" t="s">
        <v>270</v>
      </c>
      <c r="Z64" s="35" t="s">
        <v>114</v>
      </c>
      <c r="AA64" s="17" t="s">
        <v>271</v>
      </c>
      <c r="AB64" s="254">
        <v>0.133</v>
      </c>
      <c r="AC64" s="23" t="s">
        <v>65</v>
      </c>
      <c r="AD64" s="23" t="s">
        <v>74</v>
      </c>
      <c r="AE64" s="353">
        <v>114</v>
      </c>
      <c r="AF64" s="353">
        <v>108</v>
      </c>
      <c r="AG64" s="353">
        <v>3</v>
      </c>
      <c r="AH64" s="353">
        <v>0.29031696</v>
      </c>
      <c r="AI64" s="79">
        <v>0.45811998031393</v>
      </c>
      <c r="AJ64" s="353"/>
      <c r="AK64" s="353"/>
      <c r="AL64" s="74" t="s">
        <v>67</v>
      </c>
      <c r="AM64" s="74" t="s">
        <v>75</v>
      </c>
      <c r="AN64" s="331"/>
      <c r="AO64" s="331"/>
      <c r="AP64" s="331"/>
      <c r="AQ64" s="331"/>
      <c r="AR64" s="331"/>
      <c r="AS64" s="331"/>
      <c r="AT64" s="331"/>
      <c r="AU64" s="331"/>
      <c r="AV64" s="331"/>
      <c r="AW64" s="340"/>
      <c r="AX64" s="25">
        <v>1</v>
      </c>
      <c r="AY64" s="21">
        <v>1</v>
      </c>
    </row>
    <row r="65" ht="39.95" customHeight="1" spans="1:51">
      <c r="A65" s="24">
        <f t="shared" si="2"/>
        <v>57</v>
      </c>
      <c r="B65" s="18"/>
      <c r="C65" s="20"/>
      <c r="D65" s="20"/>
      <c r="E65" s="43"/>
      <c r="F65" s="43"/>
      <c r="G65" s="20"/>
      <c r="H65" s="20"/>
      <c r="I65" s="20">
        <v>7</v>
      </c>
      <c r="J65" s="17"/>
      <c r="K65" s="17"/>
      <c r="L65" s="17" t="s">
        <v>255</v>
      </c>
      <c r="M65" s="20" t="s">
        <v>255</v>
      </c>
      <c r="N65" s="20" t="s">
        <v>256</v>
      </c>
      <c r="O65" s="18" t="s">
        <v>140</v>
      </c>
      <c r="P65" s="24" t="s">
        <v>58</v>
      </c>
      <c r="Q65" s="18" t="s">
        <v>59</v>
      </c>
      <c r="R65" s="235"/>
      <c r="S65" s="23" t="s">
        <v>58</v>
      </c>
      <c r="T65" s="35" t="s">
        <v>60</v>
      </c>
      <c r="U65" s="23" t="s">
        <v>65</v>
      </c>
      <c r="V65" s="23" t="s">
        <v>62</v>
      </c>
      <c r="W65" s="23" t="s">
        <v>61</v>
      </c>
      <c r="X65" s="18" t="s">
        <v>140</v>
      </c>
      <c r="Y65" s="20" t="s">
        <v>257</v>
      </c>
      <c r="Z65" s="18" t="s">
        <v>65</v>
      </c>
      <c r="AA65" s="17" t="s">
        <v>258</v>
      </c>
      <c r="AB65" s="322">
        <v>0.007</v>
      </c>
      <c r="AC65" s="23" t="s">
        <v>65</v>
      </c>
      <c r="AD65" s="23"/>
      <c r="AE65" s="353">
        <v>33</v>
      </c>
      <c r="AF65" s="353">
        <v>14</v>
      </c>
      <c r="AG65" s="353"/>
      <c r="AH65" s="353">
        <v>0.0399082068</v>
      </c>
      <c r="AI65" s="79">
        <v>0.175402518962591</v>
      </c>
      <c r="AJ65" s="353"/>
      <c r="AK65" s="353"/>
      <c r="AL65" s="74" t="s">
        <v>81</v>
      </c>
      <c r="AM65" s="24" t="s">
        <v>272</v>
      </c>
      <c r="AN65" s="331"/>
      <c r="AO65" s="331"/>
      <c r="AP65" s="331"/>
      <c r="AQ65" s="331"/>
      <c r="AR65" s="331"/>
      <c r="AS65" s="331"/>
      <c r="AT65" s="331"/>
      <c r="AU65" s="331"/>
      <c r="AV65" s="331"/>
      <c r="AW65" s="340"/>
      <c r="AX65" s="25">
        <v>1</v>
      </c>
      <c r="AY65" s="21">
        <v>1</v>
      </c>
    </row>
    <row r="66" ht="39.95" customHeight="1" spans="1:51">
      <c r="A66" s="24">
        <f t="shared" si="2"/>
        <v>58</v>
      </c>
      <c r="B66" s="18"/>
      <c r="C66" s="20"/>
      <c r="D66" s="20"/>
      <c r="E66" s="43">
        <v>3</v>
      </c>
      <c r="F66" s="43"/>
      <c r="G66" s="43"/>
      <c r="H66" s="20"/>
      <c r="I66" s="20"/>
      <c r="J66" s="17"/>
      <c r="K66" s="17"/>
      <c r="L66" s="23" t="s">
        <v>273</v>
      </c>
      <c r="M66" s="42" t="s">
        <v>273</v>
      </c>
      <c r="N66" s="25" t="s">
        <v>274</v>
      </c>
      <c r="O66" s="218" t="s">
        <v>275</v>
      </c>
      <c r="P66" s="24" t="s">
        <v>58</v>
      </c>
      <c r="Q66" s="18" t="s">
        <v>59</v>
      </c>
      <c r="R66" s="235"/>
      <c r="S66" s="23" t="s">
        <v>58</v>
      </c>
      <c r="T66" s="35" t="s">
        <v>60</v>
      </c>
      <c r="U66" s="23" t="s">
        <v>58</v>
      </c>
      <c r="V66" s="23" t="s">
        <v>61</v>
      </c>
      <c r="W66" s="23" t="s">
        <v>62</v>
      </c>
      <c r="X66" s="43" t="s">
        <v>63</v>
      </c>
      <c r="Y66" s="35" t="s">
        <v>64</v>
      </c>
      <c r="Z66" s="18" t="s">
        <v>65</v>
      </c>
      <c r="AA66" s="17"/>
      <c r="AB66" s="254" t="e">
        <f>AB69+#REF!+#REF!+#REF!+#REF!+#REF!*#REF!+AB74*#REF!+#REF!</f>
        <v>#REF!</v>
      </c>
      <c r="AC66" s="23" t="s">
        <v>65</v>
      </c>
      <c r="AD66" s="23" t="s">
        <v>66</v>
      </c>
      <c r="AE66" s="353"/>
      <c r="AF66" s="353"/>
      <c r="AG66" s="353"/>
      <c r="AH66" s="353"/>
      <c r="AI66" s="79"/>
      <c r="AJ66" s="353"/>
      <c r="AK66" s="353"/>
      <c r="AL66" s="74" t="s">
        <v>103</v>
      </c>
      <c r="AM66" s="74"/>
      <c r="AN66" s="331"/>
      <c r="AO66" s="331"/>
      <c r="AP66" s="331"/>
      <c r="AQ66" s="331"/>
      <c r="AR66" s="331"/>
      <c r="AS66" s="331"/>
      <c r="AT66" s="331"/>
      <c r="AU66" s="331"/>
      <c r="AV66" s="331"/>
      <c r="AW66" s="340"/>
      <c r="AX66" s="25">
        <v>1</v>
      </c>
      <c r="AY66" s="21">
        <v>0</v>
      </c>
    </row>
    <row r="67" ht="39.95" customHeight="1" spans="1:51">
      <c r="A67" s="24">
        <f t="shared" si="2"/>
        <v>59</v>
      </c>
      <c r="B67" s="18"/>
      <c r="C67" s="20"/>
      <c r="D67" s="20"/>
      <c r="E67" s="43">
        <v>3</v>
      </c>
      <c r="F67" s="43"/>
      <c r="G67" s="43"/>
      <c r="H67" s="20"/>
      <c r="I67" s="20"/>
      <c r="J67" s="17"/>
      <c r="K67" s="17"/>
      <c r="L67" s="23" t="s">
        <v>276</v>
      </c>
      <c r="M67" s="42" t="s">
        <v>276</v>
      </c>
      <c r="N67" s="25" t="s">
        <v>274</v>
      </c>
      <c r="O67" s="218" t="s">
        <v>277</v>
      </c>
      <c r="P67" s="24" t="s">
        <v>58</v>
      </c>
      <c r="Q67" s="18" t="s">
        <v>59</v>
      </c>
      <c r="R67" s="235"/>
      <c r="S67" s="23" t="s">
        <v>58</v>
      </c>
      <c r="T67" s="35" t="s">
        <v>60</v>
      </c>
      <c r="U67" s="23" t="s">
        <v>58</v>
      </c>
      <c r="V67" s="23" t="s">
        <v>61</v>
      </c>
      <c r="W67" s="23" t="s">
        <v>62</v>
      </c>
      <c r="X67" s="43" t="s">
        <v>63</v>
      </c>
      <c r="Y67" s="35" t="s">
        <v>64</v>
      </c>
      <c r="Z67" s="18" t="s">
        <v>65</v>
      </c>
      <c r="AA67" s="17"/>
      <c r="AB67" s="254">
        <v>2.335</v>
      </c>
      <c r="AC67" s="23" t="s">
        <v>65</v>
      </c>
      <c r="AD67" s="23" t="s">
        <v>66</v>
      </c>
      <c r="AE67" s="353"/>
      <c r="AF67" s="353"/>
      <c r="AG67" s="353"/>
      <c r="AH67" s="353"/>
      <c r="AI67" s="79"/>
      <c r="AJ67" s="353"/>
      <c r="AK67" s="353"/>
      <c r="AL67" s="74" t="s">
        <v>103</v>
      </c>
      <c r="AM67" s="74"/>
      <c r="AN67" s="331"/>
      <c r="AO67" s="331"/>
      <c r="AP67" s="331"/>
      <c r="AQ67" s="331"/>
      <c r="AR67" s="331"/>
      <c r="AS67" s="331"/>
      <c r="AT67" s="331"/>
      <c r="AU67" s="331"/>
      <c r="AV67" s="331"/>
      <c r="AW67" s="340"/>
      <c r="AX67" s="25">
        <v>0</v>
      </c>
      <c r="AY67" s="21">
        <v>1</v>
      </c>
    </row>
    <row r="68" ht="39.95" customHeight="1" spans="1:51">
      <c r="A68" s="24">
        <f t="shared" si="2"/>
        <v>60</v>
      </c>
      <c r="B68" s="18"/>
      <c r="C68" s="20"/>
      <c r="D68" s="20"/>
      <c r="E68" s="43"/>
      <c r="F68" s="43">
        <v>4</v>
      </c>
      <c r="G68" s="43"/>
      <c r="H68" s="20"/>
      <c r="I68" s="20"/>
      <c r="J68" s="17"/>
      <c r="K68" s="17"/>
      <c r="L68" s="17" t="s">
        <v>278</v>
      </c>
      <c r="M68" s="35"/>
      <c r="N68" s="210" t="s">
        <v>279</v>
      </c>
      <c r="O68" s="218"/>
      <c r="P68" s="24"/>
      <c r="Q68" s="18"/>
      <c r="R68" s="235"/>
      <c r="S68" s="23"/>
      <c r="T68" s="35"/>
      <c r="U68" s="23"/>
      <c r="V68" s="23"/>
      <c r="W68" s="23"/>
      <c r="X68" s="43"/>
      <c r="Y68" s="35"/>
      <c r="Z68" s="18"/>
      <c r="AA68" s="17"/>
      <c r="AB68" s="254"/>
      <c r="AC68" s="23"/>
      <c r="AD68" s="23"/>
      <c r="AE68" s="17"/>
      <c r="AF68" s="17"/>
      <c r="AG68" s="17"/>
      <c r="AH68" s="17"/>
      <c r="AI68" s="79"/>
      <c r="AJ68" s="17"/>
      <c r="AK68" s="17">
        <v>0.249</v>
      </c>
      <c r="AL68" s="74" t="s">
        <v>67</v>
      </c>
      <c r="AM68" s="74" t="s">
        <v>96</v>
      </c>
      <c r="AN68" s="331"/>
      <c r="AO68" s="331"/>
      <c r="AP68" s="331"/>
      <c r="AQ68" s="331"/>
      <c r="AR68" s="331"/>
      <c r="AS68" s="331"/>
      <c r="AT68" s="331"/>
      <c r="AU68" s="331"/>
      <c r="AV68" s="331"/>
      <c r="AW68" s="340"/>
      <c r="AX68" s="25">
        <v>1</v>
      </c>
      <c r="AY68" s="21">
        <v>1</v>
      </c>
    </row>
    <row r="69" ht="39.95" customHeight="1" spans="1:51">
      <c r="A69" s="24">
        <f t="shared" si="2"/>
        <v>61</v>
      </c>
      <c r="B69" s="18"/>
      <c r="C69" s="20"/>
      <c r="D69" s="20"/>
      <c r="E69" s="43"/>
      <c r="F69" s="43"/>
      <c r="G69" s="20">
        <v>5</v>
      </c>
      <c r="H69" s="20"/>
      <c r="I69" s="20"/>
      <c r="J69" s="17"/>
      <c r="K69" s="17"/>
      <c r="L69" s="23" t="s">
        <v>280</v>
      </c>
      <c r="M69" s="42" t="s">
        <v>280</v>
      </c>
      <c r="N69" s="25" t="s">
        <v>281</v>
      </c>
      <c r="O69" s="218" t="s">
        <v>167</v>
      </c>
      <c r="P69" s="24" t="s">
        <v>58</v>
      </c>
      <c r="Q69" s="18" t="s">
        <v>59</v>
      </c>
      <c r="R69" s="35"/>
      <c r="S69" s="23" t="s">
        <v>58</v>
      </c>
      <c r="T69" s="35" t="s">
        <v>60</v>
      </c>
      <c r="U69" s="23" t="s">
        <v>58</v>
      </c>
      <c r="V69" s="23" t="s">
        <v>61</v>
      </c>
      <c r="W69" s="23" t="s">
        <v>62</v>
      </c>
      <c r="X69" s="43" t="s">
        <v>63</v>
      </c>
      <c r="Y69" s="35" t="s">
        <v>64</v>
      </c>
      <c r="Z69" s="18" t="s">
        <v>65</v>
      </c>
      <c r="AA69" s="18" t="s">
        <v>282</v>
      </c>
      <c r="AB69" s="254" t="e">
        <f>AB70+AB71+AB72+#REF!*#REF!+#REF!*#REF!+AB73*#REF!</f>
        <v>#REF!</v>
      </c>
      <c r="AC69" s="23" t="s">
        <v>65</v>
      </c>
      <c r="AD69" s="23" t="s">
        <v>66</v>
      </c>
      <c r="AE69" s="353"/>
      <c r="AF69" s="353"/>
      <c r="AG69" s="353"/>
      <c r="AH69" s="353"/>
      <c r="AI69" s="79"/>
      <c r="AJ69" s="17">
        <v>89</v>
      </c>
      <c r="AK69" s="353"/>
      <c r="AL69" s="74" t="s">
        <v>67</v>
      </c>
      <c r="AM69" s="74" t="s">
        <v>68</v>
      </c>
      <c r="AN69" s="331"/>
      <c r="AO69" s="331"/>
      <c r="AP69" s="331"/>
      <c r="AQ69" s="331"/>
      <c r="AR69" s="331"/>
      <c r="AS69" s="331"/>
      <c r="AT69" s="331"/>
      <c r="AU69" s="331"/>
      <c r="AV69" s="331"/>
      <c r="AW69" s="340"/>
      <c r="AX69" s="25">
        <v>1</v>
      </c>
      <c r="AY69" s="21">
        <v>1</v>
      </c>
    </row>
    <row r="70" s="288" customFormat="1" ht="39.95" customHeight="1" spans="1:53">
      <c r="A70" s="24">
        <f t="shared" si="2"/>
        <v>62</v>
      </c>
      <c r="B70" s="210"/>
      <c r="C70" s="210"/>
      <c r="D70" s="210"/>
      <c r="E70" s="210"/>
      <c r="F70" s="210"/>
      <c r="G70" s="210"/>
      <c r="H70" s="210">
        <v>6</v>
      </c>
      <c r="I70" s="210"/>
      <c r="J70" s="210"/>
      <c r="K70" s="210"/>
      <c r="L70" s="253" t="s">
        <v>283</v>
      </c>
      <c r="M70" s="35" t="s">
        <v>283</v>
      </c>
      <c r="N70" s="20" t="s">
        <v>284</v>
      </c>
      <c r="O70" s="218" t="s">
        <v>167</v>
      </c>
      <c r="P70" s="24" t="s">
        <v>58</v>
      </c>
      <c r="Q70" s="18" t="s">
        <v>59</v>
      </c>
      <c r="R70" s="235"/>
      <c r="S70" s="23" t="s">
        <v>58</v>
      </c>
      <c r="T70" s="35" t="s">
        <v>60</v>
      </c>
      <c r="U70" s="23" t="s">
        <v>58</v>
      </c>
      <c r="V70" s="23" t="s">
        <v>61</v>
      </c>
      <c r="W70" s="23" t="s">
        <v>62</v>
      </c>
      <c r="X70" s="18" t="s">
        <v>168</v>
      </c>
      <c r="Y70" s="20" t="s">
        <v>285</v>
      </c>
      <c r="Z70" s="35" t="s">
        <v>170</v>
      </c>
      <c r="AA70" s="35" t="s">
        <v>286</v>
      </c>
      <c r="AB70" s="328">
        <v>1.328</v>
      </c>
      <c r="AC70" s="23" t="s">
        <v>65</v>
      </c>
      <c r="AD70" s="23" t="s">
        <v>80</v>
      </c>
      <c r="AE70" s="362">
        <v>1508.53615520282</v>
      </c>
      <c r="AF70" s="362">
        <v>25</v>
      </c>
      <c r="AG70" s="362">
        <v>2</v>
      </c>
      <c r="AH70" s="362">
        <v>1.71068</v>
      </c>
      <c r="AI70" s="335">
        <v>0.986742114246966</v>
      </c>
      <c r="AJ70" s="362"/>
      <c r="AK70" s="362"/>
      <c r="AL70" s="18" t="s">
        <v>67</v>
      </c>
      <c r="AM70" s="210" t="s">
        <v>287</v>
      </c>
      <c r="AN70" s="331"/>
      <c r="AO70" s="331"/>
      <c r="AP70" s="331"/>
      <c r="AQ70" s="331"/>
      <c r="AR70" s="331"/>
      <c r="AS70" s="331"/>
      <c r="AT70" s="331"/>
      <c r="AU70" s="331"/>
      <c r="AV70" s="331"/>
      <c r="AW70" s="346"/>
      <c r="AX70" s="25">
        <v>1</v>
      </c>
      <c r="AY70" s="21">
        <v>1</v>
      </c>
      <c r="AZ70" s="6"/>
      <c r="BA70" s="6"/>
    </row>
    <row r="71" s="288" customFormat="1" ht="39.95" customHeight="1" spans="1:53">
      <c r="A71" s="24">
        <f t="shared" si="2"/>
        <v>63</v>
      </c>
      <c r="B71" s="210"/>
      <c r="C71" s="210"/>
      <c r="D71" s="210"/>
      <c r="E71" s="210"/>
      <c r="F71" s="210"/>
      <c r="G71" s="210"/>
      <c r="H71" s="210">
        <v>6</v>
      </c>
      <c r="I71" s="210"/>
      <c r="J71" s="210"/>
      <c r="K71" s="210"/>
      <c r="L71" s="362" t="s">
        <v>288</v>
      </c>
      <c r="M71" s="364" t="s">
        <v>289</v>
      </c>
      <c r="N71" s="20" t="s">
        <v>290</v>
      </c>
      <c r="O71" s="210" t="s">
        <v>291</v>
      </c>
      <c r="P71" s="20" t="s">
        <v>174</v>
      </c>
      <c r="Q71" s="18" t="s">
        <v>59</v>
      </c>
      <c r="R71" s="210"/>
      <c r="S71" s="23" t="s">
        <v>58</v>
      </c>
      <c r="T71" s="35" t="s">
        <v>60</v>
      </c>
      <c r="U71" s="20" t="s">
        <v>65</v>
      </c>
      <c r="V71" s="23" t="s">
        <v>62</v>
      </c>
      <c r="W71" s="23" t="s">
        <v>61</v>
      </c>
      <c r="X71" s="18" t="s">
        <v>112</v>
      </c>
      <c r="Y71" s="20" t="s">
        <v>292</v>
      </c>
      <c r="Z71" s="35" t="s">
        <v>293</v>
      </c>
      <c r="AA71" s="35" t="s">
        <v>294</v>
      </c>
      <c r="AB71" s="267">
        <v>0.04</v>
      </c>
      <c r="AC71" s="23" t="s">
        <v>65</v>
      </c>
      <c r="AD71" s="23" t="s">
        <v>74</v>
      </c>
      <c r="AE71" s="362">
        <v>81</v>
      </c>
      <c r="AF71" s="362">
        <v>52</v>
      </c>
      <c r="AG71" s="362">
        <v>2</v>
      </c>
      <c r="AH71" s="362">
        <v>0.06621264</v>
      </c>
      <c r="AI71" s="335">
        <v>0.604114259754633</v>
      </c>
      <c r="AJ71" s="362"/>
      <c r="AK71" s="362"/>
      <c r="AL71" s="35" t="s">
        <v>81</v>
      </c>
      <c r="AM71" s="224" t="s">
        <v>295</v>
      </c>
      <c r="AN71" s="331"/>
      <c r="AO71" s="331"/>
      <c r="AP71" s="331"/>
      <c r="AQ71" s="331"/>
      <c r="AR71" s="331"/>
      <c r="AS71" s="331"/>
      <c r="AT71" s="331"/>
      <c r="AU71" s="331"/>
      <c r="AV71" s="331"/>
      <c r="AW71" s="346"/>
      <c r="AX71" s="25">
        <v>1</v>
      </c>
      <c r="AY71" s="21">
        <v>1</v>
      </c>
      <c r="AZ71" s="6"/>
      <c r="BA71" s="6"/>
    </row>
    <row r="72" ht="39.95" customHeight="1" spans="1:51">
      <c r="A72" s="24">
        <f t="shared" si="2"/>
        <v>64</v>
      </c>
      <c r="B72" s="18"/>
      <c r="C72" s="20"/>
      <c r="D72" s="20"/>
      <c r="E72" s="43"/>
      <c r="F72" s="43"/>
      <c r="G72" s="210"/>
      <c r="H72" s="210">
        <v>6</v>
      </c>
      <c r="I72" s="20"/>
      <c r="J72" s="17"/>
      <c r="K72" s="17"/>
      <c r="L72" s="353" t="s">
        <v>296</v>
      </c>
      <c r="M72" s="20" t="s">
        <v>297</v>
      </c>
      <c r="N72" s="20" t="s">
        <v>298</v>
      </c>
      <c r="O72" s="210" t="s">
        <v>299</v>
      </c>
      <c r="P72" s="20" t="s">
        <v>174</v>
      </c>
      <c r="Q72" s="18" t="s">
        <v>59</v>
      </c>
      <c r="R72" s="210"/>
      <c r="S72" s="23" t="s">
        <v>58</v>
      </c>
      <c r="T72" s="35" t="s">
        <v>60</v>
      </c>
      <c r="U72" s="20" t="s">
        <v>65</v>
      </c>
      <c r="V72" s="23" t="s">
        <v>62</v>
      </c>
      <c r="W72" s="23" t="s">
        <v>61</v>
      </c>
      <c r="X72" s="18" t="s">
        <v>112</v>
      </c>
      <c r="Y72" s="20" t="s">
        <v>292</v>
      </c>
      <c r="Z72" s="35" t="s">
        <v>293</v>
      </c>
      <c r="AA72" s="35" t="s">
        <v>294</v>
      </c>
      <c r="AB72" s="267">
        <v>0.04</v>
      </c>
      <c r="AC72" s="23" t="s">
        <v>65</v>
      </c>
      <c r="AD72" s="23" t="s">
        <v>74</v>
      </c>
      <c r="AE72" s="362">
        <v>81</v>
      </c>
      <c r="AF72" s="362">
        <v>52</v>
      </c>
      <c r="AG72" s="362">
        <v>2</v>
      </c>
      <c r="AH72" s="362">
        <v>0.06621264</v>
      </c>
      <c r="AI72" s="335">
        <v>0.604114259754633</v>
      </c>
      <c r="AJ72" s="362"/>
      <c r="AK72" s="362"/>
      <c r="AL72" s="35" t="s">
        <v>81</v>
      </c>
      <c r="AM72" s="224" t="s">
        <v>295</v>
      </c>
      <c r="AN72" s="331"/>
      <c r="AO72" s="331"/>
      <c r="AP72" s="331"/>
      <c r="AQ72" s="331"/>
      <c r="AR72" s="331"/>
      <c r="AS72" s="331"/>
      <c r="AT72" s="331"/>
      <c r="AU72" s="331"/>
      <c r="AV72" s="331"/>
      <c r="AW72" s="346"/>
      <c r="AX72" s="25">
        <v>1</v>
      </c>
      <c r="AY72" s="21">
        <v>1</v>
      </c>
    </row>
    <row r="73" ht="39.95" customHeight="1" spans="1:51">
      <c r="A73" s="24">
        <f t="shared" si="2"/>
        <v>65</v>
      </c>
      <c r="B73" s="18"/>
      <c r="C73" s="25"/>
      <c r="D73" s="25"/>
      <c r="E73" s="361"/>
      <c r="F73" s="361"/>
      <c r="G73" s="25"/>
      <c r="H73" s="25">
        <v>6</v>
      </c>
      <c r="I73" s="25"/>
      <c r="J73" s="341"/>
      <c r="K73" s="341"/>
      <c r="L73" s="41" t="s">
        <v>300</v>
      </c>
      <c r="M73" s="42" t="s">
        <v>300</v>
      </c>
      <c r="N73" s="25" t="s">
        <v>301</v>
      </c>
      <c r="O73" s="314" t="s">
        <v>167</v>
      </c>
      <c r="P73" s="219" t="s">
        <v>58</v>
      </c>
      <c r="Q73" s="40" t="s">
        <v>59</v>
      </c>
      <c r="R73" s="363"/>
      <c r="S73" s="23" t="s">
        <v>58</v>
      </c>
      <c r="T73" s="35" t="s">
        <v>60</v>
      </c>
      <c r="U73" s="23" t="s">
        <v>58</v>
      </c>
      <c r="V73" s="23" t="s">
        <v>61</v>
      </c>
      <c r="W73" s="23" t="s">
        <v>62</v>
      </c>
      <c r="X73" s="18" t="s">
        <v>86</v>
      </c>
      <c r="Y73" s="20" t="s">
        <v>302</v>
      </c>
      <c r="Z73" s="24" t="s">
        <v>88</v>
      </c>
      <c r="AA73" s="24" t="s">
        <v>303</v>
      </c>
      <c r="AB73" s="254">
        <v>0.074</v>
      </c>
      <c r="AC73" s="23" t="s">
        <v>65</v>
      </c>
      <c r="AD73" s="23" t="s">
        <v>80</v>
      </c>
      <c r="AE73" s="353">
        <f>AB73/0.2219*1000</f>
        <v>333.483551149166</v>
      </c>
      <c r="AF73" s="353">
        <v>6</v>
      </c>
      <c r="AG73" s="353">
        <v>6</v>
      </c>
      <c r="AH73" s="353">
        <f>AB73</f>
        <v>0.074</v>
      </c>
      <c r="AI73" s="79" t="s">
        <v>177</v>
      </c>
      <c r="AJ73" s="353"/>
      <c r="AK73" s="353"/>
      <c r="AL73" s="74" t="s">
        <v>81</v>
      </c>
      <c r="AM73" s="24" t="s">
        <v>90</v>
      </c>
      <c r="AN73" s="331"/>
      <c r="AO73" s="331"/>
      <c r="AP73" s="331"/>
      <c r="AQ73" s="331"/>
      <c r="AR73" s="331"/>
      <c r="AS73" s="331"/>
      <c r="AT73" s="331"/>
      <c r="AU73" s="331"/>
      <c r="AV73" s="331"/>
      <c r="AW73" s="340"/>
      <c r="AX73" s="25">
        <v>2</v>
      </c>
      <c r="AY73" s="21">
        <v>2</v>
      </c>
    </row>
    <row r="74" ht="39.95" customHeight="1" spans="1:51">
      <c r="A74" s="24">
        <f t="shared" si="2"/>
        <v>66</v>
      </c>
      <c r="B74" s="18"/>
      <c r="C74" s="20"/>
      <c r="D74" s="20"/>
      <c r="E74" s="43"/>
      <c r="F74" s="43"/>
      <c r="G74" s="20">
        <v>5</v>
      </c>
      <c r="H74" s="20"/>
      <c r="I74" s="20"/>
      <c r="J74" s="17"/>
      <c r="K74" s="17"/>
      <c r="L74" s="23" t="s">
        <v>304</v>
      </c>
      <c r="M74" s="35" t="s">
        <v>304</v>
      </c>
      <c r="N74" s="20" t="s">
        <v>305</v>
      </c>
      <c r="O74" s="218" t="s">
        <v>167</v>
      </c>
      <c r="P74" s="24" t="s">
        <v>58</v>
      </c>
      <c r="Q74" s="18" t="s">
        <v>59</v>
      </c>
      <c r="R74" s="235"/>
      <c r="S74" s="23" t="s">
        <v>58</v>
      </c>
      <c r="T74" s="35" t="s">
        <v>60</v>
      </c>
      <c r="U74" s="23" t="s">
        <v>58</v>
      </c>
      <c r="V74" s="23" t="s">
        <v>61</v>
      </c>
      <c r="W74" s="23" t="s">
        <v>62</v>
      </c>
      <c r="X74" s="18" t="s">
        <v>86</v>
      </c>
      <c r="Y74" s="20" t="s">
        <v>87</v>
      </c>
      <c r="Z74" s="24" t="s">
        <v>88</v>
      </c>
      <c r="AA74" s="24" t="s">
        <v>306</v>
      </c>
      <c r="AB74" s="254">
        <v>0.048</v>
      </c>
      <c r="AC74" s="23" t="s">
        <v>65</v>
      </c>
      <c r="AD74" s="23" t="s">
        <v>80</v>
      </c>
      <c r="AE74" s="353">
        <f>AB74/0.2219*1000</f>
        <v>216.313654799459</v>
      </c>
      <c r="AF74" s="353">
        <v>6</v>
      </c>
      <c r="AG74" s="353">
        <v>6</v>
      </c>
      <c r="AH74" s="353">
        <f>AB74</f>
        <v>0.048</v>
      </c>
      <c r="AI74" s="79" t="s">
        <v>177</v>
      </c>
      <c r="AJ74" s="353"/>
      <c r="AK74" s="353"/>
      <c r="AL74" s="74" t="s">
        <v>81</v>
      </c>
      <c r="AM74" s="36" t="s">
        <v>90</v>
      </c>
      <c r="AN74" s="331"/>
      <c r="AO74" s="331"/>
      <c r="AP74" s="331"/>
      <c r="AQ74" s="331"/>
      <c r="AR74" s="331"/>
      <c r="AS74" s="331"/>
      <c r="AT74" s="331"/>
      <c r="AU74" s="331"/>
      <c r="AV74" s="331"/>
      <c r="AW74" s="340"/>
      <c r="AX74" s="25">
        <v>2</v>
      </c>
      <c r="AY74" s="223">
        <v>2</v>
      </c>
    </row>
    <row r="75" ht="39.95" customHeight="1" spans="1:51">
      <c r="A75" s="24">
        <f t="shared" si="2"/>
        <v>67</v>
      </c>
      <c r="B75" s="18"/>
      <c r="C75" s="20"/>
      <c r="D75" s="20"/>
      <c r="E75" s="43"/>
      <c r="F75" s="43">
        <v>4</v>
      </c>
      <c r="G75" s="20"/>
      <c r="H75" s="20"/>
      <c r="I75" s="20"/>
      <c r="J75" s="17"/>
      <c r="K75" s="17"/>
      <c r="L75" s="17" t="s">
        <v>307</v>
      </c>
      <c r="M75" s="35"/>
      <c r="N75" s="210" t="s">
        <v>308</v>
      </c>
      <c r="O75" s="218"/>
      <c r="P75" s="24"/>
      <c r="Q75" s="18"/>
      <c r="R75" s="235"/>
      <c r="S75" s="23"/>
      <c r="T75" s="35"/>
      <c r="U75" s="23"/>
      <c r="V75" s="23"/>
      <c r="W75" s="23"/>
      <c r="X75" s="18"/>
      <c r="Y75" s="20"/>
      <c r="Z75" s="24"/>
      <c r="AA75" s="24"/>
      <c r="AB75" s="254"/>
      <c r="AC75" s="23"/>
      <c r="AD75" s="23"/>
      <c r="AE75" s="17"/>
      <c r="AF75" s="17"/>
      <c r="AG75" s="17"/>
      <c r="AH75" s="17"/>
      <c r="AI75" s="23"/>
      <c r="AJ75" s="17"/>
      <c r="AK75" s="17">
        <v>0.008</v>
      </c>
      <c r="AL75" s="74" t="s">
        <v>67</v>
      </c>
      <c r="AM75" s="36" t="s">
        <v>96</v>
      </c>
      <c r="AN75" s="331"/>
      <c r="AO75" s="331"/>
      <c r="AP75" s="331"/>
      <c r="AQ75" s="331"/>
      <c r="AR75" s="331"/>
      <c r="AS75" s="331"/>
      <c r="AT75" s="331"/>
      <c r="AU75" s="331"/>
      <c r="AV75" s="331"/>
      <c r="AW75" s="340"/>
      <c r="AX75" s="25">
        <v>0</v>
      </c>
      <c r="AY75" s="21">
        <v>1</v>
      </c>
    </row>
    <row r="76" ht="39.95" customHeight="1" spans="1:51">
      <c r="A76" s="24">
        <f t="shared" si="2"/>
        <v>68</v>
      </c>
      <c r="B76" s="18"/>
      <c r="C76" s="20"/>
      <c r="D76" s="20"/>
      <c r="E76" s="43"/>
      <c r="F76" s="43"/>
      <c r="G76" s="20">
        <v>5</v>
      </c>
      <c r="H76" s="20"/>
      <c r="I76" s="20"/>
      <c r="J76" s="20"/>
      <c r="K76" s="20"/>
      <c r="L76" s="56" t="s">
        <v>309</v>
      </c>
      <c r="M76" s="20" t="s">
        <v>310</v>
      </c>
      <c r="N76" s="20" t="s">
        <v>311</v>
      </c>
      <c r="O76" s="20" t="s">
        <v>312</v>
      </c>
      <c r="P76" s="20" t="s">
        <v>174</v>
      </c>
      <c r="Q76" s="18" t="s">
        <v>59</v>
      </c>
      <c r="R76" s="20"/>
      <c r="S76" s="23" t="s">
        <v>58</v>
      </c>
      <c r="T76" s="20" t="s">
        <v>60</v>
      </c>
      <c r="U76" s="20" t="s">
        <v>65</v>
      </c>
      <c r="V76" s="37" t="s">
        <v>62</v>
      </c>
      <c r="W76" s="37" t="s">
        <v>61</v>
      </c>
      <c r="X76" s="20" t="s">
        <v>112</v>
      </c>
      <c r="Y76" s="20" t="s">
        <v>313</v>
      </c>
      <c r="Z76" s="35" t="s">
        <v>314</v>
      </c>
      <c r="AA76" s="20" t="s">
        <v>315</v>
      </c>
      <c r="AB76" s="58">
        <v>0.0785</v>
      </c>
      <c r="AC76" s="23" t="s">
        <v>65</v>
      </c>
      <c r="AD76" s="23" t="s">
        <v>74</v>
      </c>
      <c r="AE76" s="56">
        <v>158</v>
      </c>
      <c r="AF76" s="56">
        <v>102</v>
      </c>
      <c r="AG76" s="56">
        <v>1</v>
      </c>
      <c r="AH76" s="56">
        <v>0.12667176</v>
      </c>
      <c r="AI76" s="336">
        <v>0.619711923162669</v>
      </c>
      <c r="AJ76" s="56"/>
      <c r="AK76" s="56"/>
      <c r="AL76" s="74" t="s">
        <v>67</v>
      </c>
      <c r="AM76" s="36" t="s">
        <v>75</v>
      </c>
      <c r="AN76" s="23"/>
      <c r="AO76" s="23"/>
      <c r="AP76" s="23"/>
      <c r="AQ76" s="23"/>
      <c r="AR76" s="23"/>
      <c r="AS76" s="23"/>
      <c r="AT76" s="23"/>
      <c r="AU76" s="23"/>
      <c r="AV76" s="23"/>
      <c r="AW76" s="20"/>
      <c r="AX76" s="25">
        <v>0</v>
      </c>
      <c r="AY76" s="21">
        <v>1</v>
      </c>
    </row>
    <row r="77" ht="39.95" customHeight="1" spans="1:51">
      <c r="A77" s="24">
        <f t="shared" si="2"/>
        <v>69</v>
      </c>
      <c r="B77" s="18"/>
      <c r="C77" s="20"/>
      <c r="D77" s="20"/>
      <c r="E77" s="43">
        <v>3</v>
      </c>
      <c r="F77" s="43"/>
      <c r="G77" s="20"/>
      <c r="H77" s="20"/>
      <c r="I77" s="20"/>
      <c r="J77" s="17"/>
      <c r="K77" s="17"/>
      <c r="L77" s="353" t="s">
        <v>316</v>
      </c>
      <c r="M77" s="35" t="s">
        <v>317</v>
      </c>
      <c r="N77" s="20" t="s">
        <v>318</v>
      </c>
      <c r="O77" s="348" t="s">
        <v>140</v>
      </c>
      <c r="P77" s="24" t="s">
        <v>58</v>
      </c>
      <c r="Q77" s="18" t="s">
        <v>59</v>
      </c>
      <c r="R77" s="35"/>
      <c r="S77" s="23" t="s">
        <v>58</v>
      </c>
      <c r="T77" s="35" t="s">
        <v>60</v>
      </c>
      <c r="U77" s="23" t="s">
        <v>65</v>
      </c>
      <c r="V77" s="37" t="s">
        <v>62</v>
      </c>
      <c r="W77" s="37" t="s">
        <v>61</v>
      </c>
      <c r="X77" s="43" t="s">
        <v>140</v>
      </c>
      <c r="Y77" s="20" t="s">
        <v>319</v>
      </c>
      <c r="Z77" s="35" t="s">
        <v>314</v>
      </c>
      <c r="AA77" s="18" t="s">
        <v>320</v>
      </c>
      <c r="AB77" s="254">
        <v>0.006</v>
      </c>
      <c r="AC77" s="23" t="s">
        <v>321</v>
      </c>
      <c r="AD77" s="23"/>
      <c r="AE77" s="56"/>
      <c r="AF77" s="56"/>
      <c r="AG77" s="56"/>
      <c r="AH77" s="56"/>
      <c r="AI77" s="336"/>
      <c r="AJ77" s="56"/>
      <c r="AK77" s="56"/>
      <c r="AL77" s="74" t="s">
        <v>81</v>
      </c>
      <c r="AM77" s="36" t="s">
        <v>322</v>
      </c>
      <c r="AN77" s="331"/>
      <c r="AO77" s="331"/>
      <c r="AP77" s="331"/>
      <c r="AQ77" s="331"/>
      <c r="AR77" s="331"/>
      <c r="AS77" s="331"/>
      <c r="AT77" s="331"/>
      <c r="AU77" s="331"/>
      <c r="AV77" s="331"/>
      <c r="AW77" s="340"/>
      <c r="AX77" s="25">
        <v>1</v>
      </c>
      <c r="AY77" s="21">
        <v>1</v>
      </c>
    </row>
    <row r="78" ht="39.95" customHeight="1" spans="1:51">
      <c r="A78" s="24">
        <f t="shared" si="2"/>
        <v>70</v>
      </c>
      <c r="B78" s="18"/>
      <c r="C78" s="20"/>
      <c r="D78" s="20"/>
      <c r="E78" s="43">
        <v>3</v>
      </c>
      <c r="F78" s="43"/>
      <c r="G78" s="20"/>
      <c r="H78" s="20"/>
      <c r="I78" s="20"/>
      <c r="J78" s="17"/>
      <c r="K78" s="17"/>
      <c r="L78" s="23" t="s">
        <v>323</v>
      </c>
      <c r="M78" s="35" t="s">
        <v>323</v>
      </c>
      <c r="N78" s="20" t="s">
        <v>324</v>
      </c>
      <c r="O78" s="218" t="s">
        <v>167</v>
      </c>
      <c r="P78" s="24" t="s">
        <v>58</v>
      </c>
      <c r="Q78" s="18" t="s">
        <v>59</v>
      </c>
      <c r="R78" s="35"/>
      <c r="S78" s="23" t="s">
        <v>58</v>
      </c>
      <c r="T78" s="35" t="s">
        <v>60</v>
      </c>
      <c r="U78" s="23" t="s">
        <v>58</v>
      </c>
      <c r="V78" s="23" t="s">
        <v>61</v>
      </c>
      <c r="W78" s="23" t="s">
        <v>62</v>
      </c>
      <c r="X78" s="43" t="s">
        <v>325</v>
      </c>
      <c r="Y78" s="20" t="s">
        <v>326</v>
      </c>
      <c r="Z78" s="35" t="s">
        <v>65</v>
      </c>
      <c r="AA78" s="18" t="s">
        <v>327</v>
      </c>
      <c r="AB78" s="254">
        <v>0.017</v>
      </c>
      <c r="AC78" s="23" t="s">
        <v>321</v>
      </c>
      <c r="AD78" s="23"/>
      <c r="AE78" s="56"/>
      <c r="AF78" s="56"/>
      <c r="AG78" s="56"/>
      <c r="AH78" s="56"/>
      <c r="AI78" s="336"/>
      <c r="AJ78" s="56"/>
      <c r="AK78" s="56"/>
      <c r="AL78" s="74" t="s">
        <v>81</v>
      </c>
      <c r="AM78" s="36" t="s">
        <v>328</v>
      </c>
      <c r="AN78" s="331"/>
      <c r="AO78" s="331"/>
      <c r="AP78" s="331"/>
      <c r="AQ78" s="331"/>
      <c r="AR78" s="331"/>
      <c r="AS78" s="331"/>
      <c r="AT78" s="331"/>
      <c r="AU78" s="331"/>
      <c r="AV78" s="331"/>
      <c r="AW78" s="340"/>
      <c r="AX78" s="25">
        <v>1</v>
      </c>
      <c r="AY78" s="21">
        <v>1</v>
      </c>
    </row>
    <row r="79" spans="13:28">
      <c r="M79" s="6"/>
      <c r="O79" s="6"/>
      <c r="S79" s="6"/>
      <c r="U79" s="6"/>
      <c r="V79" s="6"/>
      <c r="W79" s="6"/>
      <c r="X79" s="6"/>
      <c r="Y79" s="6"/>
      <c r="Z79" s="5"/>
      <c r="AA79" s="6"/>
      <c r="AB79" s="9"/>
    </row>
    <row r="80" spans="13:28">
      <c r="M80" s="6"/>
      <c r="O80" s="6"/>
      <c r="S80" s="6"/>
      <c r="U80" s="6"/>
      <c r="V80" s="6"/>
      <c r="W80" s="6"/>
      <c r="X80" s="6"/>
      <c r="Y80" s="6"/>
      <c r="Z80" s="5"/>
      <c r="AA80" s="6"/>
      <c r="AB80" s="9"/>
    </row>
    <row r="81" spans="13:28">
      <c r="M81" s="6"/>
      <c r="O81" s="6"/>
      <c r="S81" s="6"/>
      <c r="U81" s="6"/>
      <c r="V81" s="6"/>
      <c r="W81" s="6"/>
      <c r="X81" s="6"/>
      <c r="Y81" s="6"/>
      <c r="Z81" s="5"/>
      <c r="AA81" s="6"/>
      <c r="AB81" s="9"/>
    </row>
    <row r="82" spans="13:28">
      <c r="M82" s="6"/>
      <c r="O82" s="6"/>
      <c r="S82" s="6"/>
      <c r="U82" s="6"/>
      <c r="V82" s="6"/>
      <c r="W82" s="6"/>
      <c r="X82" s="6"/>
      <c r="Y82" s="6"/>
      <c r="Z82" s="5"/>
      <c r="AA82" s="6"/>
      <c r="AB82" s="9"/>
    </row>
    <row r="83" spans="13:28">
      <c r="M83" s="6"/>
      <c r="O83" s="6"/>
      <c r="S83" s="6"/>
      <c r="U83" s="6"/>
      <c r="V83" s="6"/>
      <c r="W83" s="6"/>
      <c r="X83" s="6"/>
      <c r="Y83" s="6"/>
      <c r="Z83" s="5"/>
      <c r="AA83" s="6"/>
      <c r="AB83" s="9"/>
    </row>
    <row r="84" spans="13:28">
      <c r="M84" s="6"/>
      <c r="O84" s="6"/>
      <c r="S84" s="6"/>
      <c r="U84" s="6"/>
      <c r="V84" s="6"/>
      <c r="W84" s="6"/>
      <c r="X84" s="6"/>
      <c r="Y84" s="6"/>
      <c r="Z84" s="5"/>
      <c r="AA84" s="6"/>
      <c r="AB84" s="9"/>
    </row>
    <row r="85" spans="13:28">
      <c r="M85" s="6"/>
      <c r="O85" s="6"/>
      <c r="S85" s="6"/>
      <c r="U85" s="6"/>
      <c r="V85" s="6"/>
      <c r="W85" s="6"/>
      <c r="X85" s="6"/>
      <c r="Y85" s="6"/>
      <c r="Z85" s="5"/>
      <c r="AA85" s="6"/>
      <c r="AB85" s="9"/>
    </row>
    <row r="86" spans="13:28">
      <c r="M86" s="6"/>
      <c r="O86" s="6"/>
      <c r="S86" s="6"/>
      <c r="U86" s="6"/>
      <c r="V86" s="6"/>
      <c r="W86" s="6"/>
      <c r="X86" s="6"/>
      <c r="Y86" s="6"/>
      <c r="Z86" s="5"/>
      <c r="AA86" s="6"/>
      <c r="AB86" s="9"/>
    </row>
    <row r="87" spans="13:28">
      <c r="M87" s="6"/>
      <c r="O87" s="6"/>
      <c r="S87" s="6"/>
      <c r="U87" s="6"/>
      <c r="V87" s="6"/>
      <c r="W87" s="6"/>
      <c r="X87" s="6"/>
      <c r="Y87" s="6"/>
      <c r="Z87" s="5"/>
      <c r="AA87" s="6"/>
      <c r="AB87" s="9"/>
    </row>
    <row r="88" spans="13:28">
      <c r="M88" s="6"/>
      <c r="O88" s="6"/>
      <c r="S88" s="6"/>
      <c r="U88" s="6"/>
      <c r="V88" s="6"/>
      <c r="W88" s="6"/>
      <c r="X88" s="6"/>
      <c r="Y88" s="6"/>
      <c r="Z88" s="5"/>
      <c r="AA88" s="6"/>
      <c r="AB88" s="9"/>
    </row>
    <row r="89" spans="13:28">
      <c r="M89" s="6"/>
      <c r="O89" s="6"/>
      <c r="S89" s="6"/>
      <c r="U89" s="6"/>
      <c r="V89" s="6"/>
      <c r="W89" s="6"/>
      <c r="X89" s="6"/>
      <c r="Y89" s="6"/>
      <c r="Z89" s="5"/>
      <c r="AA89" s="6"/>
      <c r="AB89" s="9"/>
    </row>
    <row r="90" spans="13:28">
      <c r="M90" s="6"/>
      <c r="O90" s="6"/>
      <c r="S90" s="6"/>
      <c r="U90" s="6"/>
      <c r="V90" s="6"/>
      <c r="W90" s="6"/>
      <c r="X90" s="6"/>
      <c r="Y90" s="6"/>
      <c r="Z90" s="5"/>
      <c r="AA90" s="6"/>
      <c r="AB90" s="9"/>
    </row>
    <row r="91" spans="13:28">
      <c r="M91" s="6"/>
      <c r="O91" s="6"/>
      <c r="S91" s="6"/>
      <c r="U91" s="6"/>
      <c r="V91" s="6"/>
      <c r="W91" s="6"/>
      <c r="X91" s="6"/>
      <c r="Y91" s="6"/>
      <c r="Z91" s="5"/>
      <c r="AA91" s="6"/>
      <c r="AB91" s="9"/>
    </row>
    <row r="92" spans="13:28">
      <c r="M92" s="6"/>
      <c r="O92" s="6"/>
      <c r="S92" s="6"/>
      <c r="U92" s="6"/>
      <c r="V92" s="6"/>
      <c r="W92" s="6"/>
      <c r="X92" s="6"/>
      <c r="Y92" s="6"/>
      <c r="Z92" s="5"/>
      <c r="AA92" s="6"/>
      <c r="AB92" s="9"/>
    </row>
    <row r="93" spans="13:28">
      <c r="M93" s="6"/>
      <c r="O93" s="6"/>
      <c r="S93" s="6"/>
      <c r="U93" s="6"/>
      <c r="V93" s="6"/>
      <c r="W93" s="6"/>
      <c r="X93" s="6"/>
      <c r="Y93" s="6"/>
      <c r="Z93" s="5"/>
      <c r="AA93" s="6"/>
      <c r="AB93" s="9"/>
    </row>
    <row r="94" spans="13:28">
      <c r="M94" s="6"/>
      <c r="O94" s="6"/>
      <c r="S94" s="6"/>
      <c r="U94" s="6"/>
      <c r="V94" s="6"/>
      <c r="W94" s="6"/>
      <c r="X94" s="6"/>
      <c r="Y94" s="6"/>
      <c r="Z94" s="5"/>
      <c r="AA94" s="6"/>
      <c r="AB94" s="9"/>
    </row>
    <row r="95" spans="13:28">
      <c r="M95" s="6"/>
      <c r="O95" s="6"/>
      <c r="S95" s="6"/>
      <c r="U95" s="6"/>
      <c r="V95" s="6"/>
      <c r="W95" s="6"/>
      <c r="X95" s="6"/>
      <c r="Y95" s="6"/>
      <c r="Z95" s="5"/>
      <c r="AA95" s="6"/>
      <c r="AB95" s="9"/>
    </row>
    <row r="96" spans="13:28">
      <c r="M96" s="6"/>
      <c r="O96" s="6"/>
      <c r="S96" s="6"/>
      <c r="U96" s="6"/>
      <c r="V96" s="6"/>
      <c r="W96" s="6"/>
      <c r="X96" s="6"/>
      <c r="Y96" s="6"/>
      <c r="Z96" s="5"/>
      <c r="AA96" s="6"/>
      <c r="AB96" s="9"/>
    </row>
    <row r="97" spans="13:28">
      <c r="M97" s="6"/>
      <c r="O97" s="6"/>
      <c r="S97" s="6"/>
      <c r="U97" s="6"/>
      <c r="V97" s="6"/>
      <c r="W97" s="6"/>
      <c r="X97" s="6"/>
      <c r="Y97" s="6"/>
      <c r="Z97" s="5"/>
      <c r="AA97" s="6"/>
      <c r="AB97" s="9"/>
    </row>
    <row r="98" spans="13:28">
      <c r="M98" s="6"/>
      <c r="O98" s="6"/>
      <c r="S98" s="6"/>
      <c r="U98" s="6"/>
      <c r="V98" s="6"/>
      <c r="W98" s="6"/>
      <c r="X98" s="6"/>
      <c r="Y98" s="6"/>
      <c r="Z98" s="5"/>
      <c r="AA98" s="6"/>
      <c r="AB98" s="9"/>
    </row>
    <row r="99" spans="13:28">
      <c r="M99" s="6"/>
      <c r="O99" s="6"/>
      <c r="S99" s="6"/>
      <c r="U99" s="6"/>
      <c r="V99" s="6"/>
      <c r="W99" s="6"/>
      <c r="X99" s="6"/>
      <c r="Y99" s="6"/>
      <c r="Z99" s="5"/>
      <c r="AA99" s="6"/>
      <c r="AB99" s="9"/>
    </row>
    <row r="100" spans="13:28">
      <c r="M100" s="6"/>
      <c r="O100" s="6"/>
      <c r="S100" s="6"/>
      <c r="U100" s="6"/>
      <c r="V100" s="6"/>
      <c r="W100" s="6"/>
      <c r="X100" s="6"/>
      <c r="Y100" s="6"/>
      <c r="Z100" s="5"/>
      <c r="AA100" s="6"/>
      <c r="AB100" s="9"/>
    </row>
    <row r="101" spans="13:28">
      <c r="M101" s="6"/>
      <c r="O101" s="6"/>
      <c r="S101" s="6"/>
      <c r="U101" s="6"/>
      <c r="V101" s="6"/>
      <c r="W101" s="6"/>
      <c r="X101" s="6"/>
      <c r="Y101" s="6"/>
      <c r="Z101" s="5"/>
      <c r="AA101" s="6"/>
      <c r="AB101" s="9"/>
    </row>
    <row r="102" spans="13:28">
      <c r="M102" s="6"/>
      <c r="O102" s="6"/>
      <c r="S102" s="6"/>
      <c r="U102" s="6"/>
      <c r="V102" s="6"/>
      <c r="W102" s="6"/>
      <c r="X102" s="6"/>
      <c r="Y102" s="6"/>
      <c r="Z102" s="5"/>
      <c r="AA102" s="6"/>
      <c r="AB102" s="9"/>
    </row>
    <row r="103" spans="13:28">
      <c r="M103" s="6"/>
      <c r="O103" s="6"/>
      <c r="S103" s="6"/>
      <c r="U103" s="6"/>
      <c r="V103" s="6"/>
      <c r="W103" s="6"/>
      <c r="X103" s="6"/>
      <c r="Y103" s="6"/>
      <c r="Z103" s="5"/>
      <c r="AA103" s="6"/>
      <c r="AB103" s="9"/>
    </row>
    <row r="104" spans="13:28">
      <c r="M104" s="6"/>
      <c r="O104" s="6"/>
      <c r="S104" s="6"/>
      <c r="U104" s="6"/>
      <c r="V104" s="6"/>
      <c r="W104" s="6"/>
      <c r="X104" s="6"/>
      <c r="Y104" s="6"/>
      <c r="Z104" s="5"/>
      <c r="AA104" s="6"/>
      <c r="AB104" s="9"/>
    </row>
    <row r="105" spans="13:28">
      <c r="M105" s="6"/>
      <c r="O105" s="6"/>
      <c r="S105" s="6"/>
      <c r="U105" s="6"/>
      <c r="V105" s="6"/>
      <c r="W105" s="6"/>
      <c r="X105" s="6"/>
      <c r="Y105" s="6"/>
      <c r="Z105" s="5"/>
      <c r="AA105" s="6"/>
      <c r="AB105" s="9"/>
    </row>
    <row r="106" spans="13:28">
      <c r="M106" s="6"/>
      <c r="O106" s="6"/>
      <c r="S106" s="6"/>
      <c r="U106" s="6"/>
      <c r="V106" s="6"/>
      <c r="W106" s="6"/>
      <c r="X106" s="6"/>
      <c r="Y106" s="6"/>
      <c r="Z106" s="5"/>
      <c r="AA106" s="6"/>
      <c r="AB106" s="9"/>
    </row>
    <row r="107" spans="13:28">
      <c r="M107" s="6"/>
      <c r="O107" s="6"/>
      <c r="S107" s="6"/>
      <c r="U107" s="6"/>
      <c r="V107" s="6"/>
      <c r="W107" s="6"/>
      <c r="X107" s="6"/>
      <c r="Y107" s="6"/>
      <c r="Z107" s="5"/>
      <c r="AA107" s="6"/>
      <c r="AB107" s="9"/>
    </row>
    <row r="108" spans="13:28">
      <c r="M108" s="6"/>
      <c r="O108" s="6"/>
      <c r="S108" s="6"/>
      <c r="U108" s="6"/>
      <c r="V108" s="6"/>
      <c r="W108" s="6"/>
      <c r="X108" s="6"/>
      <c r="Y108" s="6"/>
      <c r="Z108" s="5"/>
      <c r="AA108" s="6"/>
      <c r="AB108" s="9"/>
    </row>
    <row r="109" spans="13:28">
      <c r="M109" s="6"/>
      <c r="O109" s="6"/>
      <c r="S109" s="6"/>
      <c r="U109" s="6"/>
      <c r="V109" s="6"/>
      <c r="W109" s="6"/>
      <c r="X109" s="6"/>
      <c r="Y109" s="6"/>
      <c r="Z109" s="5"/>
      <c r="AA109" s="6"/>
      <c r="AB109" s="9"/>
    </row>
    <row r="110" spans="13:28">
      <c r="M110" s="6"/>
      <c r="O110" s="6"/>
      <c r="S110" s="6"/>
      <c r="U110" s="6"/>
      <c r="V110" s="6"/>
      <c r="W110" s="6"/>
      <c r="X110" s="6"/>
      <c r="Y110" s="6"/>
      <c r="Z110" s="5"/>
      <c r="AA110" s="6"/>
      <c r="AB110" s="9"/>
    </row>
    <row r="111" spans="13:28">
      <c r="M111" s="6"/>
      <c r="O111" s="6"/>
      <c r="S111" s="6"/>
      <c r="U111" s="6"/>
      <c r="V111" s="6"/>
      <c r="W111" s="6"/>
      <c r="X111" s="6"/>
      <c r="Y111" s="6"/>
      <c r="Z111" s="5"/>
      <c r="AA111" s="6"/>
      <c r="AB111" s="9"/>
    </row>
    <row r="112" spans="13:28">
      <c r="M112" s="6"/>
      <c r="O112" s="6"/>
      <c r="S112" s="6"/>
      <c r="U112" s="6"/>
      <c r="V112" s="6"/>
      <c r="W112" s="6"/>
      <c r="X112" s="6"/>
      <c r="Y112" s="6"/>
      <c r="Z112" s="5"/>
      <c r="AA112" s="6"/>
      <c r="AB112" s="9"/>
    </row>
    <row r="113" spans="13:28">
      <c r="M113" s="6"/>
      <c r="O113" s="6"/>
      <c r="S113" s="6"/>
      <c r="U113" s="6"/>
      <c r="V113" s="6"/>
      <c r="W113" s="6"/>
      <c r="X113" s="6"/>
      <c r="Y113" s="6"/>
      <c r="Z113" s="5"/>
      <c r="AA113" s="6"/>
      <c r="AB113" s="9"/>
    </row>
    <row r="114" spans="13:28">
      <c r="M114" s="6"/>
      <c r="O114" s="6"/>
      <c r="S114" s="6"/>
      <c r="U114" s="6"/>
      <c r="V114" s="6"/>
      <c r="W114" s="6"/>
      <c r="X114" s="6"/>
      <c r="Y114" s="6"/>
      <c r="Z114" s="5"/>
      <c r="AA114" s="6"/>
      <c r="AB114" s="9"/>
    </row>
    <row r="115" spans="13:28">
      <c r="M115" s="6"/>
      <c r="O115" s="6"/>
      <c r="S115" s="6"/>
      <c r="U115" s="6"/>
      <c r="V115" s="6"/>
      <c r="W115" s="6"/>
      <c r="X115" s="6"/>
      <c r="Y115" s="6"/>
      <c r="Z115" s="5"/>
      <c r="AA115" s="6"/>
      <c r="AB115" s="9"/>
    </row>
    <row r="116" spans="13:28">
      <c r="M116" s="6"/>
      <c r="O116" s="6"/>
      <c r="S116" s="6"/>
      <c r="U116" s="6"/>
      <c r="V116" s="6"/>
      <c r="W116" s="6"/>
      <c r="X116" s="6"/>
      <c r="Y116" s="6"/>
      <c r="Z116" s="5"/>
      <c r="AA116" s="6"/>
      <c r="AB116" s="9"/>
    </row>
    <row r="117" spans="13:28">
      <c r="M117" s="6"/>
      <c r="O117" s="6"/>
      <c r="S117" s="6"/>
      <c r="U117" s="6"/>
      <c r="V117" s="6"/>
      <c r="W117" s="6"/>
      <c r="X117" s="6"/>
      <c r="Y117" s="6"/>
      <c r="Z117" s="5"/>
      <c r="AA117" s="6"/>
      <c r="AB117" s="9"/>
    </row>
    <row r="118" spans="13:28">
      <c r="M118" s="6"/>
      <c r="O118" s="6"/>
      <c r="S118" s="6"/>
      <c r="U118" s="6"/>
      <c r="V118" s="6"/>
      <c r="W118" s="6"/>
      <c r="X118" s="6"/>
      <c r="Y118" s="6"/>
      <c r="Z118" s="5"/>
      <c r="AA118" s="6"/>
      <c r="AB118" s="9"/>
    </row>
    <row r="119" spans="13:28">
      <c r="M119" s="6"/>
      <c r="O119" s="6"/>
      <c r="S119" s="6"/>
      <c r="U119" s="6"/>
      <c r="V119" s="6"/>
      <c r="W119" s="6"/>
      <c r="X119" s="6"/>
      <c r="Y119" s="6"/>
      <c r="Z119" s="5"/>
      <c r="AA119" s="6"/>
      <c r="AB119" s="9"/>
    </row>
    <row r="120" spans="13:28">
      <c r="M120" s="6"/>
      <c r="O120" s="6"/>
      <c r="S120" s="6"/>
      <c r="U120" s="6"/>
      <c r="V120" s="6"/>
      <c r="W120" s="6"/>
      <c r="X120" s="6"/>
      <c r="Y120" s="6"/>
      <c r="Z120" s="5"/>
      <c r="AA120" s="6"/>
      <c r="AB120" s="9"/>
    </row>
    <row r="121" spans="13:28">
      <c r="M121" s="6"/>
      <c r="O121" s="6"/>
      <c r="S121" s="6"/>
      <c r="U121" s="6"/>
      <c r="V121" s="6"/>
      <c r="W121" s="6"/>
      <c r="X121" s="6"/>
      <c r="Y121" s="6"/>
      <c r="Z121" s="5"/>
      <c r="AA121" s="6"/>
      <c r="AB121" s="9"/>
    </row>
    <row r="122" spans="13:28">
      <c r="M122" s="6"/>
      <c r="O122" s="6"/>
      <c r="S122" s="6"/>
      <c r="U122" s="6"/>
      <c r="V122" s="6"/>
      <c r="W122" s="6"/>
      <c r="X122" s="6"/>
      <c r="Y122" s="6"/>
      <c r="Z122" s="5"/>
      <c r="AA122" s="6"/>
      <c r="AB122" s="9"/>
    </row>
    <row r="123" spans="13:28">
      <c r="M123" s="6"/>
      <c r="O123" s="6"/>
      <c r="S123" s="6"/>
      <c r="U123" s="6"/>
      <c r="V123" s="6"/>
      <c r="W123" s="6"/>
      <c r="X123" s="6"/>
      <c r="Y123" s="6"/>
      <c r="Z123" s="5"/>
      <c r="AA123" s="6"/>
      <c r="AB123" s="9"/>
    </row>
    <row r="124" spans="13:28">
      <c r="M124" s="6"/>
      <c r="O124" s="6"/>
      <c r="S124" s="6"/>
      <c r="U124" s="6"/>
      <c r="V124" s="6"/>
      <c r="W124" s="6"/>
      <c r="X124" s="6"/>
      <c r="Y124" s="6"/>
      <c r="Z124" s="5"/>
      <c r="AA124" s="6"/>
      <c r="AB124" s="9"/>
    </row>
    <row r="134" spans="1:11">
      <c r="A134" s="6">
        <f t="shared" ref="A134:K134" si="3">SUM(A8:A133)</f>
        <v>2440</v>
      </c>
      <c r="B134" s="6">
        <f t="shared" si="3"/>
        <v>0</v>
      </c>
      <c r="C134" s="6">
        <f t="shared" si="3"/>
        <v>1</v>
      </c>
      <c r="D134" s="6">
        <f t="shared" si="3"/>
        <v>6</v>
      </c>
      <c r="E134" s="6">
        <f t="shared" si="3"/>
        <v>51</v>
      </c>
      <c r="F134" s="6">
        <f t="shared" si="3"/>
        <v>60</v>
      </c>
      <c r="G134" s="6">
        <f t="shared" si="3"/>
        <v>75</v>
      </c>
      <c r="H134" s="6">
        <f t="shared" si="3"/>
        <v>120</v>
      </c>
      <c r="I134" s="6">
        <f t="shared" si="3"/>
        <v>42</v>
      </c>
      <c r="J134" s="6">
        <f t="shared" si="3"/>
        <v>8</v>
      </c>
      <c r="K134" s="6">
        <f t="shared" si="3"/>
        <v>9</v>
      </c>
    </row>
  </sheetData>
  <autoFilter xmlns:etc="http://www.wps.cn/officeDocument/2017/etCustomData" ref="A8:BA78" etc:filterBottomFollowUsedRange="0">
    <extLst/>
  </autoFilter>
  <mergeCells count="49">
    <mergeCell ref="A1:E1"/>
    <mergeCell ref="F1:K1"/>
    <mergeCell ref="M1:N1"/>
    <mergeCell ref="A2:N2"/>
    <mergeCell ref="A3:K3"/>
    <mergeCell ref="M3:N3"/>
    <mergeCell ref="A4:N4"/>
    <mergeCell ref="B7:K7"/>
    <mergeCell ref="AE7:AG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5:N6"/>
    <mergeCell ref="O1:AC6"/>
  </mergeCells>
  <conditionalFormatting sqref="K35:L35">
    <cfRule type="duplicateValues" dxfId="0" priority="218"/>
  </conditionalFormatting>
  <conditionalFormatting sqref="K36:L36">
    <cfRule type="duplicateValues" dxfId="0" priority="1331"/>
  </conditionalFormatting>
  <conditionalFormatting sqref="K46:L46">
    <cfRule type="duplicateValues" dxfId="0" priority="107"/>
  </conditionalFormatting>
  <conditionalFormatting sqref="K47:L47">
    <cfRule type="duplicateValues" dxfId="0" priority="104"/>
  </conditionalFormatting>
  <conditionalFormatting sqref="K50:L50">
    <cfRule type="duplicateValues" dxfId="0" priority="98"/>
  </conditionalFormatting>
  <conditionalFormatting sqref="K54:L54">
    <cfRule type="duplicateValues" dxfId="0" priority="90"/>
  </conditionalFormatting>
  <conditionalFormatting sqref="K65:L65">
    <cfRule type="duplicateValues" dxfId="0" priority="140"/>
  </conditionalFormatting>
  <conditionalFormatting sqref="L68">
    <cfRule type="duplicateValues" dxfId="0" priority="7"/>
  </conditionalFormatting>
  <conditionalFormatting sqref="M68">
    <cfRule type="duplicateValues" dxfId="0" priority="12"/>
    <cfRule type="duplicateValues" dxfId="0" priority="11"/>
    <cfRule type="duplicateValues" dxfId="0" priority="8"/>
  </conditionalFormatting>
  <conditionalFormatting sqref="V68:W68">
    <cfRule type="cellIs" dxfId="1" priority="10" operator="equal">
      <formula>"Y"</formula>
    </cfRule>
    <cfRule type="cellIs" dxfId="2" priority="9" operator="equal">
      <formula>"N"</formula>
    </cfRule>
  </conditionalFormatting>
  <conditionalFormatting sqref="K69:L69">
    <cfRule type="duplicateValues" dxfId="0" priority="1336"/>
  </conditionalFormatting>
  <conditionalFormatting sqref="K73:L73">
    <cfRule type="duplicateValues" dxfId="0" priority="80"/>
  </conditionalFormatting>
  <conditionalFormatting sqref="L75">
    <cfRule type="duplicateValues" dxfId="0" priority="1"/>
  </conditionalFormatting>
  <conditionalFormatting sqref="M75">
    <cfRule type="duplicateValues" dxfId="0" priority="6"/>
    <cfRule type="duplicateValues" dxfId="0" priority="5"/>
    <cfRule type="duplicateValues" dxfId="0" priority="2"/>
  </conditionalFormatting>
  <conditionalFormatting sqref="V75:W75">
    <cfRule type="cellIs" dxfId="1" priority="4" operator="equal">
      <formula>"Y"</formula>
    </cfRule>
    <cfRule type="cellIs" dxfId="2" priority="3" operator="equal">
      <formula>"N"</formula>
    </cfRule>
  </conditionalFormatting>
  <conditionalFormatting sqref="K9:L9 K18:L27 K66:L67 K68 K56:L64 K72:L72 K77:L78">
    <cfRule type="duplicateValues" dxfId="0" priority="1468"/>
  </conditionalFormatting>
  <conditionalFormatting sqref="K10:L10 K16:L17">
    <cfRule type="duplicateValues" dxfId="0" priority="388"/>
  </conditionalFormatting>
  <conditionalFormatting sqref="K11:L15">
    <cfRule type="duplicateValues" dxfId="0" priority="14"/>
  </conditionalFormatting>
  <conditionalFormatting sqref="K11:L14">
    <cfRule type="duplicateValues" dxfId="0" priority="13"/>
  </conditionalFormatting>
  <conditionalFormatting sqref="K28:L30">
    <cfRule type="duplicateValues" dxfId="0" priority="233"/>
  </conditionalFormatting>
  <conditionalFormatting sqref="K31:L34">
    <cfRule type="duplicateValues" dxfId="0" priority="247"/>
  </conditionalFormatting>
  <conditionalFormatting sqref="K37:L38">
    <cfRule type="duplicateValues" dxfId="0" priority="149"/>
  </conditionalFormatting>
  <conditionalFormatting sqref="K55:L55 K39:L39">
    <cfRule type="duplicateValues" dxfId="0" priority="1317"/>
  </conditionalFormatting>
  <conditionalFormatting sqref="K40:L41">
    <cfRule type="duplicateValues" dxfId="0" priority="113"/>
  </conditionalFormatting>
  <conditionalFormatting sqref="K42:L45">
    <cfRule type="duplicateValues" dxfId="0" priority="110"/>
  </conditionalFormatting>
  <conditionalFormatting sqref="K48:L49">
    <cfRule type="duplicateValues" dxfId="0" priority="101"/>
  </conditionalFormatting>
  <conditionalFormatting sqref="K51:L53">
    <cfRule type="duplicateValues" dxfId="0" priority="95"/>
  </conditionalFormatting>
  <conditionalFormatting sqref="K74:L74 K75">
    <cfRule type="duplicateValues" dxfId="0" priority="1496"/>
  </conditionalFormatting>
  <dataValidations count="1">
    <dataValidation type="list" allowBlank="1" showInputMessage="1" showErrorMessage="1" sqref="V9:W78">
      <formula1>"Y,N"</formula1>
    </dataValidation>
  </dataValidations>
  <printOptions horizontalCentered="1"/>
  <pageMargins left="0.313888888888889" right="0.275" top="0.393055555555556" bottom="0.55" header="0.313888888888889" footer="0.313888888888889"/>
  <pageSetup paperSize="8" scale="38" orientation="landscape"/>
  <headerFooter>
    <oddFooter>&amp;C第 &amp;P 页，共 &amp;N 页</oddFooter>
  </headerFooter>
  <colBreaks count="1" manualBreakCount="1">
    <brk id="92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BG137"/>
  <sheetViews>
    <sheetView view="pageBreakPreview" zoomScale="55" zoomScaleNormal="100" topLeftCell="A21" workbookViewId="0">
      <selection activeCell="BA27" sqref="BA27"/>
    </sheetView>
  </sheetViews>
  <sheetFormatPr defaultColWidth="9" defaultRowHeight="16.5"/>
  <cols>
    <col min="1" max="1" width="4.5" style="6" customWidth="1"/>
    <col min="2" max="11" width="2.62727272727273" style="6" customWidth="1"/>
    <col min="12" max="12" width="17.8363636363636" style="6" customWidth="1"/>
    <col min="13" max="13" width="19.6272727272727" style="289" customWidth="1"/>
    <col min="14" max="14" width="24.6272727272727" style="193" customWidth="1"/>
    <col min="15" max="15" width="18.3727272727273" style="193" hidden="1" customWidth="1" outlineLevel="1"/>
    <col min="16" max="16" width="5.37272727272727" style="6" hidden="1" customWidth="1" outlineLevel="1"/>
    <col min="17" max="17" width="5.25454545454545" style="6" hidden="1" customWidth="1" outlineLevel="1"/>
    <col min="18" max="18" width="7.37272727272727" style="6" customWidth="1" collapsed="1"/>
    <col min="19" max="19" width="6.12727272727273" style="7" hidden="1" customWidth="1" outlineLevel="1"/>
    <col min="20" max="20" width="16.3727272727273" style="8" hidden="1" customWidth="1" outlineLevel="1"/>
    <col min="21" max="21" width="5.75454545454545" style="8" hidden="1" customWidth="1" outlineLevel="1"/>
    <col min="22" max="23" width="8.12727272727273" style="7" hidden="1" customWidth="1" outlineLevel="1"/>
    <col min="24" max="24" width="10.2545454545455" style="7" customWidth="1" collapsed="1"/>
    <col min="25" max="25" width="20.3727272727273" style="7" hidden="1" customWidth="1" outlineLevel="1"/>
    <col min="26" max="26" width="11.8727272727273" style="290" hidden="1" customWidth="1" outlineLevel="1"/>
    <col min="27" max="27" width="14.2545454545455" style="5" hidden="1" customWidth="1" outlineLevel="1"/>
    <col min="28" max="28" width="13.2545454545455" style="291" hidden="1" customWidth="1" outlineLevel="1"/>
    <col min="29" max="29" width="5.87272727272727" style="6" customWidth="1" collapsed="1"/>
    <col min="30" max="30" width="5.87272727272727" style="6" customWidth="1"/>
    <col min="31" max="35" width="8.42727272727273" style="6" customWidth="1" outlineLevel="1"/>
    <col min="36" max="36" width="5.87272727272727" style="6" customWidth="1" outlineLevel="1"/>
    <col min="37" max="37" width="8.25454545454545" style="6" customWidth="1" outlineLevel="1"/>
    <col min="38" max="39" width="5.87272727272727" style="6" customWidth="1"/>
    <col min="40" max="49" width="5.87272727272727" style="6" hidden="1" customWidth="1" outlineLevel="1"/>
    <col min="50" max="50" width="10" style="6" customWidth="1" collapsed="1"/>
    <col min="51" max="52" width="10" style="6" customWidth="1"/>
    <col min="53" max="53" width="15.2727272727273" style="6"/>
    <col min="54" max="16384" width="9" style="6"/>
  </cols>
  <sheetData>
    <row r="1" ht="33.75" hidden="1" customHeight="1" outlineLevel="1" spans="1:52">
      <c r="A1" s="196" t="s">
        <v>0</v>
      </c>
      <c r="B1" s="196"/>
      <c r="C1" s="196"/>
      <c r="D1" s="196"/>
      <c r="E1" s="196"/>
      <c r="F1" s="196" t="s">
        <v>1</v>
      </c>
      <c r="G1" s="196"/>
      <c r="H1" s="196"/>
      <c r="I1" s="196"/>
      <c r="J1" s="196"/>
      <c r="K1" s="196"/>
      <c r="L1" s="196"/>
      <c r="M1" s="300" t="s">
        <v>2</v>
      </c>
      <c r="N1" s="198"/>
      <c r="O1" s="22" t="s">
        <v>329</v>
      </c>
      <c r="P1" s="22"/>
      <c r="Q1" s="22"/>
      <c r="R1" s="22"/>
      <c r="S1" s="22"/>
      <c r="T1" s="22"/>
      <c r="U1" s="22"/>
      <c r="V1" s="22"/>
      <c r="W1" s="22"/>
      <c r="X1" s="22"/>
      <c r="Y1" s="22"/>
      <c r="Z1" s="317"/>
      <c r="AA1" s="317"/>
      <c r="AB1" s="318"/>
      <c r="AC1" s="22"/>
      <c r="AD1" s="319"/>
      <c r="AE1" s="319"/>
      <c r="AF1" s="319"/>
      <c r="AG1" s="319"/>
      <c r="AH1" s="319"/>
      <c r="AI1" s="319"/>
      <c r="AJ1" s="319"/>
      <c r="AK1" s="319"/>
      <c r="AL1" s="319"/>
      <c r="AM1" s="319"/>
      <c r="AN1" s="319"/>
      <c r="AO1" s="319"/>
      <c r="AP1" s="319"/>
      <c r="AQ1" s="319"/>
      <c r="AR1" s="319"/>
      <c r="AS1" s="319"/>
      <c r="AT1" s="319"/>
      <c r="AU1" s="319"/>
      <c r="AV1" s="319"/>
      <c r="AW1" s="319"/>
      <c r="AX1" s="338" t="s">
        <v>4</v>
      </c>
      <c r="AY1" s="338"/>
      <c r="AZ1" s="338"/>
    </row>
    <row r="2" ht="50.1" hidden="1" customHeight="1" outlineLevel="1" spans="1:52">
      <c r="A2" s="196" t="s">
        <v>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301"/>
      <c r="N2" s="196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317"/>
      <c r="AA2" s="317"/>
      <c r="AB2" s="318"/>
      <c r="AC2" s="22"/>
      <c r="AD2" s="319"/>
      <c r="AE2" s="319"/>
      <c r="AF2" s="319"/>
      <c r="AG2" s="319"/>
      <c r="AH2" s="319"/>
      <c r="AI2" s="319"/>
      <c r="AJ2" s="319"/>
      <c r="AK2" s="319"/>
      <c r="AL2" s="319"/>
      <c r="AM2" s="319"/>
      <c r="AN2" s="319"/>
      <c r="AO2" s="319"/>
      <c r="AP2" s="319"/>
      <c r="AQ2" s="319"/>
      <c r="AR2" s="319"/>
      <c r="AS2" s="319"/>
      <c r="AT2" s="319"/>
      <c r="AU2" s="319"/>
      <c r="AV2" s="319"/>
      <c r="AW2" s="319"/>
      <c r="AX2" s="338" t="s">
        <v>6</v>
      </c>
      <c r="AY2" s="338"/>
      <c r="AZ2" s="338"/>
    </row>
    <row r="3" ht="33.75" hidden="1" customHeight="1" outlineLevel="1" spans="1:52">
      <c r="A3" s="198" t="s">
        <v>7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300" t="s">
        <v>8</v>
      </c>
      <c r="N3" s="198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317"/>
      <c r="AA3" s="317"/>
      <c r="AB3" s="318"/>
      <c r="AC3" s="22"/>
      <c r="AD3" s="319"/>
      <c r="AE3" s="319"/>
      <c r="AF3" s="319"/>
      <c r="AG3" s="319"/>
      <c r="AH3" s="319"/>
      <c r="AI3" s="319"/>
      <c r="AJ3" s="319"/>
      <c r="AK3" s="319"/>
      <c r="AL3" s="319"/>
      <c r="AM3" s="319"/>
      <c r="AN3" s="319"/>
      <c r="AO3" s="319"/>
      <c r="AP3" s="319"/>
      <c r="AQ3" s="319"/>
      <c r="AR3" s="319"/>
      <c r="AS3" s="319"/>
      <c r="AT3" s="319"/>
      <c r="AU3" s="319"/>
      <c r="AV3" s="319"/>
      <c r="AW3" s="319"/>
      <c r="AX3" s="338" t="s">
        <v>9</v>
      </c>
      <c r="AY3" s="338"/>
      <c r="AZ3" s="338"/>
    </row>
    <row r="4" ht="33.75" hidden="1" customHeight="1" outlineLevel="1" spans="1:52">
      <c r="A4" s="198" t="s">
        <v>10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300"/>
      <c r="N4" s="198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317"/>
      <c r="AA4" s="317"/>
      <c r="AB4" s="318"/>
      <c r="AC4" s="22"/>
      <c r="AD4" s="319"/>
      <c r="AE4" s="319"/>
      <c r="AF4" s="319"/>
      <c r="AG4" s="319"/>
      <c r="AH4" s="319"/>
      <c r="AI4" s="319"/>
      <c r="AJ4" s="319"/>
      <c r="AK4" s="319"/>
      <c r="AL4" s="319"/>
      <c r="AM4" s="319"/>
      <c r="AN4" s="319"/>
      <c r="AO4" s="319"/>
      <c r="AP4" s="319"/>
      <c r="AQ4" s="319"/>
      <c r="AR4" s="319"/>
      <c r="AS4" s="319"/>
      <c r="AT4" s="319"/>
      <c r="AU4" s="319"/>
      <c r="AV4" s="319"/>
      <c r="AW4" s="319"/>
      <c r="AX4" s="338" t="s">
        <v>11</v>
      </c>
      <c r="AY4" s="338"/>
      <c r="AZ4" s="338"/>
    </row>
    <row r="5" ht="33.75" hidden="1" customHeight="1" outlineLevel="1" spans="1:52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302"/>
      <c r="N5" s="200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317"/>
      <c r="AA5" s="317"/>
      <c r="AB5" s="318"/>
      <c r="AC5" s="22"/>
      <c r="AD5" s="319"/>
      <c r="AE5" s="319"/>
      <c r="AF5" s="319"/>
      <c r="AG5" s="319"/>
      <c r="AH5" s="319"/>
      <c r="AI5" s="319"/>
      <c r="AJ5" s="319"/>
      <c r="AK5" s="319"/>
      <c r="AL5" s="319"/>
      <c r="AM5" s="319"/>
      <c r="AN5" s="319"/>
      <c r="AO5" s="319"/>
      <c r="AP5" s="319"/>
      <c r="AQ5" s="319"/>
      <c r="AR5" s="319"/>
      <c r="AS5" s="319"/>
      <c r="AT5" s="319"/>
      <c r="AU5" s="319"/>
      <c r="AV5" s="319"/>
      <c r="AW5" s="319"/>
      <c r="AX5" s="339" t="s">
        <v>13</v>
      </c>
      <c r="AY5" s="339"/>
      <c r="AZ5" s="339"/>
    </row>
    <row r="6" ht="123" hidden="1" customHeight="1" outlineLevel="1" spans="1:52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302"/>
      <c r="N6" s="200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317"/>
      <c r="AA6" s="317"/>
      <c r="AB6" s="318"/>
      <c r="AC6" s="22"/>
      <c r="AD6" s="319"/>
      <c r="AE6" s="319"/>
      <c r="AF6" s="319"/>
      <c r="AG6" s="319"/>
      <c r="AH6" s="319"/>
      <c r="AI6" s="319"/>
      <c r="AJ6" s="319"/>
      <c r="AK6" s="319"/>
      <c r="AL6" s="319"/>
      <c r="AM6" s="319"/>
      <c r="AN6" s="319"/>
      <c r="AO6" s="319"/>
      <c r="AP6" s="319"/>
      <c r="AQ6" s="319"/>
      <c r="AR6" s="319"/>
      <c r="AS6" s="319"/>
      <c r="AT6" s="319"/>
      <c r="AU6" s="319"/>
      <c r="AV6" s="319"/>
      <c r="AW6" s="319"/>
      <c r="AX6" s="339" t="s">
        <v>14</v>
      </c>
      <c r="AY6" s="339"/>
      <c r="AZ6" s="339"/>
    </row>
    <row r="7" ht="24.95" customHeight="1" collapsed="1" spans="1:52">
      <c r="A7" s="292" t="s">
        <v>15</v>
      </c>
      <c r="B7" s="32" t="s">
        <v>16</v>
      </c>
      <c r="C7" s="32"/>
      <c r="D7" s="32"/>
      <c r="E7" s="32"/>
      <c r="F7" s="32"/>
      <c r="G7" s="32"/>
      <c r="H7" s="32"/>
      <c r="I7" s="32"/>
      <c r="J7" s="32"/>
      <c r="K7" s="32"/>
      <c r="L7" s="303" t="s">
        <v>17</v>
      </c>
      <c r="M7" s="23" t="s">
        <v>4</v>
      </c>
      <c r="N7" s="17" t="s">
        <v>6</v>
      </c>
      <c r="O7" s="225" t="s">
        <v>18</v>
      </c>
      <c r="P7" s="17" t="s">
        <v>19</v>
      </c>
      <c r="Q7" s="17" t="s">
        <v>20</v>
      </c>
      <c r="R7" s="17" t="s">
        <v>21</v>
      </c>
      <c r="S7" s="23" t="s">
        <v>22</v>
      </c>
      <c r="T7" s="23" t="s">
        <v>23</v>
      </c>
      <c r="U7" s="23" t="s">
        <v>24</v>
      </c>
      <c r="V7" s="37" t="s">
        <v>25</v>
      </c>
      <c r="W7" s="38" t="s">
        <v>26</v>
      </c>
      <c r="X7" s="38" t="s">
        <v>27</v>
      </c>
      <c r="Y7" s="38" t="s">
        <v>28</v>
      </c>
      <c r="Z7" s="38" t="s">
        <v>29</v>
      </c>
      <c r="AA7" s="17" t="s">
        <v>30</v>
      </c>
      <c r="AB7" s="320" t="s">
        <v>31</v>
      </c>
      <c r="AC7" s="17" t="s">
        <v>32</v>
      </c>
      <c r="AD7" s="52" t="s">
        <v>33</v>
      </c>
      <c r="AE7" s="53" t="s">
        <v>34</v>
      </c>
      <c r="AF7" s="54"/>
      <c r="AG7" s="66"/>
      <c r="AH7" s="56" t="s">
        <v>35</v>
      </c>
      <c r="AI7" s="67" t="s">
        <v>36</v>
      </c>
      <c r="AJ7" s="56" t="s">
        <v>37</v>
      </c>
      <c r="AK7" s="56" t="s">
        <v>38</v>
      </c>
      <c r="AL7" s="18" t="s">
        <v>39</v>
      </c>
      <c r="AM7" s="68" t="s">
        <v>40</v>
      </c>
      <c r="AN7" s="69" t="s">
        <v>41</v>
      </c>
      <c r="AO7" s="88" t="s">
        <v>42</v>
      </c>
      <c r="AP7" s="88" t="s">
        <v>43</v>
      </c>
      <c r="AQ7" s="88" t="s">
        <v>44</v>
      </c>
      <c r="AR7" s="88" t="s">
        <v>45</v>
      </c>
      <c r="AS7" s="89" t="s">
        <v>46</v>
      </c>
      <c r="AT7" s="88" t="s">
        <v>47</v>
      </c>
      <c r="AU7" s="90" t="s">
        <v>48</v>
      </c>
      <c r="AV7" s="89" t="s">
        <v>49</v>
      </c>
      <c r="AW7" s="89" t="s">
        <v>50</v>
      </c>
      <c r="AX7" s="340" t="s">
        <v>330</v>
      </c>
      <c r="AY7" s="341" t="s">
        <v>51</v>
      </c>
      <c r="AZ7" s="341" t="s">
        <v>51</v>
      </c>
    </row>
    <row r="8" s="1" customFormat="1" ht="24.95" customHeight="1" spans="1:52">
      <c r="A8" s="292"/>
      <c r="B8" s="293">
        <v>0</v>
      </c>
      <c r="C8" s="293">
        <v>1</v>
      </c>
      <c r="D8" s="293">
        <v>2</v>
      </c>
      <c r="E8" s="293">
        <v>3</v>
      </c>
      <c r="F8" s="293">
        <v>4</v>
      </c>
      <c r="G8" s="293">
        <v>5</v>
      </c>
      <c r="H8" s="293">
        <v>6</v>
      </c>
      <c r="I8" s="293">
        <v>7</v>
      </c>
      <c r="J8" s="293">
        <v>8</v>
      </c>
      <c r="K8" s="209">
        <v>9</v>
      </c>
      <c r="L8" s="304"/>
      <c r="M8" s="23"/>
      <c r="N8" s="17"/>
      <c r="O8" s="225"/>
      <c r="P8" s="17"/>
      <c r="Q8" s="17"/>
      <c r="R8" s="17"/>
      <c r="S8" s="23"/>
      <c r="T8" s="23"/>
      <c r="U8" s="23"/>
      <c r="V8" s="37"/>
      <c r="W8" s="38"/>
      <c r="X8" s="38"/>
      <c r="Y8" s="38"/>
      <c r="Z8" s="38"/>
      <c r="AA8" s="17"/>
      <c r="AB8" s="321"/>
      <c r="AC8" s="17"/>
      <c r="AD8" s="55"/>
      <c r="AE8" s="56" t="s">
        <v>52</v>
      </c>
      <c r="AF8" s="56" t="s">
        <v>53</v>
      </c>
      <c r="AG8" s="56" t="s">
        <v>54</v>
      </c>
      <c r="AH8" s="56"/>
      <c r="AI8" s="70"/>
      <c r="AJ8" s="56"/>
      <c r="AK8" s="56"/>
      <c r="AL8" s="18"/>
      <c r="AM8" s="71"/>
      <c r="AN8" s="72"/>
      <c r="AO8" s="91"/>
      <c r="AP8" s="91"/>
      <c r="AQ8" s="91"/>
      <c r="AR8" s="91"/>
      <c r="AS8" s="92"/>
      <c r="AT8" s="91"/>
      <c r="AU8" s="93"/>
      <c r="AV8" s="92"/>
      <c r="AW8" s="92"/>
      <c r="AX8" s="340"/>
      <c r="AY8" s="341"/>
      <c r="AZ8" s="341"/>
    </row>
    <row r="9" ht="39.95" customHeight="1" spans="1:52">
      <c r="A9" s="24">
        <f>ROW(9:9)-8</f>
        <v>1</v>
      </c>
      <c r="B9" s="18"/>
      <c r="C9" s="20"/>
      <c r="D9" s="20">
        <v>2</v>
      </c>
      <c r="E9" s="43"/>
      <c r="F9" s="43"/>
      <c r="G9" s="20"/>
      <c r="H9" s="20"/>
      <c r="I9" s="20"/>
      <c r="J9" s="17"/>
      <c r="K9" s="17"/>
      <c r="L9" s="17" t="s">
        <v>331</v>
      </c>
      <c r="M9" s="35" t="s">
        <v>331</v>
      </c>
      <c r="N9" s="210" t="s">
        <v>56</v>
      </c>
      <c r="O9" s="218" t="s">
        <v>57</v>
      </c>
      <c r="P9" s="24" t="s">
        <v>58</v>
      </c>
      <c r="Q9" s="18" t="s">
        <v>59</v>
      </c>
      <c r="R9" s="35"/>
      <c r="S9" s="23" t="s">
        <v>58</v>
      </c>
      <c r="T9" s="35" t="s">
        <v>60</v>
      </c>
      <c r="U9" s="23" t="s">
        <v>58</v>
      </c>
      <c r="V9" s="23" t="s">
        <v>61</v>
      </c>
      <c r="W9" s="23" t="s">
        <v>62</v>
      </c>
      <c r="X9" s="43" t="s">
        <v>63</v>
      </c>
      <c r="Y9" s="35" t="s">
        <v>64</v>
      </c>
      <c r="Z9" s="18" t="s">
        <v>65</v>
      </c>
      <c r="AA9" s="18" t="s">
        <v>65</v>
      </c>
      <c r="AB9" s="322" t="e">
        <f>AB17+AB30+AB44+AB62+AB73+AB74+AB75+AB76+#REF!*#REF!+AB42+AB43*#REF!+#REF!+AB16</f>
        <v>#REF!</v>
      </c>
      <c r="AC9" s="23" t="s">
        <v>65</v>
      </c>
      <c r="AD9" s="23" t="s">
        <v>66</v>
      </c>
      <c r="AE9" s="17"/>
      <c r="AF9" s="17"/>
      <c r="AG9" s="17"/>
      <c r="AH9" s="17"/>
      <c r="AI9" s="79"/>
      <c r="AJ9" s="17">
        <v>25</v>
      </c>
      <c r="AK9" s="17"/>
      <c r="AL9" s="74" t="s">
        <v>67</v>
      </c>
      <c r="AM9" s="74" t="s">
        <v>68</v>
      </c>
      <c r="AN9" s="331"/>
      <c r="AO9" s="331"/>
      <c r="AP9" s="331"/>
      <c r="AQ9" s="331"/>
      <c r="AR9" s="331"/>
      <c r="AS9" s="331"/>
      <c r="AT9" s="331"/>
      <c r="AU9" s="331"/>
      <c r="AV9" s="331"/>
      <c r="AW9" s="331"/>
      <c r="AX9" s="340"/>
      <c r="AY9" s="25">
        <v>1</v>
      </c>
      <c r="AZ9" s="25">
        <v>0</v>
      </c>
    </row>
    <row r="10" ht="39.95" customHeight="1" spans="1:52">
      <c r="A10" s="294">
        <f>ROW(10:10)-8</f>
        <v>2</v>
      </c>
      <c r="B10" s="68"/>
      <c r="C10" s="295"/>
      <c r="D10" s="295">
        <v>2</v>
      </c>
      <c r="E10" s="296"/>
      <c r="F10" s="296"/>
      <c r="G10" s="295"/>
      <c r="H10" s="295"/>
      <c r="I10" s="295"/>
      <c r="J10" s="52"/>
      <c r="K10" s="52"/>
      <c r="L10" s="52" t="s">
        <v>332</v>
      </c>
      <c r="M10" s="305" t="s">
        <v>332</v>
      </c>
      <c r="N10" s="306" t="s">
        <v>56</v>
      </c>
      <c r="O10" s="307" t="s">
        <v>70</v>
      </c>
      <c r="P10" s="294" t="s">
        <v>58</v>
      </c>
      <c r="Q10" s="68" t="s">
        <v>59</v>
      </c>
      <c r="R10" s="305"/>
      <c r="S10" s="315" t="s">
        <v>58</v>
      </c>
      <c r="T10" s="305" t="s">
        <v>60</v>
      </c>
      <c r="U10" s="315" t="s">
        <v>58</v>
      </c>
      <c r="V10" s="315" t="s">
        <v>61</v>
      </c>
      <c r="W10" s="315" t="s">
        <v>62</v>
      </c>
      <c r="X10" s="296" t="s">
        <v>63</v>
      </c>
      <c r="Y10" s="305" t="s">
        <v>64</v>
      </c>
      <c r="Z10" s="68" t="s">
        <v>65</v>
      </c>
      <c r="AA10" s="68" t="s">
        <v>65</v>
      </c>
      <c r="AB10" s="323">
        <v>6.966</v>
      </c>
      <c r="AC10" s="315" t="s">
        <v>65</v>
      </c>
      <c r="AD10" s="23" t="s">
        <v>66</v>
      </c>
      <c r="AE10" s="17"/>
      <c r="AF10" s="17"/>
      <c r="AG10" s="17"/>
      <c r="AH10" s="17"/>
      <c r="AI10" s="79"/>
      <c r="AJ10" s="17">
        <v>25</v>
      </c>
      <c r="AK10" s="17"/>
      <c r="AL10" s="74" t="s">
        <v>67</v>
      </c>
      <c r="AM10" s="74" t="s">
        <v>68</v>
      </c>
      <c r="AN10" s="332"/>
      <c r="AO10" s="332"/>
      <c r="AP10" s="332"/>
      <c r="AQ10" s="332"/>
      <c r="AR10" s="332"/>
      <c r="AS10" s="332"/>
      <c r="AT10" s="332"/>
      <c r="AU10" s="332"/>
      <c r="AV10" s="332"/>
      <c r="AW10" s="332"/>
      <c r="AX10" s="342"/>
      <c r="AY10" s="343">
        <v>0</v>
      </c>
      <c r="AZ10" s="343">
        <v>1</v>
      </c>
    </row>
    <row r="11" s="287" customFormat="1" ht="39.95" customHeight="1" spans="1:54">
      <c r="A11" s="24"/>
      <c r="B11" s="18"/>
      <c r="C11" s="20"/>
      <c r="D11" s="20"/>
      <c r="E11" s="43">
        <v>3</v>
      </c>
      <c r="F11" s="43"/>
      <c r="G11" s="20"/>
      <c r="H11" s="20"/>
      <c r="I11" s="20"/>
      <c r="J11" s="17"/>
      <c r="K11" s="17"/>
      <c r="L11" s="17" t="s">
        <v>71</v>
      </c>
      <c r="M11" s="308" t="s">
        <v>71</v>
      </c>
      <c r="N11" s="309" t="s">
        <v>72</v>
      </c>
      <c r="O11" s="218"/>
      <c r="P11" s="24"/>
      <c r="Q11" s="18"/>
      <c r="R11" s="59"/>
      <c r="S11" s="47"/>
      <c r="T11" s="59"/>
      <c r="U11" s="47"/>
      <c r="V11" s="47"/>
      <c r="W11" s="47"/>
      <c r="X11" s="48"/>
      <c r="Y11" s="59" t="s">
        <v>73</v>
      </c>
      <c r="Z11" s="60"/>
      <c r="AA11" s="60"/>
      <c r="AB11" s="258">
        <v>0.149</v>
      </c>
      <c r="AC11" s="47"/>
      <c r="AD11" s="324" t="s">
        <v>74</v>
      </c>
      <c r="AE11" s="325">
        <v>354</v>
      </c>
      <c r="AF11" s="325">
        <v>31</v>
      </c>
      <c r="AG11" s="325">
        <v>2</v>
      </c>
      <c r="AH11" s="325">
        <f t="shared" ref="AH11:AH16" si="0">AE11*AF11*AG11*7860/1000000000</f>
        <v>0.17251128</v>
      </c>
      <c r="AI11" s="333">
        <f t="shared" ref="AI11:AI14" si="1">AB11/AH11</f>
        <v>0.863711636711524</v>
      </c>
      <c r="AJ11" s="325"/>
      <c r="AK11" s="325"/>
      <c r="AL11" s="324" t="s">
        <v>67</v>
      </c>
      <c r="AM11" s="324" t="s">
        <v>75</v>
      </c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102"/>
      <c r="AY11" s="25">
        <v>1</v>
      </c>
      <c r="AZ11" s="25">
        <v>1</v>
      </c>
      <c r="BA11" s="6"/>
      <c r="BB11" s="6"/>
    </row>
    <row r="12" s="287" customFormat="1" ht="39.95" customHeight="1" spans="1:54">
      <c r="A12" s="24"/>
      <c r="B12" s="18"/>
      <c r="C12" s="20"/>
      <c r="D12" s="20"/>
      <c r="E12" s="43">
        <v>3</v>
      </c>
      <c r="F12" s="43"/>
      <c r="G12" s="20"/>
      <c r="H12" s="20"/>
      <c r="I12" s="20"/>
      <c r="J12" s="17"/>
      <c r="K12" s="17"/>
      <c r="L12" s="17" t="s">
        <v>76</v>
      </c>
      <c r="M12" s="308" t="s">
        <v>76</v>
      </c>
      <c r="N12" s="309" t="s">
        <v>77</v>
      </c>
      <c r="O12" s="218"/>
      <c r="P12" s="24"/>
      <c r="Q12" s="18"/>
      <c r="R12" s="59"/>
      <c r="S12" s="47"/>
      <c r="T12" s="59"/>
      <c r="U12" s="47"/>
      <c r="V12" s="47"/>
      <c r="W12" s="47"/>
      <c r="X12" s="48"/>
      <c r="Y12" s="59" t="s">
        <v>73</v>
      </c>
      <c r="Z12" s="60"/>
      <c r="AA12" s="60"/>
      <c r="AB12" s="258">
        <v>0.167</v>
      </c>
      <c r="AC12" s="47"/>
      <c r="AD12" s="324" t="s">
        <v>74</v>
      </c>
      <c r="AE12" s="325">
        <v>394</v>
      </c>
      <c r="AF12" s="325">
        <v>31</v>
      </c>
      <c r="AG12" s="325">
        <v>2</v>
      </c>
      <c r="AH12" s="325">
        <f t="shared" si="0"/>
        <v>0.19200408</v>
      </c>
      <c r="AI12" s="333">
        <f t="shared" si="1"/>
        <v>0.869773183986507</v>
      </c>
      <c r="AJ12" s="325"/>
      <c r="AK12" s="325"/>
      <c r="AL12" s="324" t="s">
        <v>67</v>
      </c>
      <c r="AM12" s="324" t="s">
        <v>75</v>
      </c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102"/>
      <c r="AY12" s="25">
        <v>1</v>
      </c>
      <c r="AZ12" s="25">
        <v>1</v>
      </c>
      <c r="BA12" s="6"/>
      <c r="BB12" s="6"/>
    </row>
    <row r="13" s="287" customFormat="1" ht="39.95" customHeight="1" spans="1:54">
      <c r="A13" s="24"/>
      <c r="B13" s="18"/>
      <c r="C13" s="20"/>
      <c r="D13" s="20"/>
      <c r="E13" s="43">
        <v>3</v>
      </c>
      <c r="F13" s="43"/>
      <c r="G13" s="20"/>
      <c r="H13" s="20"/>
      <c r="I13" s="20"/>
      <c r="J13" s="17"/>
      <c r="K13" s="17"/>
      <c r="L13" s="17" t="s">
        <v>78</v>
      </c>
      <c r="M13" s="308" t="s">
        <v>78</v>
      </c>
      <c r="N13" s="309" t="s">
        <v>79</v>
      </c>
      <c r="O13" s="218"/>
      <c r="P13" s="24"/>
      <c r="Q13" s="18"/>
      <c r="R13" s="59"/>
      <c r="S13" s="47"/>
      <c r="T13" s="59"/>
      <c r="U13" s="47"/>
      <c r="V13" s="47"/>
      <c r="W13" s="47"/>
      <c r="X13" s="48"/>
      <c r="Y13" s="59" t="s">
        <v>73</v>
      </c>
      <c r="Z13" s="60"/>
      <c r="AA13" s="60"/>
      <c r="AB13" s="258">
        <v>0.074</v>
      </c>
      <c r="AC13" s="47"/>
      <c r="AD13" s="324" t="s">
        <v>80</v>
      </c>
      <c r="AE13" s="325">
        <f>AB13/0.2219*1000</f>
        <v>333.483551149166</v>
      </c>
      <c r="AF13" s="325"/>
      <c r="AG13" s="325"/>
      <c r="AH13" s="325">
        <f>AE13*0.2219/1000</f>
        <v>0.074</v>
      </c>
      <c r="AI13" s="333">
        <f t="shared" si="1"/>
        <v>1</v>
      </c>
      <c r="AJ13" s="325"/>
      <c r="AK13" s="325"/>
      <c r="AL13" s="324" t="s">
        <v>81</v>
      </c>
      <c r="AM13" s="324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102"/>
      <c r="AY13" s="25">
        <v>1</v>
      </c>
      <c r="AZ13" s="25">
        <v>1</v>
      </c>
      <c r="BA13" s="6"/>
      <c r="BB13" s="6"/>
    </row>
    <row r="14" s="287" customFormat="1" ht="39.95" customHeight="1" spans="1:54">
      <c r="A14" s="24"/>
      <c r="B14" s="18"/>
      <c r="C14" s="20"/>
      <c r="D14" s="20"/>
      <c r="E14" s="43">
        <v>3</v>
      </c>
      <c r="F14" s="43"/>
      <c r="G14" s="20"/>
      <c r="H14" s="20"/>
      <c r="I14" s="20"/>
      <c r="J14" s="17"/>
      <c r="K14" s="17"/>
      <c r="L14" s="17" t="s">
        <v>82</v>
      </c>
      <c r="M14" s="308" t="s">
        <v>82</v>
      </c>
      <c r="N14" s="309" t="s">
        <v>83</v>
      </c>
      <c r="O14" s="218"/>
      <c r="P14" s="24"/>
      <c r="Q14" s="18"/>
      <c r="R14" s="59"/>
      <c r="S14" s="47"/>
      <c r="T14" s="59"/>
      <c r="U14" s="47"/>
      <c r="V14" s="47"/>
      <c r="W14" s="47"/>
      <c r="X14" s="48"/>
      <c r="Y14" s="59" t="s">
        <v>73</v>
      </c>
      <c r="Z14" s="60"/>
      <c r="AA14" s="60"/>
      <c r="AB14" s="258">
        <v>0.008</v>
      </c>
      <c r="AC14" s="47"/>
      <c r="AD14" s="324" t="s">
        <v>80</v>
      </c>
      <c r="AE14" s="325">
        <f>AB14/0.154*1000</f>
        <v>51.948051948052</v>
      </c>
      <c r="AF14" s="325"/>
      <c r="AG14" s="325"/>
      <c r="AH14" s="325">
        <f>AE14*0.154/1000</f>
        <v>0.008</v>
      </c>
      <c r="AI14" s="333">
        <f t="shared" si="1"/>
        <v>1</v>
      </c>
      <c r="AJ14" s="325"/>
      <c r="AK14" s="325"/>
      <c r="AL14" s="324" t="s">
        <v>81</v>
      </c>
      <c r="AM14" s="324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102"/>
      <c r="AY14" s="25">
        <v>0</v>
      </c>
      <c r="AZ14" s="25">
        <v>2</v>
      </c>
      <c r="BA14" s="6"/>
      <c r="BB14" s="6"/>
    </row>
    <row r="15" s="287" customFormat="1" ht="39.95" customHeight="1" spans="1:54">
      <c r="A15" s="24">
        <f>ROW(15:15)-8</f>
        <v>7</v>
      </c>
      <c r="B15" s="18"/>
      <c r="C15" s="20"/>
      <c r="D15" s="20"/>
      <c r="E15" s="43">
        <v>3</v>
      </c>
      <c r="F15" s="43"/>
      <c r="G15" s="20"/>
      <c r="H15" s="20"/>
      <c r="I15" s="20"/>
      <c r="J15" s="17"/>
      <c r="K15" s="17"/>
      <c r="L15" s="17" t="s">
        <v>91</v>
      </c>
      <c r="M15" s="35" t="s">
        <v>91</v>
      </c>
      <c r="N15" s="210" t="s">
        <v>92</v>
      </c>
      <c r="O15" s="218" t="s">
        <v>93</v>
      </c>
      <c r="P15" s="24" t="s">
        <v>58</v>
      </c>
      <c r="Q15" s="18" t="s">
        <v>59</v>
      </c>
      <c r="R15" s="35"/>
      <c r="S15" s="23" t="s">
        <v>58</v>
      </c>
      <c r="T15" s="35" t="s">
        <v>60</v>
      </c>
      <c r="U15" s="23" t="s">
        <v>58</v>
      </c>
      <c r="V15" s="23" t="s">
        <v>61</v>
      </c>
      <c r="W15" s="23" t="s">
        <v>62</v>
      </c>
      <c r="X15" s="43" t="s">
        <v>63</v>
      </c>
      <c r="Y15" s="35" t="s">
        <v>94</v>
      </c>
      <c r="Z15" s="18" t="s">
        <v>65</v>
      </c>
      <c r="AA15" s="18" t="s">
        <v>65</v>
      </c>
      <c r="AB15" s="254">
        <v>0.35</v>
      </c>
      <c r="AC15" s="23"/>
      <c r="AD15" s="23"/>
      <c r="AE15" s="17"/>
      <c r="AF15" s="17"/>
      <c r="AG15" s="17"/>
      <c r="AH15" s="17"/>
      <c r="AI15" s="79"/>
      <c r="AJ15" s="17"/>
      <c r="AK15" s="17">
        <v>0.019</v>
      </c>
      <c r="AL15" s="74" t="s">
        <v>67</v>
      </c>
      <c r="AM15" s="74" t="s">
        <v>96</v>
      </c>
      <c r="AN15" s="331"/>
      <c r="AO15" s="331"/>
      <c r="AP15" s="331"/>
      <c r="AQ15" s="331"/>
      <c r="AR15" s="331"/>
      <c r="AS15" s="331"/>
      <c r="AT15" s="331"/>
      <c r="AU15" s="331"/>
      <c r="AV15" s="331"/>
      <c r="AW15" s="331"/>
      <c r="AX15" s="340"/>
      <c r="AY15" s="25">
        <v>1</v>
      </c>
      <c r="AZ15" s="25">
        <v>1</v>
      </c>
      <c r="BA15" s="6"/>
      <c r="BB15" s="6"/>
    </row>
    <row r="16" ht="39.95" customHeight="1" spans="1:52">
      <c r="A16" s="297">
        <f>ROW(16:16)-8</f>
        <v>8</v>
      </c>
      <c r="B16" s="71"/>
      <c r="C16" s="298"/>
      <c r="D16" s="298"/>
      <c r="E16" s="299"/>
      <c r="F16" s="299">
        <v>4</v>
      </c>
      <c r="G16" s="298"/>
      <c r="H16" s="298"/>
      <c r="I16" s="298"/>
      <c r="J16" s="55"/>
      <c r="K16" s="55"/>
      <c r="L16" s="55" t="s">
        <v>97</v>
      </c>
      <c r="M16" s="310" t="s">
        <v>97</v>
      </c>
      <c r="N16" s="311" t="s">
        <v>98</v>
      </c>
      <c r="O16" s="226" t="s">
        <v>93</v>
      </c>
      <c r="P16" s="297" t="s">
        <v>58</v>
      </c>
      <c r="Q16" s="71" t="s">
        <v>59</v>
      </c>
      <c r="R16" s="310"/>
      <c r="S16" s="316" t="s">
        <v>58</v>
      </c>
      <c r="T16" s="310" t="s">
        <v>60</v>
      </c>
      <c r="U16" s="316" t="s">
        <v>58</v>
      </c>
      <c r="V16" s="316" t="s">
        <v>61</v>
      </c>
      <c r="W16" s="316" t="s">
        <v>62</v>
      </c>
      <c r="X16" s="299" t="s">
        <v>63</v>
      </c>
      <c r="Y16" s="310" t="s">
        <v>94</v>
      </c>
      <c r="Z16" s="71" t="s">
        <v>65</v>
      </c>
      <c r="AA16" s="71" t="s">
        <v>65</v>
      </c>
      <c r="AB16" s="326">
        <v>0.35</v>
      </c>
      <c r="AC16" s="316"/>
      <c r="AD16" s="252" t="s">
        <v>74</v>
      </c>
      <c r="AE16" s="17">
        <v>471</v>
      </c>
      <c r="AF16" s="17">
        <v>20.5</v>
      </c>
      <c r="AG16" s="17">
        <v>5</v>
      </c>
      <c r="AH16" s="17">
        <f t="shared" si="0"/>
        <v>0.37946115</v>
      </c>
      <c r="AI16" s="79">
        <f>AB16/AH16</f>
        <v>0.922360563130112</v>
      </c>
      <c r="AJ16" s="17"/>
      <c r="AK16" s="17"/>
      <c r="AL16" s="74" t="s">
        <v>81</v>
      </c>
      <c r="AM16" s="24" t="s">
        <v>99</v>
      </c>
      <c r="AN16" s="334"/>
      <c r="AO16" s="334"/>
      <c r="AP16" s="334"/>
      <c r="AQ16" s="334"/>
      <c r="AR16" s="334"/>
      <c r="AS16" s="334"/>
      <c r="AT16" s="334"/>
      <c r="AU16" s="334"/>
      <c r="AV16" s="334"/>
      <c r="AW16" s="334"/>
      <c r="AX16" s="344"/>
      <c r="AY16" s="345">
        <v>1</v>
      </c>
      <c r="AZ16" s="345">
        <v>1</v>
      </c>
    </row>
    <row r="17" ht="39.95" customHeight="1" spans="1:52">
      <c r="A17" s="24">
        <f t="shared" ref="A15:A40" si="2">ROW(17:17)-8</f>
        <v>9</v>
      </c>
      <c r="B17" s="18"/>
      <c r="C17" s="20"/>
      <c r="D17" s="20"/>
      <c r="E17" s="43">
        <v>3</v>
      </c>
      <c r="F17" s="43"/>
      <c r="G17" s="20"/>
      <c r="H17" s="20"/>
      <c r="I17" s="20"/>
      <c r="J17" s="17"/>
      <c r="K17" s="17"/>
      <c r="L17" s="17"/>
      <c r="M17" s="35" t="s">
        <v>333</v>
      </c>
      <c r="N17" s="210" t="s">
        <v>101</v>
      </c>
      <c r="O17" s="218" t="s">
        <v>93</v>
      </c>
      <c r="P17" s="24" t="s">
        <v>58</v>
      </c>
      <c r="Q17" s="18" t="s">
        <v>59</v>
      </c>
      <c r="R17" s="235"/>
      <c r="S17" s="23" t="s">
        <v>58</v>
      </c>
      <c r="T17" s="35" t="s">
        <v>60</v>
      </c>
      <c r="U17" s="23" t="s">
        <v>58</v>
      </c>
      <c r="V17" s="23" t="s">
        <v>61</v>
      </c>
      <c r="W17" s="23" t="s">
        <v>62</v>
      </c>
      <c r="X17" s="43" t="s">
        <v>63</v>
      </c>
      <c r="Y17" s="35" t="s">
        <v>64</v>
      </c>
      <c r="Z17" s="18" t="s">
        <v>65</v>
      </c>
      <c r="AA17" s="17" t="s">
        <v>102</v>
      </c>
      <c r="AB17" s="322">
        <f>AB19+AB22+AB24</f>
        <v>0.8933</v>
      </c>
      <c r="AC17" s="23" t="s">
        <v>65</v>
      </c>
      <c r="AD17" s="23" t="s">
        <v>66</v>
      </c>
      <c r="AE17" s="17"/>
      <c r="AF17" s="17"/>
      <c r="AG17" s="17"/>
      <c r="AH17" s="17"/>
      <c r="AI17" s="79"/>
      <c r="AJ17" s="17">
        <v>4</v>
      </c>
      <c r="AK17" s="17"/>
      <c r="AL17" s="74" t="s">
        <v>103</v>
      </c>
      <c r="AM17" s="74"/>
      <c r="AN17" s="331"/>
      <c r="AO17" s="331"/>
      <c r="AP17" s="331"/>
      <c r="AQ17" s="331"/>
      <c r="AR17" s="331"/>
      <c r="AS17" s="331"/>
      <c r="AT17" s="331"/>
      <c r="AU17" s="331"/>
      <c r="AV17" s="331"/>
      <c r="AW17" s="331"/>
      <c r="AX17" s="340"/>
      <c r="AY17" s="25">
        <v>1</v>
      </c>
      <c r="AZ17" s="25">
        <v>1</v>
      </c>
    </row>
    <row r="18" ht="39.95" customHeight="1" spans="1:52">
      <c r="A18" s="24">
        <f t="shared" si="2"/>
        <v>10</v>
      </c>
      <c r="B18" s="18"/>
      <c r="C18" s="20"/>
      <c r="D18" s="20"/>
      <c r="E18" s="43"/>
      <c r="F18" s="43">
        <v>4</v>
      </c>
      <c r="G18" s="20"/>
      <c r="H18" s="20"/>
      <c r="I18" s="20"/>
      <c r="J18" s="17"/>
      <c r="K18" s="17"/>
      <c r="L18" s="17" t="s">
        <v>104</v>
      </c>
      <c r="M18" s="35" t="s">
        <v>104</v>
      </c>
      <c r="N18" s="210" t="s">
        <v>105</v>
      </c>
      <c r="O18" s="218" t="s">
        <v>93</v>
      </c>
      <c r="P18" s="24" t="s">
        <v>58</v>
      </c>
      <c r="Q18" s="18" t="s">
        <v>59</v>
      </c>
      <c r="R18" s="235"/>
      <c r="S18" s="23" t="s">
        <v>58</v>
      </c>
      <c r="T18" s="35" t="s">
        <v>60</v>
      </c>
      <c r="U18" s="23" t="s">
        <v>58</v>
      </c>
      <c r="V18" s="23" t="s">
        <v>61</v>
      </c>
      <c r="W18" s="23" t="s">
        <v>62</v>
      </c>
      <c r="X18" s="43" t="s">
        <v>63</v>
      </c>
      <c r="Y18" s="35" t="s">
        <v>64</v>
      </c>
      <c r="Z18" s="18" t="s">
        <v>65</v>
      </c>
      <c r="AA18" s="17" t="s">
        <v>106</v>
      </c>
      <c r="AB18" s="254">
        <v>0.339</v>
      </c>
      <c r="AC18" s="23"/>
      <c r="AD18" s="23" t="s">
        <v>95</v>
      </c>
      <c r="AE18" s="17"/>
      <c r="AF18" s="17"/>
      <c r="AG18" s="17"/>
      <c r="AH18" s="17"/>
      <c r="AI18" s="79"/>
      <c r="AJ18" s="17"/>
      <c r="AK18" s="17">
        <v>0.031</v>
      </c>
      <c r="AL18" s="74" t="s">
        <v>67</v>
      </c>
      <c r="AM18" s="74" t="s">
        <v>96</v>
      </c>
      <c r="AN18" s="331"/>
      <c r="AO18" s="331"/>
      <c r="AP18" s="331"/>
      <c r="AQ18" s="331"/>
      <c r="AR18" s="331"/>
      <c r="AS18" s="331"/>
      <c r="AT18" s="331"/>
      <c r="AU18" s="331"/>
      <c r="AV18" s="331"/>
      <c r="AW18" s="331"/>
      <c r="AX18" s="340"/>
      <c r="AY18" s="25">
        <v>1</v>
      </c>
      <c r="AZ18" s="25">
        <v>1</v>
      </c>
    </row>
    <row r="19" ht="39.95" customHeight="1" spans="1:52">
      <c r="A19" s="24">
        <f t="shared" si="2"/>
        <v>11</v>
      </c>
      <c r="B19" s="18"/>
      <c r="C19" s="20"/>
      <c r="D19" s="20"/>
      <c r="E19" s="43"/>
      <c r="F19" s="43"/>
      <c r="G19" s="20">
        <v>5</v>
      </c>
      <c r="H19" s="20"/>
      <c r="I19" s="20"/>
      <c r="J19" s="17"/>
      <c r="K19" s="17"/>
      <c r="L19" s="17" t="s">
        <v>107</v>
      </c>
      <c r="M19" s="20" t="s">
        <v>107</v>
      </c>
      <c r="N19" s="210" t="s">
        <v>108</v>
      </c>
      <c r="O19" s="218" t="s">
        <v>93</v>
      </c>
      <c r="P19" s="24" t="s">
        <v>58</v>
      </c>
      <c r="Q19" s="18" t="s">
        <v>59</v>
      </c>
      <c r="R19" s="235"/>
      <c r="S19" s="23" t="s">
        <v>58</v>
      </c>
      <c r="T19" s="35" t="s">
        <v>60</v>
      </c>
      <c r="U19" s="23" t="s">
        <v>58</v>
      </c>
      <c r="V19" s="23" t="s">
        <v>61</v>
      </c>
      <c r="W19" s="23" t="s">
        <v>62</v>
      </c>
      <c r="X19" s="43" t="s">
        <v>63</v>
      </c>
      <c r="Y19" s="35" t="s">
        <v>64</v>
      </c>
      <c r="Z19" s="18" t="s">
        <v>65</v>
      </c>
      <c r="AA19" s="17" t="s">
        <v>106</v>
      </c>
      <c r="AB19" s="322">
        <v>0.339</v>
      </c>
      <c r="AC19" s="23" t="s">
        <v>65</v>
      </c>
      <c r="AD19" s="23" t="s">
        <v>109</v>
      </c>
      <c r="AE19" s="17"/>
      <c r="AF19" s="17"/>
      <c r="AG19" s="17"/>
      <c r="AH19" s="17"/>
      <c r="AI19" s="79"/>
      <c r="AJ19" s="17"/>
      <c r="AK19" s="17"/>
      <c r="AL19" s="74" t="s">
        <v>67</v>
      </c>
      <c r="AM19" s="74" t="s">
        <v>75</v>
      </c>
      <c r="AN19" s="331"/>
      <c r="AO19" s="331"/>
      <c r="AP19" s="331"/>
      <c r="AQ19" s="331"/>
      <c r="AR19" s="331"/>
      <c r="AS19" s="331"/>
      <c r="AT19" s="331"/>
      <c r="AU19" s="331"/>
      <c r="AV19" s="331"/>
      <c r="AW19" s="331"/>
      <c r="AX19" s="340"/>
      <c r="AY19" s="25">
        <v>1</v>
      </c>
      <c r="AZ19" s="25">
        <v>1</v>
      </c>
    </row>
    <row r="20" ht="39.95" customHeight="1" spans="1:52">
      <c r="A20" s="24">
        <f t="shared" si="2"/>
        <v>12</v>
      </c>
      <c r="B20" s="18"/>
      <c r="C20" s="20"/>
      <c r="D20" s="20"/>
      <c r="E20" s="43"/>
      <c r="F20" s="43"/>
      <c r="G20" s="20"/>
      <c r="H20" s="20">
        <v>6</v>
      </c>
      <c r="I20" s="20"/>
      <c r="J20" s="17"/>
      <c r="K20" s="17"/>
      <c r="L20" s="17" t="s">
        <v>110</v>
      </c>
      <c r="M20" s="20" t="s">
        <v>110</v>
      </c>
      <c r="N20" s="210" t="s">
        <v>111</v>
      </c>
      <c r="O20" s="218" t="s">
        <v>93</v>
      </c>
      <c r="P20" s="24" t="s">
        <v>58</v>
      </c>
      <c r="Q20" s="18" t="s">
        <v>59</v>
      </c>
      <c r="R20" s="235"/>
      <c r="S20" s="23" t="s">
        <v>58</v>
      </c>
      <c r="T20" s="35" t="s">
        <v>60</v>
      </c>
      <c r="U20" s="23" t="s">
        <v>58</v>
      </c>
      <c r="V20" s="23" t="s">
        <v>61</v>
      </c>
      <c r="W20" s="23" t="s">
        <v>62</v>
      </c>
      <c r="X20" s="18" t="s">
        <v>112</v>
      </c>
      <c r="Y20" s="20" t="s">
        <v>113</v>
      </c>
      <c r="Z20" s="242" t="s">
        <v>114</v>
      </c>
      <c r="AA20" s="17" t="s">
        <v>106</v>
      </c>
      <c r="AB20" s="322">
        <v>0.3383</v>
      </c>
      <c r="AC20" s="23" t="s">
        <v>65</v>
      </c>
      <c r="AD20" s="23" t="s">
        <v>74</v>
      </c>
      <c r="AE20" s="17">
        <v>225</v>
      </c>
      <c r="AF20" s="17">
        <v>96</v>
      </c>
      <c r="AG20" s="17">
        <v>3</v>
      </c>
      <c r="AH20" s="17">
        <v>0.509328</v>
      </c>
      <c r="AI20" s="79">
        <v>0.664208525743725</v>
      </c>
      <c r="AJ20" s="17"/>
      <c r="AK20" s="17"/>
      <c r="AL20" s="74" t="s">
        <v>67</v>
      </c>
      <c r="AM20" s="74" t="s">
        <v>75</v>
      </c>
      <c r="AN20" s="331"/>
      <c r="AO20" s="331"/>
      <c r="AP20" s="331"/>
      <c r="AQ20" s="331"/>
      <c r="AR20" s="331"/>
      <c r="AS20" s="331"/>
      <c r="AT20" s="331"/>
      <c r="AU20" s="331"/>
      <c r="AV20" s="331"/>
      <c r="AW20" s="331"/>
      <c r="AX20" s="340"/>
      <c r="AY20" s="25">
        <v>1</v>
      </c>
      <c r="AZ20" s="25">
        <v>1</v>
      </c>
    </row>
    <row r="21" ht="39.95" customHeight="1" spans="1:52">
      <c r="A21" s="24">
        <f t="shared" si="2"/>
        <v>13</v>
      </c>
      <c r="B21" s="18"/>
      <c r="C21" s="20"/>
      <c r="D21" s="20"/>
      <c r="E21" s="43"/>
      <c r="F21" s="43"/>
      <c r="G21" s="20"/>
      <c r="H21" s="20">
        <v>6</v>
      </c>
      <c r="I21" s="20"/>
      <c r="J21" s="17"/>
      <c r="K21" s="17"/>
      <c r="L21" s="17" t="s">
        <v>115</v>
      </c>
      <c r="M21" s="35" t="s">
        <v>116</v>
      </c>
      <c r="N21" s="210" t="s">
        <v>117</v>
      </c>
      <c r="O21" s="218" t="s">
        <v>118</v>
      </c>
      <c r="P21" s="43"/>
      <c r="Q21" s="18" t="s">
        <v>59</v>
      </c>
      <c r="R21" s="235"/>
      <c r="S21" s="23" t="s">
        <v>58</v>
      </c>
      <c r="T21" s="35" t="s">
        <v>60</v>
      </c>
      <c r="U21" s="23" t="s">
        <v>65</v>
      </c>
      <c r="V21" s="23" t="s">
        <v>62</v>
      </c>
      <c r="W21" s="23" t="s">
        <v>61</v>
      </c>
      <c r="X21" s="18" t="s">
        <v>112</v>
      </c>
      <c r="Y21" s="20" t="s">
        <v>119</v>
      </c>
      <c r="Z21" s="253" t="s">
        <v>65</v>
      </c>
      <c r="AA21" s="255" t="s">
        <v>120</v>
      </c>
      <c r="AB21" s="322">
        <v>0.001</v>
      </c>
      <c r="AC21" s="23" t="s">
        <v>65</v>
      </c>
      <c r="AD21" s="17" t="s">
        <v>74</v>
      </c>
      <c r="AE21" s="17">
        <v>39</v>
      </c>
      <c r="AF21" s="17"/>
      <c r="AG21" s="17">
        <v>0.5</v>
      </c>
      <c r="AH21" s="17"/>
      <c r="AI21" s="79"/>
      <c r="AJ21" s="17"/>
      <c r="AK21" s="17"/>
      <c r="AL21" s="74" t="s">
        <v>81</v>
      </c>
      <c r="AM21" s="24" t="s">
        <v>121</v>
      </c>
      <c r="AN21" s="331"/>
      <c r="AO21" s="331"/>
      <c r="AP21" s="331"/>
      <c r="AQ21" s="331"/>
      <c r="AR21" s="331"/>
      <c r="AS21" s="331"/>
      <c r="AT21" s="331"/>
      <c r="AU21" s="331"/>
      <c r="AV21" s="331"/>
      <c r="AW21" s="331"/>
      <c r="AX21" s="340"/>
      <c r="AY21" s="25">
        <v>1</v>
      </c>
      <c r="AZ21" s="25">
        <v>1</v>
      </c>
    </row>
    <row r="22" ht="39.95" customHeight="1" spans="1:52">
      <c r="A22" s="24">
        <f t="shared" si="2"/>
        <v>14</v>
      </c>
      <c r="B22" s="18"/>
      <c r="C22" s="20"/>
      <c r="D22" s="20"/>
      <c r="E22" s="43"/>
      <c r="F22" s="43">
        <v>4</v>
      </c>
      <c r="G22" s="20"/>
      <c r="H22" s="20"/>
      <c r="I22" s="20"/>
      <c r="J22" s="17"/>
      <c r="K22" s="17"/>
      <c r="L22" s="17" t="s">
        <v>122</v>
      </c>
      <c r="M22" s="20" t="s">
        <v>122</v>
      </c>
      <c r="N22" s="210" t="s">
        <v>123</v>
      </c>
      <c r="O22" s="218" t="s">
        <v>124</v>
      </c>
      <c r="P22" s="24" t="s">
        <v>58</v>
      </c>
      <c r="Q22" s="18" t="s">
        <v>59</v>
      </c>
      <c r="R22" s="235"/>
      <c r="S22" s="23" t="s">
        <v>58</v>
      </c>
      <c r="T22" s="35" t="s">
        <v>60</v>
      </c>
      <c r="U22" s="23" t="s">
        <v>58</v>
      </c>
      <c r="V22" s="23" t="s">
        <v>61</v>
      </c>
      <c r="W22" s="23" t="s">
        <v>62</v>
      </c>
      <c r="X22" s="18" t="s">
        <v>125</v>
      </c>
      <c r="Y22" s="35" t="s">
        <v>64</v>
      </c>
      <c r="Z22" s="18" t="s">
        <v>65</v>
      </c>
      <c r="AA22" s="17" t="s">
        <v>126</v>
      </c>
      <c r="AB22" s="322">
        <v>0.221</v>
      </c>
      <c r="AC22" s="23" t="s">
        <v>65</v>
      </c>
      <c r="AD22" s="23"/>
      <c r="AE22" s="17"/>
      <c r="AF22" s="17"/>
      <c r="AG22" s="17"/>
      <c r="AH22" s="17"/>
      <c r="AI22" s="79"/>
      <c r="AJ22" s="17"/>
      <c r="AK22" s="17"/>
      <c r="AL22" s="74" t="s">
        <v>81</v>
      </c>
      <c r="AM22" s="278" t="s">
        <v>127</v>
      </c>
      <c r="AN22" s="331"/>
      <c r="AO22" s="331"/>
      <c r="AP22" s="331"/>
      <c r="AQ22" s="331"/>
      <c r="AR22" s="331"/>
      <c r="AS22" s="331"/>
      <c r="AT22" s="331"/>
      <c r="AU22" s="331"/>
      <c r="AV22" s="331"/>
      <c r="AW22" s="331"/>
      <c r="AX22" s="340"/>
      <c r="AY22" s="25">
        <v>1</v>
      </c>
      <c r="AZ22" s="25">
        <v>1</v>
      </c>
    </row>
    <row r="23" ht="39.95" customHeight="1" spans="1:52">
      <c r="A23" s="24">
        <f t="shared" si="2"/>
        <v>15</v>
      </c>
      <c r="B23" s="18"/>
      <c r="C23" s="20"/>
      <c r="D23" s="20"/>
      <c r="E23" s="43"/>
      <c r="F23" s="43">
        <v>4</v>
      </c>
      <c r="G23" s="20"/>
      <c r="H23" s="20"/>
      <c r="I23" s="20"/>
      <c r="J23" s="17"/>
      <c r="K23" s="17"/>
      <c r="L23" s="17" t="s">
        <v>334</v>
      </c>
      <c r="M23" s="20" t="s">
        <v>334</v>
      </c>
      <c r="N23" s="210" t="s">
        <v>129</v>
      </c>
      <c r="O23" s="218" t="s">
        <v>93</v>
      </c>
      <c r="P23" s="24" t="s">
        <v>58</v>
      </c>
      <c r="Q23" s="18" t="s">
        <v>59</v>
      </c>
      <c r="R23" s="235"/>
      <c r="S23" s="23" t="s">
        <v>58</v>
      </c>
      <c r="T23" s="35" t="s">
        <v>60</v>
      </c>
      <c r="U23" s="23" t="s">
        <v>58</v>
      </c>
      <c r="V23" s="23" t="s">
        <v>61</v>
      </c>
      <c r="W23" s="23" t="s">
        <v>62</v>
      </c>
      <c r="X23" s="43" t="s">
        <v>63</v>
      </c>
      <c r="Y23" s="35" t="s">
        <v>64</v>
      </c>
      <c r="Z23" s="18" t="s">
        <v>65</v>
      </c>
      <c r="AA23" s="17" t="s">
        <v>130</v>
      </c>
      <c r="AB23" s="254">
        <f>AB24</f>
        <v>0.3333</v>
      </c>
      <c r="AC23" s="23" t="s">
        <v>95</v>
      </c>
      <c r="AD23" s="23" t="s">
        <v>95</v>
      </c>
      <c r="AE23" s="17"/>
      <c r="AF23" s="17"/>
      <c r="AG23" s="17"/>
      <c r="AH23" s="17"/>
      <c r="AI23" s="79"/>
      <c r="AJ23" s="17"/>
      <c r="AK23" s="17">
        <v>0.086</v>
      </c>
      <c r="AL23" s="74" t="s">
        <v>67</v>
      </c>
      <c r="AM23" s="74" t="s">
        <v>96</v>
      </c>
      <c r="AN23" s="331"/>
      <c r="AO23" s="331"/>
      <c r="AP23" s="331"/>
      <c r="AQ23" s="331"/>
      <c r="AR23" s="331"/>
      <c r="AS23" s="331"/>
      <c r="AT23" s="331"/>
      <c r="AU23" s="331"/>
      <c r="AV23" s="331"/>
      <c r="AW23" s="331"/>
      <c r="AX23" s="340"/>
      <c r="AY23" s="25">
        <v>1</v>
      </c>
      <c r="AZ23" s="25">
        <v>1</v>
      </c>
    </row>
    <row r="24" ht="39.95" customHeight="1" spans="1:52">
      <c r="A24" s="24">
        <f t="shared" si="2"/>
        <v>16</v>
      </c>
      <c r="B24" s="18"/>
      <c r="C24" s="20"/>
      <c r="D24" s="20"/>
      <c r="E24" s="43"/>
      <c r="F24" s="43"/>
      <c r="G24" s="20">
        <v>5</v>
      </c>
      <c r="H24" s="20"/>
      <c r="I24" s="20"/>
      <c r="J24" s="17"/>
      <c r="K24" s="17"/>
      <c r="L24" s="17" t="s">
        <v>335</v>
      </c>
      <c r="M24" s="35" t="s">
        <v>335</v>
      </c>
      <c r="N24" s="210" t="s">
        <v>132</v>
      </c>
      <c r="O24" s="218" t="s">
        <v>93</v>
      </c>
      <c r="P24" s="24" t="s">
        <v>58</v>
      </c>
      <c r="Q24" s="18" t="s">
        <v>59</v>
      </c>
      <c r="R24" s="235"/>
      <c r="S24" s="23" t="s">
        <v>58</v>
      </c>
      <c r="T24" s="35" t="s">
        <v>60</v>
      </c>
      <c r="U24" s="23" t="s">
        <v>58</v>
      </c>
      <c r="V24" s="23" t="s">
        <v>61</v>
      </c>
      <c r="W24" s="23" t="s">
        <v>62</v>
      </c>
      <c r="X24" s="43" t="s">
        <v>63</v>
      </c>
      <c r="Y24" s="35" t="s">
        <v>64</v>
      </c>
      <c r="Z24" s="18" t="s">
        <v>65</v>
      </c>
      <c r="AA24" s="17" t="s">
        <v>130</v>
      </c>
      <c r="AB24" s="322">
        <f>AB25+AB26+AB27+AB28</f>
        <v>0.3333</v>
      </c>
      <c r="AC24" s="23" t="s">
        <v>95</v>
      </c>
      <c r="AD24" s="23" t="s">
        <v>66</v>
      </c>
      <c r="AE24" s="17"/>
      <c r="AF24" s="17"/>
      <c r="AG24" s="17"/>
      <c r="AH24" s="17"/>
      <c r="AI24" s="79"/>
      <c r="AJ24" s="17">
        <v>8</v>
      </c>
      <c r="AL24" s="74" t="s">
        <v>81</v>
      </c>
      <c r="AM24" s="24" t="s">
        <v>150</v>
      </c>
      <c r="AN24" s="331"/>
      <c r="AO24" s="331"/>
      <c r="AP24" s="331"/>
      <c r="AQ24" s="331"/>
      <c r="AR24" s="331"/>
      <c r="AS24" s="331"/>
      <c r="AT24" s="331"/>
      <c r="AU24" s="331"/>
      <c r="AV24" s="331"/>
      <c r="AW24" s="331"/>
      <c r="AX24" s="340"/>
      <c r="AY24" s="25">
        <v>1</v>
      </c>
      <c r="AZ24" s="25">
        <v>1</v>
      </c>
    </row>
    <row r="25" ht="39.95" customHeight="1" spans="1:52">
      <c r="A25" s="24">
        <f t="shared" si="2"/>
        <v>17</v>
      </c>
      <c r="B25" s="18"/>
      <c r="C25" s="20"/>
      <c r="D25" s="20"/>
      <c r="E25" s="43"/>
      <c r="F25" s="43"/>
      <c r="G25" s="20"/>
      <c r="H25" s="20">
        <v>6</v>
      </c>
      <c r="I25" s="20"/>
      <c r="J25" s="17"/>
      <c r="K25" s="17"/>
      <c r="L25" s="17"/>
      <c r="M25" s="35" t="s">
        <v>336</v>
      </c>
      <c r="N25" s="210" t="s">
        <v>134</v>
      </c>
      <c r="O25" s="218" t="s">
        <v>93</v>
      </c>
      <c r="P25" s="24" t="s">
        <v>58</v>
      </c>
      <c r="Q25" s="18" t="s">
        <v>59</v>
      </c>
      <c r="R25" s="235"/>
      <c r="S25" s="23" t="s">
        <v>58</v>
      </c>
      <c r="T25" s="35" t="s">
        <v>60</v>
      </c>
      <c r="U25" s="23" t="s">
        <v>58</v>
      </c>
      <c r="V25" s="23" t="s">
        <v>61</v>
      </c>
      <c r="W25" s="23" t="s">
        <v>62</v>
      </c>
      <c r="X25" s="18" t="s">
        <v>112</v>
      </c>
      <c r="Y25" s="20" t="s">
        <v>254</v>
      </c>
      <c r="Z25" s="35" t="s">
        <v>114</v>
      </c>
      <c r="AA25" s="17" t="s">
        <v>130</v>
      </c>
      <c r="AB25" s="322">
        <v>0.3055</v>
      </c>
      <c r="AC25" s="23" t="s">
        <v>65</v>
      </c>
      <c r="AD25" s="23" t="s">
        <v>74</v>
      </c>
      <c r="AE25" s="17" t="s">
        <v>337</v>
      </c>
      <c r="AF25" s="17" t="s">
        <v>338</v>
      </c>
      <c r="AG25" s="17" t="s">
        <v>339</v>
      </c>
      <c r="AH25" s="17">
        <v>0.4220034</v>
      </c>
      <c r="AI25" s="79">
        <v>0.93719624059901</v>
      </c>
      <c r="AJ25" s="17"/>
      <c r="AK25" s="17"/>
      <c r="AL25" s="277"/>
      <c r="AM25" s="277"/>
      <c r="AN25" s="331"/>
      <c r="AO25" s="331"/>
      <c r="AP25" s="331"/>
      <c r="AQ25" s="331"/>
      <c r="AR25" s="331"/>
      <c r="AS25" s="331"/>
      <c r="AT25" s="331"/>
      <c r="AU25" s="331"/>
      <c r="AV25" s="331"/>
      <c r="AW25" s="331"/>
      <c r="AX25" s="340"/>
      <c r="AY25" s="25">
        <v>1</v>
      </c>
      <c r="AZ25" s="25">
        <v>1</v>
      </c>
    </row>
    <row r="26" ht="39.95" customHeight="1" spans="1:52">
      <c r="A26" s="24">
        <f t="shared" si="2"/>
        <v>18</v>
      </c>
      <c r="B26" s="18"/>
      <c r="C26" s="20"/>
      <c r="D26" s="20"/>
      <c r="E26" s="43"/>
      <c r="F26" s="43"/>
      <c r="G26" s="20"/>
      <c r="H26" s="20">
        <v>6</v>
      </c>
      <c r="I26" s="20"/>
      <c r="J26" s="17"/>
      <c r="K26" s="17"/>
      <c r="L26" s="17"/>
      <c r="M26" s="20" t="s">
        <v>137</v>
      </c>
      <c r="N26" s="210" t="s">
        <v>138</v>
      </c>
      <c r="O26" s="218" t="s">
        <v>139</v>
      </c>
      <c r="P26" s="24" t="s">
        <v>58</v>
      </c>
      <c r="Q26" s="18" t="s">
        <v>59</v>
      </c>
      <c r="R26" s="235"/>
      <c r="S26" s="23" t="s">
        <v>58</v>
      </c>
      <c r="T26" s="35" t="s">
        <v>60</v>
      </c>
      <c r="U26" s="23" t="s">
        <v>65</v>
      </c>
      <c r="V26" s="23" t="s">
        <v>62</v>
      </c>
      <c r="W26" s="23" t="s">
        <v>61</v>
      </c>
      <c r="X26" s="18" t="s">
        <v>140</v>
      </c>
      <c r="Y26" s="20" t="s">
        <v>141</v>
      </c>
      <c r="Z26" s="18" t="s">
        <v>65</v>
      </c>
      <c r="AA26" s="17" t="s">
        <v>142</v>
      </c>
      <c r="AB26" s="322">
        <v>0.01</v>
      </c>
      <c r="AC26" s="23" t="s">
        <v>65</v>
      </c>
      <c r="AD26" s="23"/>
      <c r="AE26" s="17"/>
      <c r="AF26" s="17"/>
      <c r="AG26" s="17"/>
      <c r="AH26" s="17"/>
      <c r="AI26" s="79"/>
      <c r="AJ26" s="17"/>
      <c r="AK26" s="17"/>
      <c r="AL26" s="277"/>
      <c r="AM26" s="277"/>
      <c r="AN26" s="331"/>
      <c r="AO26" s="331"/>
      <c r="AP26" s="331"/>
      <c r="AQ26" s="331"/>
      <c r="AR26" s="331"/>
      <c r="AS26" s="331"/>
      <c r="AT26" s="331"/>
      <c r="AU26" s="331"/>
      <c r="AV26" s="331"/>
      <c r="AW26" s="331"/>
      <c r="AX26" s="340"/>
      <c r="AY26" s="25">
        <v>1</v>
      </c>
      <c r="AZ26" s="25">
        <v>1</v>
      </c>
    </row>
    <row r="27" ht="39.95" customHeight="1" spans="1:52">
      <c r="A27" s="24">
        <f t="shared" si="2"/>
        <v>19</v>
      </c>
      <c r="B27" s="18"/>
      <c r="C27" s="20"/>
      <c r="D27" s="20"/>
      <c r="E27" s="43"/>
      <c r="F27" s="43"/>
      <c r="G27" s="20"/>
      <c r="H27" s="20">
        <v>6</v>
      </c>
      <c r="I27" s="20"/>
      <c r="J27" s="17"/>
      <c r="K27" s="17"/>
      <c r="L27" s="17"/>
      <c r="M27" s="20" t="s">
        <v>255</v>
      </c>
      <c r="N27" s="210" t="s">
        <v>256</v>
      </c>
      <c r="O27" s="18" t="s">
        <v>140</v>
      </c>
      <c r="P27" s="24" t="s">
        <v>58</v>
      </c>
      <c r="Q27" s="18" t="s">
        <v>59</v>
      </c>
      <c r="R27" s="235"/>
      <c r="S27" s="23" t="s">
        <v>58</v>
      </c>
      <c r="T27" s="35" t="s">
        <v>60</v>
      </c>
      <c r="U27" s="23" t="s">
        <v>65</v>
      </c>
      <c r="V27" s="23" t="s">
        <v>62</v>
      </c>
      <c r="W27" s="23" t="s">
        <v>61</v>
      </c>
      <c r="X27" s="18" t="s">
        <v>140</v>
      </c>
      <c r="Y27" s="20" t="s">
        <v>257</v>
      </c>
      <c r="Z27" s="18" t="s">
        <v>65</v>
      </c>
      <c r="AA27" s="17" t="s">
        <v>258</v>
      </c>
      <c r="AB27" s="322">
        <v>0.007</v>
      </c>
      <c r="AC27" s="23" t="s">
        <v>65</v>
      </c>
      <c r="AD27" s="23"/>
      <c r="AE27" s="17"/>
      <c r="AF27" s="17"/>
      <c r="AG27" s="17"/>
      <c r="AH27" s="17"/>
      <c r="AI27" s="79"/>
      <c r="AJ27" s="17"/>
      <c r="AK27" s="17"/>
      <c r="AL27" s="277"/>
      <c r="AM27" s="277"/>
      <c r="AN27" s="331"/>
      <c r="AO27" s="331"/>
      <c r="AP27" s="331"/>
      <c r="AQ27" s="331"/>
      <c r="AR27" s="331"/>
      <c r="AS27" s="331"/>
      <c r="AT27" s="331"/>
      <c r="AU27" s="331"/>
      <c r="AV27" s="331"/>
      <c r="AW27" s="331"/>
      <c r="AX27" s="340"/>
      <c r="AY27" s="25">
        <v>1</v>
      </c>
      <c r="AZ27" s="25">
        <v>1</v>
      </c>
    </row>
    <row r="28" ht="39.95" customHeight="1" spans="1:52">
      <c r="A28" s="24">
        <f t="shared" si="2"/>
        <v>20</v>
      </c>
      <c r="B28" s="18"/>
      <c r="C28" s="20"/>
      <c r="D28" s="20"/>
      <c r="E28" s="43"/>
      <c r="F28" s="43"/>
      <c r="G28" s="20"/>
      <c r="H28" s="20">
        <v>6</v>
      </c>
      <c r="I28" s="20"/>
      <c r="J28" s="17"/>
      <c r="K28" s="17"/>
      <c r="L28" s="20"/>
      <c r="M28" s="20" t="s">
        <v>144</v>
      </c>
      <c r="N28" s="210" t="s">
        <v>145</v>
      </c>
      <c r="O28" s="218" t="s">
        <v>93</v>
      </c>
      <c r="P28" s="24" t="s">
        <v>58</v>
      </c>
      <c r="Q28" s="18" t="s">
        <v>59</v>
      </c>
      <c r="R28" s="235"/>
      <c r="S28" s="23" t="s">
        <v>58</v>
      </c>
      <c r="T28" s="35" t="s">
        <v>60</v>
      </c>
      <c r="U28" s="23" t="s">
        <v>58</v>
      </c>
      <c r="V28" s="23" t="s">
        <v>61</v>
      </c>
      <c r="W28" s="23" t="s">
        <v>62</v>
      </c>
      <c r="X28" s="18" t="s">
        <v>146</v>
      </c>
      <c r="Y28" s="20" t="s">
        <v>147</v>
      </c>
      <c r="Z28" s="24" t="s">
        <v>88</v>
      </c>
      <c r="AA28" s="17" t="s">
        <v>148</v>
      </c>
      <c r="AB28" s="322">
        <v>0.0108</v>
      </c>
      <c r="AC28" s="23" t="s">
        <v>65</v>
      </c>
      <c r="AD28" s="23" t="s">
        <v>149</v>
      </c>
      <c r="AE28" s="17">
        <v>30</v>
      </c>
      <c r="AF28" s="17">
        <v>8</v>
      </c>
      <c r="AG28" s="17"/>
      <c r="AH28" s="17">
        <v>0.011846592</v>
      </c>
      <c r="AI28" s="79">
        <v>0.911654592308066</v>
      </c>
      <c r="AJ28" s="17"/>
      <c r="AK28" s="17"/>
      <c r="AL28" s="277"/>
      <c r="AM28" s="277"/>
      <c r="AN28" s="331"/>
      <c r="AO28" s="331"/>
      <c r="AP28" s="331"/>
      <c r="AQ28" s="331"/>
      <c r="AR28" s="331"/>
      <c r="AS28" s="331"/>
      <c r="AT28" s="331"/>
      <c r="AU28" s="331"/>
      <c r="AV28" s="331"/>
      <c r="AW28" s="331"/>
      <c r="AX28" s="340"/>
      <c r="AY28" s="25">
        <v>1</v>
      </c>
      <c r="AZ28" s="25">
        <v>1</v>
      </c>
    </row>
    <row r="29" ht="39.95" customHeight="1" spans="1:59">
      <c r="A29" s="24">
        <f t="shared" si="2"/>
        <v>21</v>
      </c>
      <c r="B29" s="18"/>
      <c r="C29" s="20"/>
      <c r="D29" s="20"/>
      <c r="E29" s="43"/>
      <c r="F29" s="43"/>
      <c r="G29" s="20"/>
      <c r="H29" s="20">
        <v>6</v>
      </c>
      <c r="I29" s="20"/>
      <c r="J29" s="17"/>
      <c r="K29" s="17"/>
      <c r="L29" s="17"/>
      <c r="M29" s="20" t="s">
        <v>151</v>
      </c>
      <c r="N29" s="210" t="s">
        <v>152</v>
      </c>
      <c r="O29" s="218" t="s">
        <v>93</v>
      </c>
      <c r="P29" s="24" t="s">
        <v>58</v>
      </c>
      <c r="Q29" s="18" t="s">
        <v>59</v>
      </c>
      <c r="R29" s="235"/>
      <c r="S29" s="23" t="s">
        <v>58</v>
      </c>
      <c r="T29" s="35" t="s">
        <v>60</v>
      </c>
      <c r="U29" s="23" t="s">
        <v>58</v>
      </c>
      <c r="V29" s="23" t="s">
        <v>61</v>
      </c>
      <c r="W29" s="23" t="s">
        <v>62</v>
      </c>
      <c r="X29" s="18" t="s">
        <v>146</v>
      </c>
      <c r="Y29" s="20" t="s">
        <v>147</v>
      </c>
      <c r="Z29" s="24" t="s">
        <v>88</v>
      </c>
      <c r="AA29" s="327" t="s">
        <v>153</v>
      </c>
      <c r="AB29" s="254">
        <v>0.008</v>
      </c>
      <c r="AC29" s="23"/>
      <c r="AD29" s="23" t="s">
        <v>149</v>
      </c>
      <c r="AE29" s="17"/>
      <c r="AF29" s="17"/>
      <c r="AG29" s="17"/>
      <c r="AH29" s="17"/>
      <c r="AI29" s="79"/>
      <c r="AJ29" s="17"/>
      <c r="AK29" s="17"/>
      <c r="AL29" s="277"/>
      <c r="AM29" s="277"/>
      <c r="AN29" s="331"/>
      <c r="AO29" s="331"/>
      <c r="AP29" s="331"/>
      <c r="AQ29" s="331"/>
      <c r="AR29" s="331"/>
      <c r="AS29" s="331"/>
      <c r="AT29" s="331"/>
      <c r="AU29" s="331"/>
      <c r="AV29" s="331"/>
      <c r="AW29" s="331"/>
      <c r="AX29" s="340"/>
      <c r="AY29" s="25">
        <v>1</v>
      </c>
      <c r="AZ29" s="20">
        <v>1</v>
      </c>
      <c r="BA29" s="6"/>
      <c r="BB29" s="6"/>
      <c r="BC29" s="20"/>
      <c r="BD29" s="20"/>
      <c r="BE29" s="20"/>
      <c r="BF29" s="20"/>
      <c r="BG29" s="312"/>
    </row>
    <row r="30" ht="39.95" customHeight="1" spans="1:52">
      <c r="A30" s="24">
        <f t="shared" si="2"/>
        <v>22</v>
      </c>
      <c r="B30" s="18"/>
      <c r="C30" s="20"/>
      <c r="D30" s="20"/>
      <c r="E30" s="43">
        <v>3</v>
      </c>
      <c r="F30" s="43"/>
      <c r="G30" s="43"/>
      <c r="H30" s="20"/>
      <c r="I30" s="20"/>
      <c r="J30" s="17"/>
      <c r="K30" s="17"/>
      <c r="L30" s="17"/>
      <c r="M30" s="35" t="s">
        <v>340</v>
      </c>
      <c r="N30" s="210" t="s">
        <v>281</v>
      </c>
      <c r="O30" s="218" t="s">
        <v>57</v>
      </c>
      <c r="P30" s="24" t="s">
        <v>58</v>
      </c>
      <c r="Q30" s="18" t="s">
        <v>59</v>
      </c>
      <c r="R30" s="235"/>
      <c r="S30" s="23" t="s">
        <v>58</v>
      </c>
      <c r="T30" s="35" t="s">
        <v>60</v>
      </c>
      <c r="U30" s="23" t="s">
        <v>58</v>
      </c>
      <c r="V30" s="23" t="s">
        <v>61</v>
      </c>
      <c r="W30" s="23" t="s">
        <v>62</v>
      </c>
      <c r="X30" s="43" t="s">
        <v>63</v>
      </c>
      <c r="Y30" s="35" t="s">
        <v>64</v>
      </c>
      <c r="Z30" s="18" t="s">
        <v>65</v>
      </c>
      <c r="AA30" s="18" t="s">
        <v>65</v>
      </c>
      <c r="AB30" s="322" t="e">
        <f>#REF!-#REF!+#REF!-#REF!</f>
        <v>#REF!</v>
      </c>
      <c r="AC30" s="23"/>
      <c r="AD30" s="23" t="s">
        <v>66</v>
      </c>
      <c r="AE30" s="17"/>
      <c r="AF30" s="17"/>
      <c r="AG30" s="17"/>
      <c r="AH30" s="17"/>
      <c r="AI30" s="79"/>
      <c r="AJ30" s="17"/>
      <c r="AK30" s="17"/>
      <c r="AL30" s="74" t="s">
        <v>103</v>
      </c>
      <c r="AM30" s="331"/>
      <c r="AN30" s="331"/>
      <c r="AO30" s="331"/>
      <c r="AP30" s="331"/>
      <c r="AQ30" s="331"/>
      <c r="AR30" s="331"/>
      <c r="AS30" s="331"/>
      <c r="AT30" s="331"/>
      <c r="AU30" s="331"/>
      <c r="AV30" s="331"/>
      <c r="AW30" s="331"/>
      <c r="AX30" s="340"/>
      <c r="AY30" s="25">
        <v>1</v>
      </c>
      <c r="AZ30" s="25">
        <v>0</v>
      </c>
    </row>
    <row r="31" ht="39.95" customHeight="1" spans="1:52">
      <c r="A31" s="24">
        <f t="shared" si="2"/>
        <v>23</v>
      </c>
      <c r="B31" s="18"/>
      <c r="C31" s="20"/>
      <c r="D31" s="20"/>
      <c r="E31" s="43">
        <v>3</v>
      </c>
      <c r="F31" s="43"/>
      <c r="G31" s="20"/>
      <c r="H31" s="20"/>
      <c r="I31" s="20"/>
      <c r="J31" s="17"/>
      <c r="K31" s="17"/>
      <c r="L31" s="17"/>
      <c r="M31" s="35" t="s">
        <v>341</v>
      </c>
      <c r="N31" s="210" t="s">
        <v>281</v>
      </c>
      <c r="O31" s="218" t="s">
        <v>167</v>
      </c>
      <c r="P31" s="24" t="s">
        <v>58</v>
      </c>
      <c r="Q31" s="18" t="s">
        <v>59</v>
      </c>
      <c r="R31" s="35"/>
      <c r="S31" s="23" t="s">
        <v>58</v>
      </c>
      <c r="T31" s="35" t="s">
        <v>60</v>
      </c>
      <c r="U31" s="23" t="s">
        <v>58</v>
      </c>
      <c r="V31" s="23" t="s">
        <v>61</v>
      </c>
      <c r="W31" s="23" t="s">
        <v>62</v>
      </c>
      <c r="X31" s="43" t="s">
        <v>63</v>
      </c>
      <c r="Y31" s="35" t="s">
        <v>64</v>
      </c>
      <c r="Z31" s="18" t="s">
        <v>65</v>
      </c>
      <c r="AA31" s="18" t="s">
        <v>282</v>
      </c>
      <c r="AB31" s="322" t="e">
        <f>AB34+AB35+AB36+#REF!+#REF!+#REF!+#REF!+AB37*#REF!+#REF!*#REF!+AB40*#REF!+#REF!+#REF!</f>
        <v>#REF!</v>
      </c>
      <c r="AC31" s="23" t="s">
        <v>65</v>
      </c>
      <c r="AD31" s="23" t="s">
        <v>66</v>
      </c>
      <c r="AE31" s="17"/>
      <c r="AF31" s="17"/>
      <c r="AG31" s="17"/>
      <c r="AH31" s="17"/>
      <c r="AI31" s="79"/>
      <c r="AJ31" s="17"/>
      <c r="AK31" s="17"/>
      <c r="AL31" s="74" t="s">
        <v>103</v>
      </c>
      <c r="AM31" s="331"/>
      <c r="AN31" s="331"/>
      <c r="AO31" s="331"/>
      <c r="AP31" s="331"/>
      <c r="AQ31" s="331"/>
      <c r="AR31" s="331"/>
      <c r="AS31" s="331"/>
      <c r="AT31" s="331"/>
      <c r="AU31" s="331"/>
      <c r="AV31" s="331"/>
      <c r="AW31" s="331"/>
      <c r="AX31" s="340"/>
      <c r="AY31" s="25">
        <v>0</v>
      </c>
      <c r="AZ31" s="25">
        <v>1</v>
      </c>
    </row>
    <row r="32" customFormat="1" ht="39.95" customHeight="1" spans="1:54">
      <c r="A32" s="24">
        <f t="shared" si="2"/>
        <v>24</v>
      </c>
      <c r="B32" s="18"/>
      <c r="C32" s="20"/>
      <c r="D32" s="20"/>
      <c r="E32" s="43"/>
      <c r="F32" s="43">
        <v>4</v>
      </c>
      <c r="G32" s="20"/>
      <c r="H32" s="20"/>
      <c r="I32" s="20"/>
      <c r="J32" s="17"/>
      <c r="K32" s="17"/>
      <c r="L32" s="17" t="s">
        <v>342</v>
      </c>
      <c r="M32" s="35" t="s">
        <v>342</v>
      </c>
      <c r="N32" s="210" t="s">
        <v>343</v>
      </c>
      <c r="O32" s="218"/>
      <c r="P32" s="24"/>
      <c r="Q32" s="18"/>
      <c r="R32" s="35"/>
      <c r="S32" s="23"/>
      <c r="T32" s="35"/>
      <c r="U32" s="23"/>
      <c r="V32" s="23"/>
      <c r="W32" s="23"/>
      <c r="X32" s="43"/>
      <c r="Y32" s="35"/>
      <c r="Z32" s="18"/>
      <c r="AA32" s="18"/>
      <c r="AB32" s="322"/>
      <c r="AC32" s="23"/>
      <c r="AD32" s="23"/>
      <c r="AE32" s="17"/>
      <c r="AF32" s="17"/>
      <c r="AG32" s="17"/>
      <c r="AH32" s="17"/>
      <c r="AI32" s="79"/>
      <c r="AJ32" s="17"/>
      <c r="AK32" s="17">
        <v>0.295</v>
      </c>
      <c r="AL32" s="74" t="s">
        <v>67</v>
      </c>
      <c r="AM32" s="74" t="s">
        <v>96</v>
      </c>
      <c r="AN32" s="331"/>
      <c r="AO32" s="331"/>
      <c r="AP32" s="331"/>
      <c r="AQ32" s="331"/>
      <c r="AR32" s="331"/>
      <c r="AS32" s="331"/>
      <c r="AT32" s="331"/>
      <c r="AU32" s="331"/>
      <c r="AV32" s="331"/>
      <c r="AW32" s="331"/>
      <c r="AX32" s="340"/>
      <c r="AY32" s="25">
        <v>1</v>
      </c>
      <c r="AZ32" s="25">
        <v>1</v>
      </c>
      <c r="BA32" s="6"/>
      <c r="BB32" s="6"/>
    </row>
    <row r="33" customFormat="1" ht="39.95" customHeight="1" spans="1:54">
      <c r="A33" s="24">
        <f t="shared" si="2"/>
        <v>25</v>
      </c>
      <c r="B33" s="18"/>
      <c r="C33" s="20"/>
      <c r="D33" s="20"/>
      <c r="E33" s="43"/>
      <c r="F33" s="43"/>
      <c r="G33" s="20">
        <v>5</v>
      </c>
      <c r="H33" s="20"/>
      <c r="I33" s="20"/>
      <c r="J33" s="17"/>
      <c r="K33" s="17"/>
      <c r="L33" s="17" t="s">
        <v>344</v>
      </c>
      <c r="M33" s="35" t="s">
        <v>344</v>
      </c>
      <c r="N33" s="210" t="s">
        <v>345</v>
      </c>
      <c r="O33" s="218"/>
      <c r="P33" s="24"/>
      <c r="Q33" s="18"/>
      <c r="R33" s="35"/>
      <c r="S33" s="23"/>
      <c r="T33" s="35"/>
      <c r="U33" s="23"/>
      <c r="V33" s="23"/>
      <c r="W33" s="23"/>
      <c r="X33" s="43"/>
      <c r="Y33" s="35"/>
      <c r="Z33" s="18"/>
      <c r="AA33" s="18"/>
      <c r="AB33" s="322"/>
      <c r="AC33" s="23"/>
      <c r="AD33" s="23"/>
      <c r="AE33" s="17"/>
      <c r="AF33" s="17"/>
      <c r="AG33" s="17"/>
      <c r="AH33" s="17"/>
      <c r="AI33" s="79"/>
      <c r="AJ33" s="17">
        <v>89</v>
      </c>
      <c r="AK33" s="17"/>
      <c r="AL33" s="74" t="s">
        <v>67</v>
      </c>
      <c r="AM33" s="74" t="s">
        <v>68</v>
      </c>
      <c r="AN33" s="331"/>
      <c r="AO33" s="331"/>
      <c r="AP33" s="331"/>
      <c r="AQ33" s="331"/>
      <c r="AR33" s="331"/>
      <c r="AS33" s="331"/>
      <c r="AT33" s="331"/>
      <c r="AU33" s="331"/>
      <c r="AV33" s="331"/>
      <c r="AW33" s="331"/>
      <c r="AX33" s="340"/>
      <c r="AY33" s="25">
        <v>1</v>
      </c>
      <c r="AZ33" s="25">
        <v>1</v>
      </c>
      <c r="BA33" s="6"/>
      <c r="BB33" s="6"/>
    </row>
    <row r="34" s="288" customFormat="1" ht="39.95" customHeight="1" spans="1:54">
      <c r="A34" s="24">
        <f t="shared" si="2"/>
        <v>26</v>
      </c>
      <c r="B34" s="210"/>
      <c r="C34" s="210"/>
      <c r="D34" s="210"/>
      <c r="E34" s="210"/>
      <c r="H34" s="210">
        <v>4</v>
      </c>
      <c r="I34" s="210"/>
      <c r="J34" s="210"/>
      <c r="K34" s="210"/>
      <c r="L34" s="224" t="s">
        <v>283</v>
      </c>
      <c r="M34" s="35" t="s">
        <v>283</v>
      </c>
      <c r="N34" s="210" t="s">
        <v>284</v>
      </c>
      <c r="O34" s="218" t="s">
        <v>167</v>
      </c>
      <c r="P34" s="24" t="s">
        <v>58</v>
      </c>
      <c r="Q34" s="18" t="s">
        <v>59</v>
      </c>
      <c r="R34" s="235"/>
      <c r="S34" s="23" t="s">
        <v>58</v>
      </c>
      <c r="T34" s="35" t="s">
        <v>60</v>
      </c>
      <c r="U34" s="23" t="s">
        <v>58</v>
      </c>
      <c r="V34" s="23" t="s">
        <v>61</v>
      </c>
      <c r="W34" s="23" t="s">
        <v>62</v>
      </c>
      <c r="X34" s="18" t="s">
        <v>168</v>
      </c>
      <c r="Y34" s="20" t="s">
        <v>285</v>
      </c>
      <c r="Z34" s="242" t="s">
        <v>170</v>
      </c>
      <c r="AA34" s="35" t="s">
        <v>286</v>
      </c>
      <c r="AB34" s="328">
        <v>1.328</v>
      </c>
      <c r="AC34" s="23" t="s">
        <v>65</v>
      </c>
      <c r="AD34" s="23" t="s">
        <v>80</v>
      </c>
      <c r="AE34" s="210">
        <v>1508.53615520282</v>
      </c>
      <c r="AF34" s="210">
        <v>25</v>
      </c>
      <c r="AG34" s="210">
        <v>2</v>
      </c>
      <c r="AH34" s="210">
        <v>1.71068</v>
      </c>
      <c r="AI34" s="335">
        <v>0.986742114246966</v>
      </c>
      <c r="AJ34" s="210"/>
      <c r="AK34" s="210"/>
      <c r="AL34" s="23" t="s">
        <v>67</v>
      </c>
      <c r="AM34" s="23" t="s">
        <v>287</v>
      </c>
      <c r="AN34" s="331"/>
      <c r="AO34" s="331"/>
      <c r="AP34" s="331"/>
      <c r="AQ34" s="331"/>
      <c r="AR34" s="331"/>
      <c r="AS34" s="331"/>
      <c r="AT34" s="331"/>
      <c r="AU34" s="331"/>
      <c r="AV34" s="331"/>
      <c r="AW34" s="331"/>
      <c r="AX34" s="346"/>
      <c r="AY34" s="25">
        <v>1</v>
      </c>
      <c r="AZ34" s="25">
        <v>1</v>
      </c>
      <c r="BA34" s="6"/>
      <c r="BB34" s="6"/>
    </row>
    <row r="35" s="288" customFormat="1" ht="39.95" customHeight="1" spans="1:54">
      <c r="A35" s="24">
        <f t="shared" si="2"/>
        <v>27</v>
      </c>
      <c r="B35" s="210"/>
      <c r="C35" s="210"/>
      <c r="D35" s="210"/>
      <c r="E35" s="210"/>
      <c r="H35" s="210">
        <v>4</v>
      </c>
      <c r="I35" s="210"/>
      <c r="J35" s="210"/>
      <c r="K35" s="210"/>
      <c r="L35" s="224" t="s">
        <v>288</v>
      </c>
      <c r="M35" s="20" t="s">
        <v>289</v>
      </c>
      <c r="N35" s="210" t="s">
        <v>290</v>
      </c>
      <c r="O35" s="210" t="s">
        <v>291</v>
      </c>
      <c r="P35" s="20" t="s">
        <v>174</v>
      </c>
      <c r="Q35" s="18" t="s">
        <v>59</v>
      </c>
      <c r="R35" s="210"/>
      <c r="S35" s="23" t="s">
        <v>58</v>
      </c>
      <c r="T35" s="35" t="s">
        <v>60</v>
      </c>
      <c r="U35" s="20" t="s">
        <v>65</v>
      </c>
      <c r="V35" s="23" t="s">
        <v>62</v>
      </c>
      <c r="W35" s="23" t="s">
        <v>61</v>
      </c>
      <c r="X35" s="18" t="s">
        <v>112</v>
      </c>
      <c r="Y35" s="20" t="s">
        <v>292</v>
      </c>
      <c r="Z35" s="35" t="s">
        <v>293</v>
      </c>
      <c r="AA35" s="35" t="s">
        <v>294</v>
      </c>
      <c r="AB35" s="329">
        <v>0.04</v>
      </c>
      <c r="AC35" s="23" t="s">
        <v>65</v>
      </c>
      <c r="AD35" s="23" t="s">
        <v>74</v>
      </c>
      <c r="AE35" s="210">
        <v>81</v>
      </c>
      <c r="AF35" s="210">
        <v>52</v>
      </c>
      <c r="AG35" s="210">
        <v>2</v>
      </c>
      <c r="AH35" s="210">
        <v>0.06621264</v>
      </c>
      <c r="AI35" s="335">
        <v>0.604114259754633</v>
      </c>
      <c r="AJ35" s="210"/>
      <c r="AK35" s="210"/>
      <c r="AL35" s="74" t="s">
        <v>81</v>
      </c>
      <c r="AM35" s="224" t="s">
        <v>295</v>
      </c>
      <c r="AN35" s="331"/>
      <c r="AO35" s="331"/>
      <c r="AP35" s="331"/>
      <c r="AQ35" s="331"/>
      <c r="AR35" s="331"/>
      <c r="AS35" s="331"/>
      <c r="AT35" s="331"/>
      <c r="AU35" s="331"/>
      <c r="AV35" s="331"/>
      <c r="AW35" s="331"/>
      <c r="AX35" s="346"/>
      <c r="AY35" s="25">
        <v>1</v>
      </c>
      <c r="AZ35" s="25">
        <v>1</v>
      </c>
      <c r="BA35" s="6"/>
      <c r="BB35" s="6"/>
    </row>
    <row r="36" ht="39.95" customHeight="1" spans="1:52">
      <c r="A36" s="24">
        <f t="shared" si="2"/>
        <v>28</v>
      </c>
      <c r="B36" s="18"/>
      <c r="C36" s="20"/>
      <c r="D36" s="20"/>
      <c r="E36" s="43"/>
      <c r="H36" s="43">
        <v>4</v>
      </c>
      <c r="I36" s="210"/>
      <c r="J36" s="17"/>
      <c r="K36" s="17"/>
      <c r="L36" s="17" t="s">
        <v>296</v>
      </c>
      <c r="M36" s="20" t="s">
        <v>297</v>
      </c>
      <c r="N36" s="210" t="s">
        <v>298</v>
      </c>
      <c r="O36" s="210" t="s">
        <v>299</v>
      </c>
      <c r="P36" s="20" t="s">
        <v>174</v>
      </c>
      <c r="Q36" s="18" t="s">
        <v>59</v>
      </c>
      <c r="R36" s="210"/>
      <c r="S36" s="23" t="s">
        <v>58</v>
      </c>
      <c r="T36" s="35" t="s">
        <v>60</v>
      </c>
      <c r="U36" s="20" t="s">
        <v>65</v>
      </c>
      <c r="V36" s="23" t="s">
        <v>62</v>
      </c>
      <c r="W36" s="23" t="s">
        <v>61</v>
      </c>
      <c r="X36" s="18" t="s">
        <v>112</v>
      </c>
      <c r="Y36" s="20" t="s">
        <v>292</v>
      </c>
      <c r="Z36" s="35" t="s">
        <v>293</v>
      </c>
      <c r="AA36" s="35" t="s">
        <v>294</v>
      </c>
      <c r="AB36" s="329">
        <v>0.04</v>
      </c>
      <c r="AC36" s="23" t="s">
        <v>65</v>
      </c>
      <c r="AD36" s="23" t="s">
        <v>74</v>
      </c>
      <c r="AE36" s="210">
        <v>81</v>
      </c>
      <c r="AF36" s="210">
        <v>52</v>
      </c>
      <c r="AG36" s="210">
        <v>2</v>
      </c>
      <c r="AH36" s="210">
        <v>0.06621264</v>
      </c>
      <c r="AI36" s="335">
        <v>0.604114259754633</v>
      </c>
      <c r="AJ36" s="210"/>
      <c r="AK36" s="210"/>
      <c r="AL36" s="74" t="s">
        <v>81</v>
      </c>
      <c r="AM36" s="224" t="s">
        <v>295</v>
      </c>
      <c r="AN36" s="331"/>
      <c r="AO36" s="331"/>
      <c r="AP36" s="331"/>
      <c r="AQ36" s="331"/>
      <c r="AR36" s="331"/>
      <c r="AS36" s="331"/>
      <c r="AT36" s="331"/>
      <c r="AU36" s="331"/>
      <c r="AV36" s="331"/>
      <c r="AW36" s="331"/>
      <c r="AX36" s="346"/>
      <c r="AY36" s="25">
        <v>1</v>
      </c>
      <c r="AZ36" s="25">
        <v>1</v>
      </c>
    </row>
    <row r="37" ht="39.95" customHeight="1" spans="1:52">
      <c r="A37" s="24">
        <f t="shared" si="2"/>
        <v>29</v>
      </c>
      <c r="B37" s="18"/>
      <c r="C37" s="20"/>
      <c r="D37" s="20"/>
      <c r="E37" s="43"/>
      <c r="H37" s="43">
        <v>4</v>
      </c>
      <c r="I37" s="210"/>
      <c r="J37" s="312"/>
      <c r="K37" s="312"/>
      <c r="L37" s="313" t="s">
        <v>346</v>
      </c>
      <c r="M37" s="25" t="s">
        <v>346</v>
      </c>
      <c r="N37" s="25" t="s">
        <v>347</v>
      </c>
      <c r="O37" s="314" t="s">
        <v>167</v>
      </c>
      <c r="P37" s="219" t="s">
        <v>58</v>
      </c>
      <c r="Q37" s="40" t="s">
        <v>59</v>
      </c>
      <c r="R37" s="25"/>
      <c r="S37" s="41" t="s">
        <v>58</v>
      </c>
      <c r="T37" s="35" t="s">
        <v>60</v>
      </c>
      <c r="U37" s="23" t="s">
        <v>58</v>
      </c>
      <c r="V37" s="23" t="s">
        <v>61</v>
      </c>
      <c r="W37" s="23" t="s">
        <v>62</v>
      </c>
      <c r="X37" s="43" t="s">
        <v>63</v>
      </c>
      <c r="Y37" s="35" t="s">
        <v>64</v>
      </c>
      <c r="Z37" s="18" t="s">
        <v>65</v>
      </c>
      <c r="AA37" s="18" t="s">
        <v>65</v>
      </c>
      <c r="AB37" s="330">
        <f>AB38+AB39</f>
        <v>0.092</v>
      </c>
      <c r="AC37" s="23"/>
      <c r="AD37" s="23" t="s">
        <v>80</v>
      </c>
      <c r="AE37" s="20"/>
      <c r="AF37" s="20"/>
      <c r="AG37" s="20"/>
      <c r="AH37" s="20"/>
      <c r="AI37" s="336"/>
      <c r="AJ37" s="36">
        <v>6</v>
      </c>
      <c r="AK37" s="20"/>
      <c r="AL37" s="74" t="s">
        <v>81</v>
      </c>
      <c r="AM37" s="36" t="s">
        <v>90</v>
      </c>
      <c r="AN37" s="331"/>
      <c r="AO37" s="331"/>
      <c r="AP37" s="331"/>
      <c r="AQ37" s="331"/>
      <c r="AR37" s="331"/>
      <c r="AS37" s="331"/>
      <c r="AT37" s="331"/>
      <c r="AU37" s="331"/>
      <c r="AV37" s="331"/>
      <c r="AW37" s="331"/>
      <c r="AX37" s="347"/>
      <c r="AY37" s="25">
        <v>2</v>
      </c>
      <c r="AZ37" s="25">
        <v>2</v>
      </c>
    </row>
    <row r="38" ht="39.95" customHeight="1" spans="1:52">
      <c r="A38" s="24">
        <f t="shared" si="2"/>
        <v>30</v>
      </c>
      <c r="B38" s="18"/>
      <c r="C38" s="20"/>
      <c r="D38" s="20"/>
      <c r="E38" s="43"/>
      <c r="H38" s="43"/>
      <c r="I38" s="20">
        <v>5</v>
      </c>
      <c r="J38" s="17"/>
      <c r="K38" s="17"/>
      <c r="L38" s="35"/>
      <c r="M38" s="35" t="s">
        <v>300</v>
      </c>
      <c r="N38" s="210" t="s">
        <v>301</v>
      </c>
      <c r="O38" s="218" t="s">
        <v>167</v>
      </c>
      <c r="P38" s="24" t="s">
        <v>58</v>
      </c>
      <c r="Q38" s="18" t="s">
        <v>59</v>
      </c>
      <c r="R38" s="235"/>
      <c r="S38" s="23" t="s">
        <v>58</v>
      </c>
      <c r="T38" s="35" t="s">
        <v>60</v>
      </c>
      <c r="U38" s="23" t="s">
        <v>58</v>
      </c>
      <c r="V38" s="23" t="s">
        <v>61</v>
      </c>
      <c r="W38" s="23" t="s">
        <v>62</v>
      </c>
      <c r="X38" s="18" t="s">
        <v>86</v>
      </c>
      <c r="Y38" s="20" t="s">
        <v>348</v>
      </c>
      <c r="Z38" s="24" t="s">
        <v>88</v>
      </c>
      <c r="AA38" s="24" t="s">
        <v>303</v>
      </c>
      <c r="AB38" s="254">
        <v>0.074</v>
      </c>
      <c r="AC38" s="23" t="s">
        <v>65</v>
      </c>
      <c r="AD38" s="23" t="s">
        <v>80</v>
      </c>
      <c r="AE38" s="17">
        <f t="shared" ref="AE38:AE43" si="3">AB38/0.2219*1000</f>
        <v>333.483551149166</v>
      </c>
      <c r="AF38" s="17">
        <v>6</v>
      </c>
      <c r="AG38" s="17">
        <v>6</v>
      </c>
      <c r="AH38" s="17">
        <f>AB38</f>
        <v>0.074</v>
      </c>
      <c r="AI38" s="79">
        <v>1</v>
      </c>
      <c r="AJ38" s="17"/>
      <c r="AK38" s="17"/>
      <c r="AL38" s="277"/>
      <c r="AM38" s="277"/>
      <c r="AN38" s="331"/>
      <c r="AO38" s="331"/>
      <c r="AP38" s="331"/>
      <c r="AQ38" s="331"/>
      <c r="AR38" s="331"/>
      <c r="AS38" s="331"/>
      <c r="AT38" s="331"/>
      <c r="AU38" s="331"/>
      <c r="AV38" s="331"/>
      <c r="AW38" s="331"/>
      <c r="AX38" s="340"/>
      <c r="AY38" s="25">
        <v>1</v>
      </c>
      <c r="AZ38" s="25">
        <v>1</v>
      </c>
    </row>
    <row r="39" ht="39.95" customHeight="1" spans="1:52">
      <c r="A39" s="24">
        <f t="shared" si="2"/>
        <v>31</v>
      </c>
      <c r="B39" s="18"/>
      <c r="C39" s="20"/>
      <c r="D39" s="20"/>
      <c r="E39" s="43"/>
      <c r="H39" s="43"/>
      <c r="I39" s="20">
        <v>5</v>
      </c>
      <c r="J39" s="17"/>
      <c r="K39" s="17"/>
      <c r="L39" s="35"/>
      <c r="M39" s="35" t="s">
        <v>349</v>
      </c>
      <c r="N39" s="210" t="s">
        <v>350</v>
      </c>
      <c r="O39" s="218" t="s">
        <v>167</v>
      </c>
      <c r="P39" s="24" t="s">
        <v>58</v>
      </c>
      <c r="Q39" s="18" t="s">
        <v>59</v>
      </c>
      <c r="R39" s="235"/>
      <c r="S39" s="23" t="s">
        <v>58</v>
      </c>
      <c r="T39" s="35" t="s">
        <v>60</v>
      </c>
      <c r="U39" s="23" t="s">
        <v>58</v>
      </c>
      <c r="V39" s="23" t="s">
        <v>61</v>
      </c>
      <c r="W39" s="23" t="s">
        <v>62</v>
      </c>
      <c r="X39" s="18" t="s">
        <v>86</v>
      </c>
      <c r="Y39" s="20" t="s">
        <v>175</v>
      </c>
      <c r="Z39" s="24" t="s">
        <v>88</v>
      </c>
      <c r="AA39" s="24" t="s">
        <v>351</v>
      </c>
      <c r="AB39" s="322">
        <v>0.018</v>
      </c>
      <c r="AC39" s="23" t="s">
        <v>65</v>
      </c>
      <c r="AD39" s="23" t="s">
        <v>80</v>
      </c>
      <c r="AE39" s="17">
        <f>AB39/0.154*1000</f>
        <v>116.883116883117</v>
      </c>
      <c r="AF39" s="17">
        <v>5</v>
      </c>
      <c r="AG39" s="17">
        <v>5</v>
      </c>
      <c r="AH39" s="17">
        <v>0.018</v>
      </c>
      <c r="AI39" s="79">
        <v>1</v>
      </c>
      <c r="AJ39" s="17"/>
      <c r="AK39" s="17"/>
      <c r="AL39" s="277"/>
      <c r="AM39" s="277"/>
      <c r="AN39" s="331"/>
      <c r="AO39" s="331"/>
      <c r="AP39" s="331"/>
      <c r="AQ39" s="331"/>
      <c r="AR39" s="331"/>
      <c r="AS39" s="331"/>
      <c r="AT39" s="331"/>
      <c r="AU39" s="331"/>
      <c r="AV39" s="331"/>
      <c r="AW39" s="331"/>
      <c r="AX39" s="340"/>
      <c r="AY39" s="25">
        <v>1</v>
      </c>
      <c r="AZ39" s="25">
        <v>1</v>
      </c>
    </row>
    <row r="40" ht="39.95" customHeight="1" spans="1:52">
      <c r="A40" s="24">
        <f t="shared" si="2"/>
        <v>32</v>
      </c>
      <c r="B40" s="18"/>
      <c r="C40" s="20"/>
      <c r="D40" s="20"/>
      <c r="E40" s="43"/>
      <c r="H40" s="43">
        <v>4</v>
      </c>
      <c r="I40" s="20"/>
      <c r="J40" s="17"/>
      <c r="K40" s="17"/>
      <c r="L40" s="17" t="s">
        <v>304</v>
      </c>
      <c r="M40" s="35" t="s">
        <v>304</v>
      </c>
      <c r="N40" s="210" t="s">
        <v>305</v>
      </c>
      <c r="O40" s="218" t="s">
        <v>167</v>
      </c>
      <c r="P40" s="24" t="s">
        <v>58</v>
      </c>
      <c r="Q40" s="18" t="s">
        <v>59</v>
      </c>
      <c r="R40" s="235"/>
      <c r="S40" s="23" t="s">
        <v>58</v>
      </c>
      <c r="T40" s="35" t="s">
        <v>60</v>
      </c>
      <c r="U40" s="23" t="s">
        <v>58</v>
      </c>
      <c r="V40" s="23" t="s">
        <v>61</v>
      </c>
      <c r="W40" s="23" t="s">
        <v>62</v>
      </c>
      <c r="X40" s="18" t="s">
        <v>86</v>
      </c>
      <c r="Y40" s="20" t="s">
        <v>87</v>
      </c>
      <c r="Z40" s="24" t="s">
        <v>88</v>
      </c>
      <c r="AA40" s="24" t="s">
        <v>306</v>
      </c>
      <c r="AB40" s="322">
        <v>0.048</v>
      </c>
      <c r="AC40" s="23" t="s">
        <v>65</v>
      </c>
      <c r="AD40" s="23" t="s">
        <v>80</v>
      </c>
      <c r="AE40" s="17">
        <f t="shared" si="3"/>
        <v>216.313654799459</v>
      </c>
      <c r="AF40" s="17">
        <v>6</v>
      </c>
      <c r="AG40" s="17">
        <v>6</v>
      </c>
      <c r="AH40" s="17">
        <v>0.054</v>
      </c>
      <c r="AI40" s="79">
        <v>1</v>
      </c>
      <c r="AJ40" s="17"/>
      <c r="AK40" s="17"/>
      <c r="AL40" s="74" t="s">
        <v>81</v>
      </c>
      <c r="AM40" s="36" t="s">
        <v>90</v>
      </c>
      <c r="AN40" s="331"/>
      <c r="AO40" s="331"/>
      <c r="AP40" s="331"/>
      <c r="AQ40" s="331"/>
      <c r="AR40" s="331"/>
      <c r="AS40" s="331"/>
      <c r="AT40" s="331"/>
      <c r="AU40" s="331"/>
      <c r="AV40" s="331"/>
      <c r="AW40" s="331"/>
      <c r="AX40" s="340"/>
      <c r="AY40" s="25">
        <v>2</v>
      </c>
      <c r="AZ40" s="25">
        <v>2</v>
      </c>
    </row>
    <row r="41" ht="39.95" customHeight="1" spans="1:52">
      <c r="A41" s="24"/>
      <c r="B41" s="18"/>
      <c r="C41" s="20"/>
      <c r="D41" s="20"/>
      <c r="E41" s="43">
        <v>3</v>
      </c>
      <c r="H41" s="43"/>
      <c r="I41" s="20"/>
      <c r="J41" s="17"/>
      <c r="K41" s="17"/>
      <c r="L41" s="17" t="s">
        <v>307</v>
      </c>
      <c r="M41" s="35" t="s">
        <v>307</v>
      </c>
      <c r="N41" s="210" t="s">
        <v>308</v>
      </c>
      <c r="O41" s="24"/>
      <c r="P41" s="18"/>
      <c r="Q41" s="235"/>
      <c r="R41" s="23"/>
      <c r="S41" s="35"/>
      <c r="T41" s="23"/>
      <c r="U41" s="23"/>
      <c r="V41" s="23"/>
      <c r="W41" s="18"/>
      <c r="X41" s="20"/>
      <c r="Y41" s="24"/>
      <c r="Z41" s="24"/>
      <c r="AA41" s="254"/>
      <c r="AB41" s="23"/>
      <c r="AC41" s="23"/>
      <c r="AD41" s="17"/>
      <c r="AE41" s="17"/>
      <c r="AF41" s="17"/>
      <c r="AG41" s="17"/>
      <c r="AH41" s="23"/>
      <c r="AI41" s="17"/>
      <c r="AJ41" s="17"/>
      <c r="AK41" s="17">
        <v>0.008</v>
      </c>
      <c r="AL41" s="36" t="s">
        <v>67</v>
      </c>
      <c r="AM41" s="36" t="s">
        <v>96</v>
      </c>
      <c r="AN41" s="331"/>
      <c r="AO41" s="331"/>
      <c r="AP41" s="331"/>
      <c r="AQ41" s="331"/>
      <c r="AR41" s="331"/>
      <c r="AS41" s="331"/>
      <c r="AT41" s="331"/>
      <c r="AU41" s="331"/>
      <c r="AV41" s="331"/>
      <c r="AW41" s="331"/>
      <c r="AX41" s="340"/>
      <c r="AY41" s="25">
        <v>1</v>
      </c>
      <c r="AZ41" s="25">
        <v>1</v>
      </c>
    </row>
    <row r="42" ht="39.95" customHeight="1" spans="1:52">
      <c r="A42" s="24">
        <f t="shared" ref="A42:A59" si="4">ROW(42:42)-8</f>
        <v>34</v>
      </c>
      <c r="B42" s="18"/>
      <c r="C42" s="20"/>
      <c r="D42" s="20"/>
      <c r="E42" s="43"/>
      <c r="F42" s="43">
        <v>4</v>
      </c>
      <c r="G42" s="20"/>
      <c r="H42" s="20"/>
      <c r="I42" s="20"/>
      <c r="J42" s="20"/>
      <c r="K42" s="20"/>
      <c r="L42" s="36" t="s">
        <v>309</v>
      </c>
      <c r="M42" s="20" t="s">
        <v>310</v>
      </c>
      <c r="N42" s="20" t="s">
        <v>311</v>
      </c>
      <c r="O42" s="20" t="s">
        <v>312</v>
      </c>
      <c r="P42" s="20" t="s">
        <v>174</v>
      </c>
      <c r="Q42" s="18" t="s">
        <v>59</v>
      </c>
      <c r="R42" s="20"/>
      <c r="S42" s="23" t="s">
        <v>58</v>
      </c>
      <c r="T42" s="20" t="s">
        <v>60</v>
      </c>
      <c r="U42" s="20" t="s">
        <v>65</v>
      </c>
      <c r="V42" s="23" t="s">
        <v>62</v>
      </c>
      <c r="W42" s="23" t="s">
        <v>61</v>
      </c>
      <c r="X42" s="20" t="s">
        <v>112</v>
      </c>
      <c r="Y42" s="20" t="s">
        <v>313</v>
      </c>
      <c r="Z42" s="35" t="s">
        <v>314</v>
      </c>
      <c r="AA42" s="20" t="s">
        <v>315</v>
      </c>
      <c r="AB42" s="330">
        <v>0.0785</v>
      </c>
      <c r="AC42" s="23" t="s">
        <v>65</v>
      </c>
      <c r="AD42" s="23" t="s">
        <v>74</v>
      </c>
      <c r="AE42" s="20">
        <v>158</v>
      </c>
      <c r="AF42" s="20">
        <v>102</v>
      </c>
      <c r="AG42" s="20">
        <v>1</v>
      </c>
      <c r="AH42" s="20">
        <v>0.12667176</v>
      </c>
      <c r="AI42" s="336">
        <v>0.619711923162669</v>
      </c>
      <c r="AJ42" s="20"/>
      <c r="AK42" s="20"/>
      <c r="AL42" s="74" t="s">
        <v>67</v>
      </c>
      <c r="AM42" s="36" t="s">
        <v>75</v>
      </c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0"/>
      <c r="AY42" s="25">
        <v>1</v>
      </c>
      <c r="AZ42" s="25">
        <v>1</v>
      </c>
    </row>
    <row r="43" ht="39.95" customHeight="1" spans="1:52">
      <c r="A43" s="24">
        <f t="shared" si="4"/>
        <v>35</v>
      </c>
      <c r="B43" s="18"/>
      <c r="C43" s="20"/>
      <c r="D43" s="20"/>
      <c r="E43" s="43">
        <v>3</v>
      </c>
      <c r="F43" s="43"/>
      <c r="G43" s="20"/>
      <c r="H43" s="20"/>
      <c r="I43" s="20"/>
      <c r="J43" s="17"/>
      <c r="K43" s="17"/>
      <c r="L43" s="17" t="s">
        <v>84</v>
      </c>
      <c r="M43" s="20" t="s">
        <v>84</v>
      </c>
      <c r="N43" s="210" t="s">
        <v>85</v>
      </c>
      <c r="O43" s="218" t="s">
        <v>167</v>
      </c>
      <c r="P43" s="24" t="s">
        <v>58</v>
      </c>
      <c r="Q43" s="18" t="s">
        <v>59</v>
      </c>
      <c r="R43" s="235"/>
      <c r="S43" s="23" t="s">
        <v>58</v>
      </c>
      <c r="T43" s="35" t="s">
        <v>60</v>
      </c>
      <c r="U43" s="23" t="s">
        <v>58</v>
      </c>
      <c r="V43" s="23" t="s">
        <v>61</v>
      </c>
      <c r="W43" s="23" t="s">
        <v>62</v>
      </c>
      <c r="X43" s="18" t="s">
        <v>86</v>
      </c>
      <c r="Y43" s="20" t="s">
        <v>87</v>
      </c>
      <c r="Z43" s="24" t="s">
        <v>88</v>
      </c>
      <c r="AA43" s="24" t="s">
        <v>352</v>
      </c>
      <c r="AB43" s="322">
        <v>0.088</v>
      </c>
      <c r="AC43" s="23" t="s">
        <v>65</v>
      </c>
      <c r="AD43" s="252" t="s">
        <v>80</v>
      </c>
      <c r="AE43" s="236">
        <f t="shared" si="3"/>
        <v>396.575033799009</v>
      </c>
      <c r="AF43" s="236">
        <v>6</v>
      </c>
      <c r="AG43" s="236">
        <v>6</v>
      </c>
      <c r="AH43" s="236">
        <v>0.081</v>
      </c>
      <c r="AI43" s="269">
        <v>1</v>
      </c>
      <c r="AJ43" s="17"/>
      <c r="AK43" s="17"/>
      <c r="AL43" s="74" t="s">
        <v>81</v>
      </c>
      <c r="AM43" s="36" t="s">
        <v>90</v>
      </c>
      <c r="AN43" s="331"/>
      <c r="AO43" s="331"/>
      <c r="AP43" s="331"/>
      <c r="AQ43" s="331"/>
      <c r="AR43" s="331"/>
      <c r="AS43" s="331"/>
      <c r="AT43" s="331"/>
      <c r="AU43" s="331"/>
      <c r="AV43" s="331"/>
      <c r="AW43" s="331"/>
      <c r="AX43" s="340"/>
      <c r="AY43" s="25">
        <v>2</v>
      </c>
      <c r="AZ43" s="25">
        <v>2</v>
      </c>
    </row>
    <row r="44" ht="39.95" customHeight="1" spans="1:52">
      <c r="A44" s="24">
        <f t="shared" si="4"/>
        <v>36</v>
      </c>
      <c r="B44" s="18"/>
      <c r="C44" s="20"/>
      <c r="D44" s="20"/>
      <c r="E44" s="43">
        <v>3</v>
      </c>
      <c r="F44" s="43"/>
      <c r="G44" s="20"/>
      <c r="H44" s="20"/>
      <c r="I44" s="20"/>
      <c r="J44" s="17"/>
      <c r="K44" s="17"/>
      <c r="L44" s="17"/>
      <c r="M44" s="35" t="s">
        <v>353</v>
      </c>
      <c r="N44" s="210" t="s">
        <v>189</v>
      </c>
      <c r="O44" s="218" t="s">
        <v>93</v>
      </c>
      <c r="P44" s="24" t="s">
        <v>58</v>
      </c>
      <c r="Q44" s="18" t="s">
        <v>59</v>
      </c>
      <c r="R44" s="35"/>
      <c r="S44" s="23" t="s">
        <v>58</v>
      </c>
      <c r="T44" s="35" t="s">
        <v>60</v>
      </c>
      <c r="U44" s="23" t="s">
        <v>58</v>
      </c>
      <c r="V44" s="23" t="s">
        <v>61</v>
      </c>
      <c r="W44" s="23" t="s">
        <v>62</v>
      </c>
      <c r="X44" s="43" t="s">
        <v>63</v>
      </c>
      <c r="Y44" s="35" t="s">
        <v>64</v>
      </c>
      <c r="Z44" s="18" t="s">
        <v>65</v>
      </c>
      <c r="AA44" s="18" t="s">
        <v>225</v>
      </c>
      <c r="AB44" s="322">
        <f>AB46+AB49+AB51+AB53+AB57+AB61</f>
        <v>1.8068</v>
      </c>
      <c r="AC44" s="23" t="s">
        <v>65</v>
      </c>
      <c r="AD44" s="23"/>
      <c r="AE44" s="17"/>
      <c r="AF44" s="17"/>
      <c r="AG44" s="17"/>
      <c r="AH44" s="17"/>
      <c r="AI44" s="79"/>
      <c r="AJ44" s="17">
        <v>14.5</v>
      </c>
      <c r="AK44" s="17"/>
      <c r="AL44" s="74" t="s">
        <v>103</v>
      </c>
      <c r="AM44" s="74"/>
      <c r="AN44" s="331"/>
      <c r="AO44" s="331"/>
      <c r="AP44" s="331"/>
      <c r="AQ44" s="331"/>
      <c r="AR44" s="331"/>
      <c r="AS44" s="331"/>
      <c r="AT44" s="331"/>
      <c r="AU44" s="331"/>
      <c r="AV44" s="331"/>
      <c r="AW44" s="331"/>
      <c r="AX44" s="340"/>
      <c r="AY44" s="25">
        <v>1</v>
      </c>
      <c r="AZ44" s="25">
        <v>1</v>
      </c>
    </row>
    <row r="45" ht="39.95" customHeight="1" spans="1:52">
      <c r="A45" s="24">
        <f t="shared" si="4"/>
        <v>37</v>
      </c>
      <c r="B45" s="18"/>
      <c r="C45" s="20"/>
      <c r="D45" s="20"/>
      <c r="E45" s="43"/>
      <c r="F45" s="43">
        <v>4</v>
      </c>
      <c r="G45" s="20"/>
      <c r="H45" s="20"/>
      <c r="I45" s="20"/>
      <c r="J45" s="17"/>
      <c r="K45" s="17"/>
      <c r="L45" s="17" t="s">
        <v>190</v>
      </c>
      <c r="M45" s="42" t="s">
        <v>190</v>
      </c>
      <c r="N45" s="221" t="s">
        <v>191</v>
      </c>
      <c r="O45" s="218" t="s">
        <v>93</v>
      </c>
      <c r="P45" s="24" t="s">
        <v>58</v>
      </c>
      <c r="Q45" s="18" t="s">
        <v>59</v>
      </c>
      <c r="R45" s="35"/>
      <c r="S45" s="23" t="s">
        <v>58</v>
      </c>
      <c r="T45" s="35" t="s">
        <v>60</v>
      </c>
      <c r="U45" s="23" t="s">
        <v>58</v>
      </c>
      <c r="V45" s="23" t="s">
        <v>61</v>
      </c>
      <c r="W45" s="23" t="s">
        <v>62</v>
      </c>
      <c r="X45" s="43" t="s">
        <v>63</v>
      </c>
      <c r="Y45" s="35" t="s">
        <v>64</v>
      </c>
      <c r="Z45" s="18" t="s">
        <v>65</v>
      </c>
      <c r="AA45" s="18" t="s">
        <v>192</v>
      </c>
      <c r="AB45" s="254">
        <f>AB46</f>
        <v>0.2745</v>
      </c>
      <c r="AC45" s="23"/>
      <c r="AD45" s="23" t="s">
        <v>95</v>
      </c>
      <c r="AE45" s="17"/>
      <c r="AF45" s="17"/>
      <c r="AG45" s="17"/>
      <c r="AH45" s="17"/>
      <c r="AI45" s="79"/>
      <c r="AJ45" s="17"/>
      <c r="AK45" s="17">
        <v>0.029</v>
      </c>
      <c r="AL45" s="74" t="s">
        <v>67</v>
      </c>
      <c r="AM45" s="74" t="s">
        <v>96</v>
      </c>
      <c r="AN45" s="331"/>
      <c r="AO45" s="331"/>
      <c r="AP45" s="331"/>
      <c r="AQ45" s="331"/>
      <c r="AR45" s="331"/>
      <c r="AS45" s="331"/>
      <c r="AT45" s="331"/>
      <c r="AU45" s="331"/>
      <c r="AV45" s="331"/>
      <c r="AW45" s="331"/>
      <c r="AX45" s="340"/>
      <c r="AY45" s="25">
        <v>1</v>
      </c>
      <c r="AZ45" s="25">
        <v>1</v>
      </c>
    </row>
    <row r="46" ht="39.95" customHeight="1" spans="1:52">
      <c r="A46" s="24">
        <f t="shared" si="4"/>
        <v>38</v>
      </c>
      <c r="B46" s="18"/>
      <c r="C46" s="20"/>
      <c r="D46" s="20"/>
      <c r="E46" s="43"/>
      <c r="F46" s="43"/>
      <c r="G46" s="20">
        <v>5</v>
      </c>
      <c r="H46" s="20"/>
      <c r="I46" s="20"/>
      <c r="J46" s="17"/>
      <c r="K46" s="17"/>
      <c r="L46" s="17" t="s">
        <v>193</v>
      </c>
      <c r="M46" s="35" t="s">
        <v>193</v>
      </c>
      <c r="N46" s="210" t="s">
        <v>194</v>
      </c>
      <c r="O46" s="218" t="s">
        <v>93</v>
      </c>
      <c r="P46" s="24" t="s">
        <v>58</v>
      </c>
      <c r="Q46" s="18" t="s">
        <v>59</v>
      </c>
      <c r="R46" s="35"/>
      <c r="S46" s="23" t="s">
        <v>58</v>
      </c>
      <c r="T46" s="35" t="s">
        <v>60</v>
      </c>
      <c r="U46" s="23" t="s">
        <v>58</v>
      </c>
      <c r="V46" s="23" t="s">
        <v>61</v>
      </c>
      <c r="W46" s="23" t="s">
        <v>62</v>
      </c>
      <c r="X46" s="43" t="s">
        <v>63</v>
      </c>
      <c r="Y46" s="35" t="s">
        <v>64</v>
      </c>
      <c r="Z46" s="18" t="s">
        <v>65</v>
      </c>
      <c r="AA46" s="18" t="s">
        <v>192</v>
      </c>
      <c r="AB46" s="254">
        <f>AB47+AB48</f>
        <v>0.2745</v>
      </c>
      <c r="AC46" s="23" t="s">
        <v>65</v>
      </c>
      <c r="AD46" s="23" t="s">
        <v>74</v>
      </c>
      <c r="AE46" s="17"/>
      <c r="AF46" s="17"/>
      <c r="AG46" s="17"/>
      <c r="AH46" s="17"/>
      <c r="AI46" s="79"/>
      <c r="AJ46" s="17"/>
      <c r="AK46" s="17"/>
      <c r="AL46" s="74" t="s">
        <v>67</v>
      </c>
      <c r="AM46" s="74" t="s">
        <v>75</v>
      </c>
      <c r="AN46" s="331"/>
      <c r="AO46" s="331"/>
      <c r="AP46" s="331"/>
      <c r="AQ46" s="331"/>
      <c r="AR46" s="331"/>
      <c r="AS46" s="331"/>
      <c r="AT46" s="331"/>
      <c r="AU46" s="331"/>
      <c r="AV46" s="331"/>
      <c r="AW46" s="331"/>
      <c r="AX46" s="340"/>
      <c r="AY46" s="25">
        <v>1</v>
      </c>
      <c r="AZ46" s="25">
        <v>1</v>
      </c>
    </row>
    <row r="47" ht="39.95" customHeight="1" spans="1:52">
      <c r="A47" s="24">
        <f t="shared" si="4"/>
        <v>39</v>
      </c>
      <c r="B47" s="18"/>
      <c r="C47" s="20"/>
      <c r="D47" s="20"/>
      <c r="E47" s="43"/>
      <c r="F47" s="43"/>
      <c r="G47" s="20"/>
      <c r="H47" s="20">
        <v>6</v>
      </c>
      <c r="I47" s="20"/>
      <c r="J47" s="17"/>
      <c r="K47" s="17"/>
      <c r="L47" s="17" t="s">
        <v>144</v>
      </c>
      <c r="M47" s="35" t="s">
        <v>144</v>
      </c>
      <c r="N47" s="210" t="s">
        <v>145</v>
      </c>
      <c r="O47" s="218" t="s">
        <v>93</v>
      </c>
      <c r="P47" s="24" t="s">
        <v>58</v>
      </c>
      <c r="Q47" s="18" t="s">
        <v>59</v>
      </c>
      <c r="R47" s="35"/>
      <c r="S47" s="23" t="s">
        <v>58</v>
      </c>
      <c r="T47" s="35" t="s">
        <v>60</v>
      </c>
      <c r="U47" s="23" t="s">
        <v>58</v>
      </c>
      <c r="V47" s="23" t="s">
        <v>61</v>
      </c>
      <c r="W47" s="23" t="s">
        <v>62</v>
      </c>
      <c r="X47" s="43" t="s">
        <v>146</v>
      </c>
      <c r="Y47" s="20" t="s">
        <v>147</v>
      </c>
      <c r="Z47" s="24" t="s">
        <v>88</v>
      </c>
      <c r="AA47" s="18" t="s">
        <v>148</v>
      </c>
      <c r="AB47" s="254">
        <v>0.0108</v>
      </c>
      <c r="AC47" s="23" t="s">
        <v>65</v>
      </c>
      <c r="AD47" s="23" t="s">
        <v>354</v>
      </c>
      <c r="AE47" s="17">
        <v>30</v>
      </c>
      <c r="AF47" s="17">
        <v>8</v>
      </c>
      <c r="AG47" s="17"/>
      <c r="AH47" s="17">
        <v>0.011846592</v>
      </c>
      <c r="AI47" s="79">
        <v>0.911654592308066</v>
      </c>
      <c r="AJ47" s="17"/>
      <c r="AK47" s="17"/>
      <c r="AL47" s="74" t="s">
        <v>81</v>
      </c>
      <c r="AM47" s="24" t="s">
        <v>150</v>
      </c>
      <c r="AN47" s="331"/>
      <c r="AO47" s="331"/>
      <c r="AP47" s="331"/>
      <c r="AQ47" s="331"/>
      <c r="AR47" s="331"/>
      <c r="AS47" s="331"/>
      <c r="AT47" s="331"/>
      <c r="AU47" s="331"/>
      <c r="AV47" s="331"/>
      <c r="AW47" s="331"/>
      <c r="AX47" s="340"/>
      <c r="AY47" s="25">
        <v>1</v>
      </c>
      <c r="AZ47" s="25">
        <v>1</v>
      </c>
    </row>
    <row r="48" ht="39.95" customHeight="1" spans="1:52">
      <c r="A48" s="24">
        <f t="shared" si="4"/>
        <v>40</v>
      </c>
      <c r="B48" s="18"/>
      <c r="C48" s="20"/>
      <c r="D48" s="20"/>
      <c r="E48" s="43"/>
      <c r="F48" s="43"/>
      <c r="G48" s="20"/>
      <c r="H48" s="20">
        <v>6</v>
      </c>
      <c r="I48" s="20"/>
      <c r="J48" s="17"/>
      <c r="K48" s="17"/>
      <c r="L48" s="17" t="s">
        <v>196</v>
      </c>
      <c r="M48" s="35" t="s">
        <v>196</v>
      </c>
      <c r="N48" s="210" t="s">
        <v>197</v>
      </c>
      <c r="O48" s="218" t="s">
        <v>93</v>
      </c>
      <c r="P48" s="24" t="s">
        <v>58</v>
      </c>
      <c r="Q48" s="18" t="s">
        <v>59</v>
      </c>
      <c r="R48" s="35"/>
      <c r="S48" s="23" t="s">
        <v>58</v>
      </c>
      <c r="T48" s="35" t="s">
        <v>60</v>
      </c>
      <c r="U48" s="23" t="s">
        <v>58</v>
      </c>
      <c r="V48" s="23" t="s">
        <v>61</v>
      </c>
      <c r="W48" s="23" t="s">
        <v>62</v>
      </c>
      <c r="X48" s="43" t="s">
        <v>112</v>
      </c>
      <c r="Y48" s="20" t="s">
        <v>355</v>
      </c>
      <c r="Z48" s="35" t="s">
        <v>114</v>
      </c>
      <c r="AA48" s="18" t="s">
        <v>199</v>
      </c>
      <c r="AB48" s="254">
        <v>0.2637</v>
      </c>
      <c r="AC48" s="23" t="s">
        <v>65</v>
      </c>
      <c r="AD48" s="23" t="s">
        <v>74</v>
      </c>
      <c r="AE48" s="17">
        <v>216</v>
      </c>
      <c r="AF48" s="17">
        <v>115</v>
      </c>
      <c r="AG48" s="17">
        <v>2.5</v>
      </c>
      <c r="AH48" s="17">
        <v>0.4875</v>
      </c>
      <c r="AI48" s="79">
        <v>0.5415</v>
      </c>
      <c r="AJ48" s="17"/>
      <c r="AK48" s="17"/>
      <c r="AL48" s="74" t="s">
        <v>67</v>
      </c>
      <c r="AM48" s="74" t="s">
        <v>75</v>
      </c>
      <c r="AN48" s="331"/>
      <c r="AO48" s="331"/>
      <c r="AP48" s="331"/>
      <c r="AQ48" s="331"/>
      <c r="AR48" s="331"/>
      <c r="AS48" s="331"/>
      <c r="AT48" s="331"/>
      <c r="AU48" s="331"/>
      <c r="AV48" s="331"/>
      <c r="AW48" s="331"/>
      <c r="AX48" s="340"/>
      <c r="AY48" s="25">
        <v>1</v>
      </c>
      <c r="AZ48" s="25">
        <v>1</v>
      </c>
    </row>
    <row r="49" ht="39.95" customHeight="1" spans="1:52">
      <c r="A49" s="24">
        <f t="shared" si="4"/>
        <v>41</v>
      </c>
      <c r="B49" s="18"/>
      <c r="C49" s="20"/>
      <c r="D49" s="20"/>
      <c r="E49" s="43"/>
      <c r="F49" s="43">
        <v>4</v>
      </c>
      <c r="G49" s="20"/>
      <c r="H49" s="20"/>
      <c r="I49" s="20"/>
      <c r="J49" s="17"/>
      <c r="K49" s="17"/>
      <c r="L49" s="17" t="s">
        <v>200</v>
      </c>
      <c r="M49" s="35" t="s">
        <v>200</v>
      </c>
      <c r="N49" s="210" t="s">
        <v>201</v>
      </c>
      <c r="O49" s="218" t="s">
        <v>202</v>
      </c>
      <c r="P49" s="24" t="s">
        <v>58</v>
      </c>
      <c r="Q49" s="18" t="s">
        <v>59</v>
      </c>
      <c r="R49" s="35"/>
      <c r="S49" s="23" t="s">
        <v>58</v>
      </c>
      <c r="T49" s="35" t="s">
        <v>60</v>
      </c>
      <c r="U49" s="23" t="s">
        <v>58</v>
      </c>
      <c r="V49" s="23" t="s">
        <v>61</v>
      </c>
      <c r="W49" s="23" t="s">
        <v>62</v>
      </c>
      <c r="X49" s="43" t="s">
        <v>125</v>
      </c>
      <c r="Y49" s="35" t="s">
        <v>64</v>
      </c>
      <c r="Z49" s="18" t="s">
        <v>65</v>
      </c>
      <c r="AA49" s="18" t="s">
        <v>203</v>
      </c>
      <c r="AB49" s="254">
        <v>0.214</v>
      </c>
      <c r="AC49" s="23" t="s">
        <v>65</v>
      </c>
      <c r="AD49" s="23"/>
      <c r="AE49" s="17"/>
      <c r="AF49" s="17"/>
      <c r="AG49" s="17"/>
      <c r="AH49" s="17"/>
      <c r="AI49" s="79"/>
      <c r="AJ49" s="17"/>
      <c r="AK49" s="17"/>
      <c r="AL49" s="74" t="s">
        <v>81</v>
      </c>
      <c r="AM49" s="278" t="s">
        <v>127</v>
      </c>
      <c r="AN49" s="331"/>
      <c r="AO49" s="331"/>
      <c r="AP49" s="331"/>
      <c r="AQ49" s="331"/>
      <c r="AR49" s="331"/>
      <c r="AS49" s="331"/>
      <c r="AT49" s="331"/>
      <c r="AU49" s="331"/>
      <c r="AV49" s="331"/>
      <c r="AW49" s="331"/>
      <c r="AX49" s="340"/>
      <c r="AY49" s="25">
        <v>1</v>
      </c>
      <c r="AZ49" s="25">
        <v>1</v>
      </c>
    </row>
    <row r="50" ht="39.95" customHeight="1" spans="1:52">
      <c r="A50" s="24">
        <f t="shared" si="4"/>
        <v>42</v>
      </c>
      <c r="B50" s="18"/>
      <c r="C50" s="20"/>
      <c r="D50" s="20"/>
      <c r="E50" s="43"/>
      <c r="F50" s="43">
        <v>4</v>
      </c>
      <c r="G50" s="20"/>
      <c r="H50" s="20"/>
      <c r="I50" s="20"/>
      <c r="J50" s="17"/>
      <c r="K50" s="17"/>
      <c r="L50" s="17" t="s">
        <v>204</v>
      </c>
      <c r="M50" s="35" t="s">
        <v>204</v>
      </c>
      <c r="N50" s="210" t="s">
        <v>205</v>
      </c>
      <c r="O50" s="218" t="s">
        <v>93</v>
      </c>
      <c r="P50" s="24" t="s">
        <v>58</v>
      </c>
      <c r="Q50" s="18" t="s">
        <v>59</v>
      </c>
      <c r="R50" s="35"/>
      <c r="S50" s="23" t="s">
        <v>58</v>
      </c>
      <c r="T50" s="35" t="s">
        <v>60</v>
      </c>
      <c r="U50" s="23" t="s">
        <v>58</v>
      </c>
      <c r="V50" s="23" t="s">
        <v>61</v>
      </c>
      <c r="W50" s="23" t="s">
        <v>62</v>
      </c>
      <c r="X50" s="43" t="s">
        <v>112</v>
      </c>
      <c r="Y50" s="20" t="s">
        <v>206</v>
      </c>
      <c r="Z50" s="24" t="s">
        <v>114</v>
      </c>
      <c r="AA50" s="18" t="s">
        <v>207</v>
      </c>
      <c r="AB50" s="254">
        <v>0.0176</v>
      </c>
      <c r="AC50" s="23"/>
      <c r="AD50" s="23" t="s">
        <v>95</v>
      </c>
      <c r="AE50" s="17"/>
      <c r="AF50" s="17"/>
      <c r="AG50" s="17"/>
      <c r="AH50" s="17"/>
      <c r="AI50" s="79"/>
      <c r="AJ50" s="17"/>
      <c r="AK50" s="17">
        <v>0.002</v>
      </c>
      <c r="AL50" s="74" t="s">
        <v>67</v>
      </c>
      <c r="AM50" s="74" t="s">
        <v>96</v>
      </c>
      <c r="AN50" s="331"/>
      <c r="AO50" s="331"/>
      <c r="AP50" s="331"/>
      <c r="AQ50" s="331"/>
      <c r="AR50" s="331"/>
      <c r="AS50" s="331"/>
      <c r="AT50" s="331"/>
      <c r="AU50" s="331"/>
      <c r="AV50" s="331"/>
      <c r="AW50" s="331"/>
      <c r="AX50" s="340"/>
      <c r="AY50" s="25">
        <v>1</v>
      </c>
      <c r="AZ50" s="25">
        <v>1</v>
      </c>
    </row>
    <row r="51" ht="39.75" customHeight="1" spans="1:52">
      <c r="A51" s="24">
        <f t="shared" si="4"/>
        <v>43</v>
      </c>
      <c r="B51" s="18"/>
      <c r="C51" s="20"/>
      <c r="D51" s="20"/>
      <c r="E51" s="43"/>
      <c r="F51" s="43"/>
      <c r="G51" s="20">
        <v>5</v>
      </c>
      <c r="H51" s="20"/>
      <c r="I51" s="20"/>
      <c r="J51" s="17"/>
      <c r="K51" s="17"/>
      <c r="L51" s="17" t="s">
        <v>208</v>
      </c>
      <c r="M51" s="35" t="s">
        <v>208</v>
      </c>
      <c r="N51" s="210" t="s">
        <v>209</v>
      </c>
      <c r="O51" s="218" t="s">
        <v>93</v>
      </c>
      <c r="P51" s="24" t="s">
        <v>58</v>
      </c>
      <c r="Q51" s="18" t="s">
        <v>59</v>
      </c>
      <c r="R51" s="35"/>
      <c r="S51" s="23" t="s">
        <v>58</v>
      </c>
      <c r="T51" s="35" t="s">
        <v>60</v>
      </c>
      <c r="U51" s="23" t="s">
        <v>58</v>
      </c>
      <c r="V51" s="23" t="s">
        <v>61</v>
      </c>
      <c r="W51" s="23" t="s">
        <v>62</v>
      </c>
      <c r="X51" s="43" t="s">
        <v>112</v>
      </c>
      <c r="Y51" s="20" t="s">
        <v>206</v>
      </c>
      <c r="Z51" s="35" t="s">
        <v>114</v>
      </c>
      <c r="AA51" s="18" t="s">
        <v>207</v>
      </c>
      <c r="AB51" s="254">
        <v>0.0176</v>
      </c>
      <c r="AC51" s="23" t="s">
        <v>65</v>
      </c>
      <c r="AD51" s="23" t="s">
        <v>74</v>
      </c>
      <c r="AE51" s="17">
        <v>62</v>
      </c>
      <c r="AF51" s="17">
        <v>24</v>
      </c>
      <c r="AG51" s="17">
        <v>2.5</v>
      </c>
      <c r="AH51" s="17">
        <v>0.0292392</v>
      </c>
      <c r="AI51" s="79">
        <v>0.60193165339681</v>
      </c>
      <c r="AJ51" s="17"/>
      <c r="AK51" s="17"/>
      <c r="AL51" s="337" t="s">
        <v>67</v>
      </c>
      <c r="AM51" s="337" t="s">
        <v>75</v>
      </c>
      <c r="AN51" s="331"/>
      <c r="AO51" s="331"/>
      <c r="AP51" s="331"/>
      <c r="AQ51" s="331"/>
      <c r="AR51" s="331"/>
      <c r="AS51" s="331"/>
      <c r="AT51" s="331"/>
      <c r="AU51" s="331"/>
      <c r="AV51" s="331"/>
      <c r="AW51" s="331"/>
      <c r="AX51" s="340"/>
      <c r="AY51" s="25">
        <v>1</v>
      </c>
      <c r="AZ51" s="25">
        <v>1</v>
      </c>
    </row>
    <row r="52" ht="39.75" customHeight="1" spans="1:52">
      <c r="A52" s="24">
        <f t="shared" si="4"/>
        <v>44</v>
      </c>
      <c r="B52" s="18"/>
      <c r="C52" s="20"/>
      <c r="D52" s="20"/>
      <c r="E52" s="43"/>
      <c r="F52" s="43">
        <v>4</v>
      </c>
      <c r="G52" s="20"/>
      <c r="H52" s="20"/>
      <c r="I52" s="20"/>
      <c r="J52" s="17"/>
      <c r="K52" s="17"/>
      <c r="L52" s="17" t="s">
        <v>210</v>
      </c>
      <c r="M52" s="35" t="s">
        <v>210</v>
      </c>
      <c r="N52" s="210" t="s">
        <v>211</v>
      </c>
      <c r="O52" s="218" t="s">
        <v>93</v>
      </c>
      <c r="P52" s="24" t="s">
        <v>58</v>
      </c>
      <c r="Q52" s="18" t="s">
        <v>59</v>
      </c>
      <c r="R52" s="35"/>
      <c r="S52" s="23" t="s">
        <v>58</v>
      </c>
      <c r="T52" s="35" t="s">
        <v>60</v>
      </c>
      <c r="U52" s="23" t="s">
        <v>58</v>
      </c>
      <c r="V52" s="23" t="s">
        <v>61</v>
      </c>
      <c r="W52" s="23" t="s">
        <v>62</v>
      </c>
      <c r="X52" s="43" t="s">
        <v>63</v>
      </c>
      <c r="Y52" s="35" t="s">
        <v>64</v>
      </c>
      <c r="Z52" s="24" t="s">
        <v>65</v>
      </c>
      <c r="AA52" s="18" t="s">
        <v>65</v>
      </c>
      <c r="AB52" s="254">
        <f>AB53</f>
        <v>0.4668</v>
      </c>
      <c r="AC52" s="23" t="s">
        <v>95</v>
      </c>
      <c r="AD52" s="23" t="s">
        <v>95</v>
      </c>
      <c r="AE52" s="17"/>
      <c r="AF52" s="17"/>
      <c r="AG52" s="17"/>
      <c r="AH52" s="17"/>
      <c r="AI52" s="79"/>
      <c r="AJ52" s="17"/>
      <c r="AK52" s="17">
        <v>0.076</v>
      </c>
      <c r="AL52" s="74" t="s">
        <v>67</v>
      </c>
      <c r="AM52" s="74" t="s">
        <v>96</v>
      </c>
      <c r="AN52" s="331"/>
      <c r="AO52" s="331"/>
      <c r="AP52" s="331"/>
      <c r="AQ52" s="331"/>
      <c r="AR52" s="331"/>
      <c r="AS52" s="331"/>
      <c r="AT52" s="331"/>
      <c r="AU52" s="331"/>
      <c r="AV52" s="331"/>
      <c r="AW52" s="331"/>
      <c r="AX52" s="340"/>
      <c r="AY52" s="25">
        <v>1</v>
      </c>
      <c r="AZ52" s="25">
        <v>1</v>
      </c>
    </row>
    <row r="53" ht="39.95" customHeight="1" spans="1:52">
      <c r="A53" s="24">
        <f t="shared" si="4"/>
        <v>45</v>
      </c>
      <c r="B53" s="18"/>
      <c r="C53" s="20"/>
      <c r="D53" s="20"/>
      <c r="E53" s="43"/>
      <c r="F53" s="43"/>
      <c r="G53" s="20">
        <v>5</v>
      </c>
      <c r="H53" s="20"/>
      <c r="I53" s="20"/>
      <c r="J53" s="17"/>
      <c r="K53" s="17"/>
      <c r="L53" s="17" t="s">
        <v>212</v>
      </c>
      <c r="M53" s="35" t="s">
        <v>212</v>
      </c>
      <c r="N53" s="210" t="s">
        <v>213</v>
      </c>
      <c r="O53" s="218" t="s">
        <v>93</v>
      </c>
      <c r="P53" s="24" t="s">
        <v>58</v>
      </c>
      <c r="Q53" s="18" t="s">
        <v>59</v>
      </c>
      <c r="R53" s="35"/>
      <c r="S53" s="23" t="s">
        <v>58</v>
      </c>
      <c r="T53" s="35" t="s">
        <v>60</v>
      </c>
      <c r="U53" s="23" t="s">
        <v>58</v>
      </c>
      <c r="V53" s="23" t="s">
        <v>61</v>
      </c>
      <c r="W53" s="23" t="s">
        <v>62</v>
      </c>
      <c r="X53" s="43" t="s">
        <v>63</v>
      </c>
      <c r="Y53" s="35" t="s">
        <v>64</v>
      </c>
      <c r="Z53" s="18" t="s">
        <v>65</v>
      </c>
      <c r="AA53" s="18" t="s">
        <v>65</v>
      </c>
      <c r="AB53" s="254">
        <f>AB54+AB55</f>
        <v>0.4668</v>
      </c>
      <c r="AC53" s="23" t="s">
        <v>95</v>
      </c>
      <c r="AD53" s="23" t="s">
        <v>66</v>
      </c>
      <c r="AE53" s="17"/>
      <c r="AF53" s="17"/>
      <c r="AG53" s="17"/>
      <c r="AH53" s="17"/>
      <c r="AI53" s="79"/>
      <c r="AJ53" s="17">
        <v>8</v>
      </c>
      <c r="AK53" s="17"/>
      <c r="AL53" s="74" t="s">
        <v>81</v>
      </c>
      <c r="AM53" s="24" t="s">
        <v>214</v>
      </c>
      <c r="AN53" s="331"/>
      <c r="AO53" s="331"/>
      <c r="AP53" s="331"/>
      <c r="AQ53" s="331"/>
      <c r="AR53" s="331"/>
      <c r="AS53" s="331"/>
      <c r="AT53" s="331"/>
      <c r="AU53" s="331"/>
      <c r="AV53" s="331"/>
      <c r="AW53" s="331"/>
      <c r="AX53" s="340"/>
      <c r="AY53" s="25">
        <v>1</v>
      </c>
      <c r="AZ53" s="25">
        <v>1</v>
      </c>
    </row>
    <row r="54" ht="39.95" customHeight="1" spans="1:52">
      <c r="A54" s="24">
        <f t="shared" si="4"/>
        <v>46</v>
      </c>
      <c r="B54" s="18"/>
      <c r="C54" s="20"/>
      <c r="D54" s="20"/>
      <c r="E54" s="43"/>
      <c r="F54" s="43"/>
      <c r="G54" s="20"/>
      <c r="H54" s="20">
        <v>6</v>
      </c>
      <c r="I54" s="20"/>
      <c r="J54" s="17"/>
      <c r="K54" s="17"/>
      <c r="L54" s="17"/>
      <c r="M54" s="35" t="s">
        <v>215</v>
      </c>
      <c r="N54" s="210" t="s">
        <v>216</v>
      </c>
      <c r="O54" s="218" t="s">
        <v>93</v>
      </c>
      <c r="P54" s="24" t="s">
        <v>58</v>
      </c>
      <c r="Q54" s="18" t="s">
        <v>59</v>
      </c>
      <c r="R54" s="235"/>
      <c r="S54" s="23" t="s">
        <v>58</v>
      </c>
      <c r="T54" s="35" t="s">
        <v>60</v>
      </c>
      <c r="U54" s="242" t="s">
        <v>65</v>
      </c>
      <c r="V54" s="23" t="s">
        <v>61</v>
      </c>
      <c r="W54" s="23" t="s">
        <v>62</v>
      </c>
      <c r="X54" s="18" t="s">
        <v>112</v>
      </c>
      <c r="Y54" s="20" t="s">
        <v>113</v>
      </c>
      <c r="Z54" s="35" t="s">
        <v>114</v>
      </c>
      <c r="AA54" s="17" t="s">
        <v>217</v>
      </c>
      <c r="AB54" s="254">
        <v>0.0394</v>
      </c>
      <c r="AC54" s="23" t="s">
        <v>65</v>
      </c>
      <c r="AD54" s="23" t="s">
        <v>74</v>
      </c>
      <c r="AE54" s="17">
        <v>64</v>
      </c>
      <c r="AF54" s="17">
        <v>46</v>
      </c>
      <c r="AG54" s="17">
        <v>3</v>
      </c>
      <c r="AH54" s="17">
        <v>0.06941952</v>
      </c>
      <c r="AI54" s="79">
        <v>0.567563705424641</v>
      </c>
      <c r="AJ54" s="17"/>
      <c r="AK54" s="17"/>
      <c r="AL54" s="277"/>
      <c r="AM54" s="277"/>
      <c r="AN54" s="331"/>
      <c r="AO54" s="331"/>
      <c r="AP54" s="331"/>
      <c r="AQ54" s="331"/>
      <c r="AR54" s="331"/>
      <c r="AS54" s="331"/>
      <c r="AT54" s="331"/>
      <c r="AU54" s="331"/>
      <c r="AV54" s="331"/>
      <c r="AW54" s="331"/>
      <c r="AX54" s="340"/>
      <c r="AY54" s="25">
        <v>1</v>
      </c>
      <c r="AZ54" s="25">
        <v>1</v>
      </c>
    </row>
    <row r="55" ht="39.95" customHeight="1" spans="1:52">
      <c r="A55" s="24">
        <f t="shared" si="4"/>
        <v>47</v>
      </c>
      <c r="B55" s="18"/>
      <c r="C55" s="20"/>
      <c r="D55" s="20"/>
      <c r="E55" s="43"/>
      <c r="F55" s="43"/>
      <c r="G55" s="20"/>
      <c r="H55" s="20">
        <v>6</v>
      </c>
      <c r="I55" s="20"/>
      <c r="J55" s="17"/>
      <c r="K55" s="17"/>
      <c r="L55" s="17"/>
      <c r="M55" s="35" t="s">
        <v>218</v>
      </c>
      <c r="N55" s="210" t="s">
        <v>219</v>
      </c>
      <c r="O55" s="218" t="s">
        <v>93</v>
      </c>
      <c r="P55" s="24" t="s">
        <v>58</v>
      </c>
      <c r="Q55" s="18" t="s">
        <v>59</v>
      </c>
      <c r="R55" s="35"/>
      <c r="S55" s="23" t="s">
        <v>58</v>
      </c>
      <c r="T55" s="35" t="s">
        <v>60</v>
      </c>
      <c r="U55" s="23" t="s">
        <v>58</v>
      </c>
      <c r="V55" s="23" t="s">
        <v>61</v>
      </c>
      <c r="W55" s="23" t="s">
        <v>62</v>
      </c>
      <c r="X55" s="43" t="s">
        <v>112</v>
      </c>
      <c r="Y55" s="20" t="s">
        <v>220</v>
      </c>
      <c r="Z55" s="35" t="s">
        <v>114</v>
      </c>
      <c r="AA55" s="18" t="s">
        <v>221</v>
      </c>
      <c r="AB55" s="254">
        <v>0.4274</v>
      </c>
      <c r="AC55" s="23" t="s">
        <v>65</v>
      </c>
      <c r="AD55" s="23" t="s">
        <v>74</v>
      </c>
      <c r="AE55" s="17">
        <v>226</v>
      </c>
      <c r="AF55" s="17">
        <v>99</v>
      </c>
      <c r="AG55" s="17">
        <v>4</v>
      </c>
      <c r="AH55" s="17">
        <v>0.70343856</v>
      </c>
      <c r="AI55" s="79">
        <v>0.60758682321879</v>
      </c>
      <c r="AJ55" s="17"/>
      <c r="AK55" s="17"/>
      <c r="AL55" s="277"/>
      <c r="AM55" s="277"/>
      <c r="AN55" s="331"/>
      <c r="AO55" s="331"/>
      <c r="AP55" s="331"/>
      <c r="AQ55" s="331"/>
      <c r="AR55" s="331"/>
      <c r="AS55" s="331"/>
      <c r="AT55" s="331"/>
      <c r="AU55" s="331"/>
      <c r="AV55" s="331"/>
      <c r="AW55" s="331"/>
      <c r="AX55" s="340"/>
      <c r="AY55" s="25">
        <v>1</v>
      </c>
      <c r="AZ55" s="25">
        <v>1</v>
      </c>
    </row>
    <row r="56" ht="39.95" customHeight="1" spans="1:52">
      <c r="A56" s="24">
        <f t="shared" si="4"/>
        <v>48</v>
      </c>
      <c r="B56" s="18"/>
      <c r="C56" s="20"/>
      <c r="D56" s="20"/>
      <c r="E56" s="43"/>
      <c r="F56" s="43">
        <v>4</v>
      </c>
      <c r="G56" s="20"/>
      <c r="H56" s="20"/>
      <c r="I56" s="20"/>
      <c r="J56" s="17"/>
      <c r="K56" s="17"/>
      <c r="L56" s="17" t="s">
        <v>356</v>
      </c>
      <c r="M56" s="35" t="s">
        <v>356</v>
      </c>
      <c r="N56" s="210" t="s">
        <v>223</v>
      </c>
      <c r="O56" s="218" t="s">
        <v>93</v>
      </c>
      <c r="P56" s="24" t="s">
        <v>58</v>
      </c>
      <c r="Q56" s="18" t="s">
        <v>59</v>
      </c>
      <c r="R56" s="35"/>
      <c r="S56" s="23" t="s">
        <v>58</v>
      </c>
      <c r="T56" s="35" t="s">
        <v>60</v>
      </c>
      <c r="U56" s="23" t="s">
        <v>58</v>
      </c>
      <c r="V56" s="23" t="s">
        <v>61</v>
      </c>
      <c r="W56" s="23" t="s">
        <v>62</v>
      </c>
      <c r="X56" s="43" t="s">
        <v>63</v>
      </c>
      <c r="Y56" s="35" t="s">
        <v>64</v>
      </c>
      <c r="Z56" s="18" t="s">
        <v>65</v>
      </c>
      <c r="AA56" s="18" t="s">
        <v>225</v>
      </c>
      <c r="AB56" s="254">
        <f>AB57</f>
        <v>0.5989</v>
      </c>
      <c r="AC56" s="23" t="s">
        <v>95</v>
      </c>
      <c r="AD56" s="23"/>
      <c r="AE56" s="17"/>
      <c r="AF56" s="17"/>
      <c r="AG56" s="17"/>
      <c r="AH56" s="17"/>
      <c r="AI56" s="79"/>
      <c r="AJ56" s="17"/>
      <c r="AK56" s="17">
        <v>0.051</v>
      </c>
      <c r="AL56" s="74" t="s">
        <v>67</v>
      </c>
      <c r="AM56" s="74" t="s">
        <v>96</v>
      </c>
      <c r="AN56" s="331"/>
      <c r="AO56" s="331"/>
      <c r="AP56" s="331"/>
      <c r="AQ56" s="331"/>
      <c r="AR56" s="331"/>
      <c r="AS56" s="331"/>
      <c r="AT56" s="331"/>
      <c r="AU56" s="331"/>
      <c r="AV56" s="331"/>
      <c r="AW56" s="331"/>
      <c r="AX56" s="340"/>
      <c r="AY56" s="25">
        <v>1</v>
      </c>
      <c r="AZ56" s="25">
        <v>1</v>
      </c>
    </row>
    <row r="57" ht="39.95" customHeight="1" spans="1:52">
      <c r="A57" s="24">
        <f t="shared" si="4"/>
        <v>49</v>
      </c>
      <c r="B57" s="18"/>
      <c r="C57" s="20"/>
      <c r="D57" s="20"/>
      <c r="E57" s="43"/>
      <c r="F57" s="43"/>
      <c r="G57" s="20">
        <v>5</v>
      </c>
      <c r="H57" s="20"/>
      <c r="I57" s="20"/>
      <c r="J57" s="17"/>
      <c r="K57" s="17"/>
      <c r="L57" s="17" t="s">
        <v>357</v>
      </c>
      <c r="M57" s="35" t="s">
        <v>357</v>
      </c>
      <c r="N57" s="210" t="s">
        <v>227</v>
      </c>
      <c r="O57" s="218" t="s">
        <v>93</v>
      </c>
      <c r="P57" s="24" t="s">
        <v>58</v>
      </c>
      <c r="Q57" s="18" t="s">
        <v>59</v>
      </c>
      <c r="R57" s="35"/>
      <c r="S57" s="23" t="s">
        <v>58</v>
      </c>
      <c r="T57" s="35" t="s">
        <v>60</v>
      </c>
      <c r="U57" s="23" t="s">
        <v>58</v>
      </c>
      <c r="V57" s="23" t="s">
        <v>61</v>
      </c>
      <c r="W57" s="23" t="s">
        <v>62</v>
      </c>
      <c r="X57" s="43" t="s">
        <v>63</v>
      </c>
      <c r="Y57" s="35" t="s">
        <v>64</v>
      </c>
      <c r="Z57" s="18" t="s">
        <v>65</v>
      </c>
      <c r="AA57" s="18" t="s">
        <v>225</v>
      </c>
      <c r="AB57" s="254">
        <f>AB58+AB59</f>
        <v>0.5989</v>
      </c>
      <c r="AC57" s="23" t="s">
        <v>95</v>
      </c>
      <c r="AD57" s="23" t="s">
        <v>66</v>
      </c>
      <c r="AE57" s="17"/>
      <c r="AF57" s="17"/>
      <c r="AG57" s="17"/>
      <c r="AH57" s="17"/>
      <c r="AI57" s="79"/>
      <c r="AJ57" s="17">
        <v>1.5</v>
      </c>
      <c r="AL57" s="74" t="s">
        <v>67</v>
      </c>
      <c r="AM57" s="74" t="s">
        <v>75</v>
      </c>
      <c r="AN57" s="331"/>
      <c r="AO57" s="331"/>
      <c r="AP57" s="331"/>
      <c r="AQ57" s="331"/>
      <c r="AR57" s="331"/>
      <c r="AS57" s="331"/>
      <c r="AT57" s="331"/>
      <c r="AU57" s="331"/>
      <c r="AV57" s="331"/>
      <c r="AW57" s="331"/>
      <c r="AX57" s="340"/>
      <c r="AY57" s="25">
        <v>1</v>
      </c>
      <c r="AZ57" s="25">
        <v>1</v>
      </c>
    </row>
    <row r="58" ht="39.95" customHeight="1" spans="1:52">
      <c r="A58" s="24">
        <f t="shared" si="4"/>
        <v>50</v>
      </c>
      <c r="B58" s="18"/>
      <c r="C58" s="20"/>
      <c r="D58" s="20"/>
      <c r="E58" s="43"/>
      <c r="F58" s="43"/>
      <c r="G58" s="20"/>
      <c r="H58" s="20">
        <v>6</v>
      </c>
      <c r="I58" s="20"/>
      <c r="J58" s="17"/>
      <c r="K58" s="17"/>
      <c r="L58" s="17" t="s">
        <v>358</v>
      </c>
      <c r="M58" s="227" t="s">
        <v>228</v>
      </c>
      <c r="N58" s="228" t="s">
        <v>229</v>
      </c>
      <c r="O58" s="229" t="s">
        <v>162</v>
      </c>
      <c r="P58" s="24" t="s">
        <v>58</v>
      </c>
      <c r="Q58" s="18" t="s">
        <v>59</v>
      </c>
      <c r="R58" s="240"/>
      <c r="S58" s="241" t="s">
        <v>224</v>
      </c>
      <c r="T58" s="242" t="s">
        <v>60</v>
      </c>
      <c r="U58" s="242" t="s">
        <v>65</v>
      </c>
      <c r="V58" s="37" t="s">
        <v>62</v>
      </c>
      <c r="W58" s="37" t="s">
        <v>61</v>
      </c>
      <c r="X58" s="99" t="s">
        <v>112</v>
      </c>
      <c r="Y58" s="227" t="s">
        <v>230</v>
      </c>
      <c r="Z58" s="242" t="s">
        <v>114</v>
      </c>
      <c r="AA58" s="18" t="s">
        <v>231</v>
      </c>
      <c r="AB58" s="261">
        <v>0.0359</v>
      </c>
      <c r="AC58" s="23" t="s">
        <v>65</v>
      </c>
      <c r="AD58" s="23" t="s">
        <v>74</v>
      </c>
      <c r="AE58" s="17">
        <v>58</v>
      </c>
      <c r="AF58" s="17">
        <v>28</v>
      </c>
      <c r="AG58" s="17">
        <v>4</v>
      </c>
      <c r="AH58" s="17">
        <v>0.05105856</v>
      </c>
      <c r="AI58" s="79">
        <v>0.703114228055002</v>
      </c>
      <c r="AJ58" s="17"/>
      <c r="AK58" s="17"/>
      <c r="AL58" s="74" t="s">
        <v>81</v>
      </c>
      <c r="AM58" s="24" t="s">
        <v>150</v>
      </c>
      <c r="AN58" s="331"/>
      <c r="AO58" s="331"/>
      <c r="AP58" s="331"/>
      <c r="AQ58" s="331"/>
      <c r="AR58" s="331"/>
      <c r="AS58" s="331"/>
      <c r="AT58" s="331"/>
      <c r="AU58" s="331"/>
      <c r="AV58" s="331"/>
      <c r="AW58" s="331"/>
      <c r="AX58" s="340"/>
      <c r="AY58" s="25">
        <v>1</v>
      </c>
      <c r="AZ58" s="25">
        <v>1</v>
      </c>
    </row>
    <row r="59" ht="39.95" customHeight="1" spans="1:52">
      <c r="A59" s="24">
        <f t="shared" si="4"/>
        <v>51</v>
      </c>
      <c r="B59" s="18"/>
      <c r="C59" s="20"/>
      <c r="D59" s="20"/>
      <c r="E59" s="43"/>
      <c r="F59" s="43"/>
      <c r="G59" s="20"/>
      <c r="H59" s="20">
        <v>6</v>
      </c>
      <c r="I59" s="20"/>
      <c r="J59" s="17"/>
      <c r="K59" s="17"/>
      <c r="L59" s="17" t="s">
        <v>359</v>
      </c>
      <c r="M59" s="35" t="s">
        <v>359</v>
      </c>
      <c r="N59" s="210" t="s">
        <v>233</v>
      </c>
      <c r="O59" s="218" t="s">
        <v>93</v>
      </c>
      <c r="P59" s="24" t="s">
        <v>58</v>
      </c>
      <c r="Q59" s="18" t="s">
        <v>59</v>
      </c>
      <c r="R59" s="235"/>
      <c r="S59" s="23" t="s">
        <v>58</v>
      </c>
      <c r="T59" s="35" t="s">
        <v>60</v>
      </c>
      <c r="U59" s="23" t="s">
        <v>58</v>
      </c>
      <c r="V59" s="23" t="s">
        <v>61</v>
      </c>
      <c r="W59" s="23" t="s">
        <v>62</v>
      </c>
      <c r="X59" s="99" t="s">
        <v>112</v>
      </c>
      <c r="Y59" s="20" t="s">
        <v>360</v>
      </c>
      <c r="Z59" s="35" t="s">
        <v>114</v>
      </c>
      <c r="AA59" s="18" t="s">
        <v>235</v>
      </c>
      <c r="AB59" s="322">
        <v>0.563</v>
      </c>
      <c r="AC59" s="23" t="s">
        <v>65</v>
      </c>
      <c r="AD59" s="23" t="s">
        <v>74</v>
      </c>
      <c r="AE59" s="17">
        <v>208</v>
      </c>
      <c r="AF59" s="17">
        <v>178</v>
      </c>
      <c r="AG59" s="17">
        <v>3</v>
      </c>
      <c r="AH59" s="17">
        <v>0.87302592</v>
      </c>
      <c r="AI59" s="79">
        <v>0.662065107986714</v>
      </c>
      <c r="AJ59" s="17"/>
      <c r="AK59" s="17"/>
      <c r="AL59" s="74" t="s">
        <v>67</v>
      </c>
      <c r="AM59" s="74" t="s">
        <v>75</v>
      </c>
      <c r="AN59" s="331"/>
      <c r="AO59" s="331"/>
      <c r="AP59" s="331"/>
      <c r="AQ59" s="331"/>
      <c r="AR59" s="331"/>
      <c r="AS59" s="331"/>
      <c r="AT59" s="331"/>
      <c r="AU59" s="331"/>
      <c r="AV59" s="331"/>
      <c r="AW59" s="331"/>
      <c r="AX59" s="340"/>
      <c r="AY59" s="25">
        <v>1</v>
      </c>
      <c r="AZ59" s="25">
        <v>1</v>
      </c>
    </row>
    <row r="60" ht="39.95" customHeight="1" spans="1:52">
      <c r="A60" s="24"/>
      <c r="B60" s="18"/>
      <c r="C60" s="20"/>
      <c r="D60" s="20"/>
      <c r="E60" s="43"/>
      <c r="F60" s="43"/>
      <c r="G60" s="20"/>
      <c r="H60" s="20">
        <v>6</v>
      </c>
      <c r="I60" s="20"/>
      <c r="J60" s="17"/>
      <c r="K60" s="17"/>
      <c r="L60" s="17" t="s">
        <v>361</v>
      </c>
      <c r="M60" s="35" t="s">
        <v>361</v>
      </c>
      <c r="N60" s="210" t="s">
        <v>237</v>
      </c>
      <c r="O60" s="218" t="s">
        <v>93</v>
      </c>
      <c r="P60" s="24" t="s">
        <v>58</v>
      </c>
      <c r="Q60" s="18" t="s">
        <v>59</v>
      </c>
      <c r="R60" s="235"/>
      <c r="S60" s="23" t="s">
        <v>58</v>
      </c>
      <c r="T60" s="35" t="s">
        <v>60</v>
      </c>
      <c r="U60" s="23" t="s">
        <v>224</v>
      </c>
      <c r="V60" s="23" t="s">
        <v>61</v>
      </c>
      <c r="W60" s="23" t="s">
        <v>62</v>
      </c>
      <c r="X60" s="99" t="s">
        <v>112</v>
      </c>
      <c r="Y60" s="20" t="s">
        <v>234</v>
      </c>
      <c r="Z60" s="35" t="s">
        <v>114</v>
      </c>
      <c r="AA60" s="18" t="s">
        <v>362</v>
      </c>
      <c r="AB60" s="254">
        <v>0.009</v>
      </c>
      <c r="AC60" s="23" t="s">
        <v>65</v>
      </c>
      <c r="AD60" s="23" t="s">
        <v>74</v>
      </c>
      <c r="AE60" s="17">
        <v>39</v>
      </c>
      <c r="AF60" s="17">
        <v>20</v>
      </c>
      <c r="AG60" s="17">
        <v>3</v>
      </c>
      <c r="AH60" s="17">
        <f>AE60*AF60*AG60*7860/1000000000</f>
        <v>0.0183924</v>
      </c>
      <c r="AI60" s="79">
        <f>AB60/AH60</f>
        <v>0.489332550401253</v>
      </c>
      <c r="AJ60" s="17"/>
      <c r="AK60" s="17"/>
      <c r="AL60" s="74" t="s">
        <v>67</v>
      </c>
      <c r="AM60" s="74" t="s">
        <v>75</v>
      </c>
      <c r="AN60" s="331"/>
      <c r="AO60" s="331"/>
      <c r="AP60" s="331"/>
      <c r="AQ60" s="331"/>
      <c r="AR60" s="331"/>
      <c r="AS60" s="331"/>
      <c r="AT60" s="331"/>
      <c r="AU60" s="331"/>
      <c r="AV60" s="331"/>
      <c r="AW60" s="331"/>
      <c r="AX60" s="340"/>
      <c r="AY60" s="25">
        <v>1</v>
      </c>
      <c r="AZ60" s="25">
        <v>1</v>
      </c>
    </row>
    <row r="61" ht="39.95" customHeight="1" spans="1:52">
      <c r="A61" s="24">
        <f t="shared" ref="A61:A76" si="5">ROW(61:61)-8</f>
        <v>53</v>
      </c>
      <c r="B61" s="18"/>
      <c r="C61" s="20"/>
      <c r="D61" s="20"/>
      <c r="E61" s="43"/>
      <c r="F61" s="43">
        <v>4</v>
      </c>
      <c r="G61" s="20"/>
      <c r="H61" s="20"/>
      <c r="I61" s="20"/>
      <c r="J61" s="17"/>
      <c r="K61" s="17"/>
      <c r="L61" s="17" t="s">
        <v>239</v>
      </c>
      <c r="M61" s="35" t="s">
        <v>239</v>
      </c>
      <c r="N61" s="210" t="s">
        <v>240</v>
      </c>
      <c r="O61" s="218" t="s">
        <v>124</v>
      </c>
      <c r="P61" s="24" t="s">
        <v>58</v>
      </c>
      <c r="Q61" s="18" t="s">
        <v>59</v>
      </c>
      <c r="R61" s="35"/>
      <c r="S61" s="23" t="s">
        <v>58</v>
      </c>
      <c r="T61" s="35" t="s">
        <v>60</v>
      </c>
      <c r="U61" s="23" t="s">
        <v>58</v>
      </c>
      <c r="V61" s="23" t="s">
        <v>61</v>
      </c>
      <c r="W61" s="23" t="s">
        <v>62</v>
      </c>
      <c r="X61" s="43" t="s">
        <v>125</v>
      </c>
      <c r="Y61" s="35" t="s">
        <v>64</v>
      </c>
      <c r="Z61" s="18" t="s">
        <v>65</v>
      </c>
      <c r="AA61" s="18" t="s">
        <v>241</v>
      </c>
      <c r="AB61" s="254">
        <v>0.235</v>
      </c>
      <c r="AC61" s="23" t="s">
        <v>65</v>
      </c>
      <c r="AD61" s="23"/>
      <c r="AE61" s="17"/>
      <c r="AF61" s="17"/>
      <c r="AG61" s="17"/>
      <c r="AH61" s="17"/>
      <c r="AI61" s="79"/>
      <c r="AJ61" s="17"/>
      <c r="AK61" s="17"/>
      <c r="AL61" s="74" t="s">
        <v>81</v>
      </c>
      <c r="AM61" s="278" t="s">
        <v>127</v>
      </c>
      <c r="AN61" s="331"/>
      <c r="AO61" s="331"/>
      <c r="AP61" s="331"/>
      <c r="AQ61" s="331"/>
      <c r="AR61" s="331"/>
      <c r="AS61" s="331"/>
      <c r="AT61" s="331"/>
      <c r="AU61" s="331"/>
      <c r="AV61" s="331"/>
      <c r="AW61" s="331"/>
      <c r="AX61" s="340"/>
      <c r="AY61" s="25">
        <v>1</v>
      </c>
      <c r="AZ61" s="25">
        <v>1</v>
      </c>
    </row>
    <row r="62" ht="39.95" customHeight="1" spans="1:52">
      <c r="A62" s="24">
        <f t="shared" si="5"/>
        <v>54</v>
      </c>
      <c r="B62" s="18"/>
      <c r="C62" s="20"/>
      <c r="D62" s="20"/>
      <c r="E62" s="43">
        <v>3</v>
      </c>
      <c r="F62" s="43"/>
      <c r="G62" s="20"/>
      <c r="H62" s="20"/>
      <c r="I62" s="20"/>
      <c r="J62" s="17"/>
      <c r="K62" s="17"/>
      <c r="L62" s="17"/>
      <c r="M62" s="35" t="s">
        <v>242</v>
      </c>
      <c r="N62" s="210" t="s">
        <v>243</v>
      </c>
      <c r="O62" s="218" t="s">
        <v>93</v>
      </c>
      <c r="P62" s="24" t="s">
        <v>58</v>
      </c>
      <c r="Q62" s="18" t="s">
        <v>59</v>
      </c>
      <c r="R62" s="35"/>
      <c r="S62" s="23" t="s">
        <v>58</v>
      </c>
      <c r="T62" s="35" t="s">
        <v>60</v>
      </c>
      <c r="U62" s="23" t="s">
        <v>58</v>
      </c>
      <c r="V62" s="23" t="s">
        <v>61</v>
      </c>
      <c r="W62" s="23" t="s">
        <v>62</v>
      </c>
      <c r="X62" s="43" t="s">
        <v>63</v>
      </c>
      <c r="Y62" s="35" t="s">
        <v>64</v>
      </c>
      <c r="Z62" s="18" t="s">
        <v>65</v>
      </c>
      <c r="AA62" s="17" t="s">
        <v>244</v>
      </c>
      <c r="AB62" s="322">
        <v>0.492</v>
      </c>
      <c r="AC62" s="23" t="s">
        <v>95</v>
      </c>
      <c r="AD62" s="23" t="s">
        <v>95</v>
      </c>
      <c r="AE62" s="17"/>
      <c r="AF62" s="17"/>
      <c r="AG62" s="17"/>
      <c r="AH62" s="17"/>
      <c r="AI62" s="79"/>
      <c r="AJ62" s="17"/>
      <c r="AK62" s="17"/>
      <c r="AL62" s="74" t="s">
        <v>103</v>
      </c>
      <c r="AM62" s="74"/>
      <c r="AN62" s="331"/>
      <c r="AO62" s="331"/>
      <c r="AP62" s="331"/>
      <c r="AQ62" s="331"/>
      <c r="AR62" s="331"/>
      <c r="AS62" s="331"/>
      <c r="AT62" s="331"/>
      <c r="AU62" s="331"/>
      <c r="AV62" s="331"/>
      <c r="AW62" s="331"/>
      <c r="AX62" s="340"/>
      <c r="AY62" s="25">
        <v>1</v>
      </c>
      <c r="AZ62" s="25">
        <v>1</v>
      </c>
    </row>
    <row r="63" ht="39.95" customHeight="1" spans="1:52">
      <c r="A63" s="24">
        <f t="shared" si="5"/>
        <v>55</v>
      </c>
      <c r="B63" s="18"/>
      <c r="C63" s="20"/>
      <c r="D63" s="20"/>
      <c r="E63" s="43"/>
      <c r="F63" s="43">
        <v>4</v>
      </c>
      <c r="G63" s="20"/>
      <c r="H63" s="20"/>
      <c r="I63" s="20"/>
      <c r="J63" s="17"/>
      <c r="K63" s="17"/>
      <c r="L63" s="17"/>
      <c r="M63" s="35" t="s">
        <v>245</v>
      </c>
      <c r="N63" s="210" t="s">
        <v>246</v>
      </c>
      <c r="O63" s="218" t="s">
        <v>93</v>
      </c>
      <c r="P63" s="24" t="s">
        <v>58</v>
      </c>
      <c r="Q63" s="18" t="s">
        <v>59</v>
      </c>
      <c r="R63" s="235"/>
      <c r="S63" s="23" t="s">
        <v>58</v>
      </c>
      <c r="T63" s="35" t="s">
        <v>60</v>
      </c>
      <c r="U63" s="23" t="s">
        <v>58</v>
      </c>
      <c r="V63" s="23" t="s">
        <v>61</v>
      </c>
      <c r="W63" s="23" t="s">
        <v>62</v>
      </c>
      <c r="X63" s="43" t="s">
        <v>63</v>
      </c>
      <c r="Y63" s="35" t="s">
        <v>64</v>
      </c>
      <c r="Z63" s="18" t="s">
        <v>65</v>
      </c>
      <c r="AA63" s="17" t="s">
        <v>244</v>
      </c>
      <c r="AB63" s="322">
        <v>0.492</v>
      </c>
      <c r="AC63" s="23" t="s">
        <v>65</v>
      </c>
      <c r="AD63" s="23" t="s">
        <v>66</v>
      </c>
      <c r="AE63" s="17"/>
      <c r="AF63" s="17"/>
      <c r="AG63" s="17"/>
      <c r="AH63" s="17"/>
      <c r="AI63" s="79"/>
      <c r="AJ63" s="17"/>
      <c r="AK63" s="17"/>
      <c r="AL63" s="74" t="s">
        <v>103</v>
      </c>
      <c r="AM63" s="74"/>
      <c r="AN63" s="331"/>
      <c r="AO63" s="331"/>
      <c r="AP63" s="331"/>
      <c r="AQ63" s="331"/>
      <c r="AR63" s="331"/>
      <c r="AS63" s="331"/>
      <c r="AT63" s="331"/>
      <c r="AU63" s="331"/>
      <c r="AV63" s="331"/>
      <c r="AW63" s="331"/>
      <c r="AX63" s="340"/>
      <c r="AY63" s="25">
        <v>1</v>
      </c>
      <c r="AZ63" s="25">
        <v>1</v>
      </c>
    </row>
    <row r="64" ht="39.95" customHeight="1" spans="1:52">
      <c r="A64" s="24">
        <f t="shared" si="5"/>
        <v>56</v>
      </c>
      <c r="B64" s="18"/>
      <c r="C64" s="20"/>
      <c r="D64" s="20"/>
      <c r="E64" s="43"/>
      <c r="F64" s="43"/>
      <c r="G64" s="20">
        <v>5</v>
      </c>
      <c r="H64" s="20"/>
      <c r="I64" s="20"/>
      <c r="J64" s="17"/>
      <c r="K64" s="17"/>
      <c r="L64" s="17" t="s">
        <v>247</v>
      </c>
      <c r="M64" s="35" t="s">
        <v>247</v>
      </c>
      <c r="N64" s="210" t="s">
        <v>248</v>
      </c>
      <c r="O64" s="218" t="s">
        <v>93</v>
      </c>
      <c r="P64" s="24" t="s">
        <v>58</v>
      </c>
      <c r="Q64" s="18" t="s">
        <v>59</v>
      </c>
      <c r="R64" s="235"/>
      <c r="S64" s="23" t="s">
        <v>58</v>
      </c>
      <c r="T64" s="35" t="s">
        <v>60</v>
      </c>
      <c r="U64" s="23" t="s">
        <v>58</v>
      </c>
      <c r="V64" s="23" t="s">
        <v>61</v>
      </c>
      <c r="W64" s="23" t="s">
        <v>62</v>
      </c>
      <c r="X64" s="43" t="s">
        <v>63</v>
      </c>
      <c r="Y64" s="35" t="s">
        <v>64</v>
      </c>
      <c r="Z64" s="18" t="s">
        <v>65</v>
      </c>
      <c r="AA64" s="17" t="s">
        <v>249</v>
      </c>
      <c r="AB64" s="322">
        <v>0.295</v>
      </c>
      <c r="AC64" s="23" t="s">
        <v>65</v>
      </c>
      <c r="AD64" s="23"/>
      <c r="AE64" s="17"/>
      <c r="AF64" s="17"/>
      <c r="AG64" s="17"/>
      <c r="AH64" s="17"/>
      <c r="AI64" s="79"/>
      <c r="AJ64" s="17"/>
      <c r="AK64" s="17">
        <v>0.029</v>
      </c>
      <c r="AL64" s="74" t="s">
        <v>67</v>
      </c>
      <c r="AM64" s="74" t="s">
        <v>96</v>
      </c>
      <c r="AN64" s="331"/>
      <c r="AO64" s="331"/>
      <c r="AP64" s="331"/>
      <c r="AQ64" s="331"/>
      <c r="AR64" s="331"/>
      <c r="AS64" s="331"/>
      <c r="AT64" s="331"/>
      <c r="AU64" s="331"/>
      <c r="AV64" s="331"/>
      <c r="AW64" s="331"/>
      <c r="AX64" s="340"/>
      <c r="AY64" s="25">
        <v>1</v>
      </c>
      <c r="AZ64" s="25">
        <v>1</v>
      </c>
    </row>
    <row r="65" ht="39.95" customHeight="1" spans="1:52">
      <c r="A65" s="24">
        <f t="shared" si="5"/>
        <v>57</v>
      </c>
      <c r="B65" s="18"/>
      <c r="C65" s="20"/>
      <c r="D65" s="20"/>
      <c r="E65" s="43"/>
      <c r="F65" s="43"/>
      <c r="G65" s="20"/>
      <c r="H65" s="20">
        <v>6</v>
      </c>
      <c r="I65" s="20"/>
      <c r="J65" s="17"/>
      <c r="K65" s="17"/>
      <c r="L65" s="17" t="s">
        <v>250</v>
      </c>
      <c r="M65" s="35" t="s">
        <v>250</v>
      </c>
      <c r="N65" s="210" t="s">
        <v>251</v>
      </c>
      <c r="O65" s="218" t="s">
        <v>93</v>
      </c>
      <c r="P65" s="24" t="s">
        <v>58</v>
      </c>
      <c r="Q65" s="18" t="s">
        <v>59</v>
      </c>
      <c r="R65" s="235"/>
      <c r="S65" s="23" t="s">
        <v>58</v>
      </c>
      <c r="T65" s="35" t="s">
        <v>60</v>
      </c>
      <c r="U65" s="23" t="s">
        <v>58</v>
      </c>
      <c r="V65" s="23" t="s">
        <v>61</v>
      </c>
      <c r="W65" s="23" t="s">
        <v>62</v>
      </c>
      <c r="X65" s="43" t="s">
        <v>63</v>
      </c>
      <c r="Y65" s="35" t="s">
        <v>64</v>
      </c>
      <c r="Z65" s="18" t="s">
        <v>65</v>
      </c>
      <c r="AA65" s="17" t="s">
        <v>249</v>
      </c>
      <c r="AB65" s="322">
        <v>0.295</v>
      </c>
      <c r="AC65" s="23" t="s">
        <v>65</v>
      </c>
      <c r="AD65" s="23" t="s">
        <v>66</v>
      </c>
      <c r="AE65" s="17"/>
      <c r="AF65" s="17"/>
      <c r="AG65" s="17"/>
      <c r="AH65" s="17"/>
      <c r="AI65" s="79"/>
      <c r="AJ65" s="17">
        <v>1</v>
      </c>
      <c r="AK65" s="17"/>
      <c r="AL65" s="74" t="s">
        <v>81</v>
      </c>
      <c r="AM65" s="24" t="s">
        <v>214</v>
      </c>
      <c r="AN65" s="331"/>
      <c r="AO65" s="331"/>
      <c r="AP65" s="331"/>
      <c r="AQ65" s="331"/>
      <c r="AR65" s="331"/>
      <c r="AS65" s="331"/>
      <c r="AT65" s="331"/>
      <c r="AU65" s="331"/>
      <c r="AV65" s="331"/>
      <c r="AW65" s="331"/>
      <c r="AX65" s="340"/>
      <c r="AY65" s="25">
        <v>1</v>
      </c>
      <c r="AZ65" s="25">
        <v>1</v>
      </c>
    </row>
    <row r="66" ht="39.95" customHeight="1" spans="1:52">
      <c r="A66" s="24">
        <f t="shared" si="5"/>
        <v>58</v>
      </c>
      <c r="B66" s="18"/>
      <c r="C66" s="20"/>
      <c r="D66" s="20"/>
      <c r="E66" s="43"/>
      <c r="F66" s="43"/>
      <c r="G66" s="43"/>
      <c r="H66" s="20"/>
      <c r="I66" s="20">
        <v>7</v>
      </c>
      <c r="J66" s="17"/>
      <c r="K66" s="17"/>
      <c r="L66" s="17"/>
      <c r="M66" s="35" t="s">
        <v>252</v>
      </c>
      <c r="N66" s="210" t="s">
        <v>253</v>
      </c>
      <c r="O66" s="218" t="s">
        <v>93</v>
      </c>
      <c r="P66" s="24" t="s">
        <v>58</v>
      </c>
      <c r="Q66" s="18" t="s">
        <v>59</v>
      </c>
      <c r="R66" s="235"/>
      <c r="S66" s="23" t="s">
        <v>58</v>
      </c>
      <c r="T66" s="35" t="s">
        <v>60</v>
      </c>
      <c r="U66" s="23" t="s">
        <v>58</v>
      </c>
      <c r="V66" s="23" t="s">
        <v>61</v>
      </c>
      <c r="W66" s="23" t="s">
        <v>62</v>
      </c>
      <c r="X66" s="18" t="s">
        <v>112</v>
      </c>
      <c r="Y66" s="20" t="s">
        <v>254</v>
      </c>
      <c r="Z66" s="35" t="s">
        <v>114</v>
      </c>
      <c r="AA66" s="17" t="s">
        <v>249</v>
      </c>
      <c r="AB66" s="322">
        <v>0.2773</v>
      </c>
      <c r="AC66" s="23" t="s">
        <v>65</v>
      </c>
      <c r="AD66" s="23" t="s">
        <v>74</v>
      </c>
      <c r="AE66" s="17"/>
      <c r="AF66" s="17"/>
      <c r="AG66" s="17"/>
      <c r="AH66" s="17"/>
      <c r="AI66" s="79"/>
      <c r="AJ66" s="17"/>
      <c r="AK66" s="17"/>
      <c r="AL66" s="277"/>
      <c r="AM66" s="277"/>
      <c r="AN66" s="331"/>
      <c r="AO66" s="331"/>
      <c r="AP66" s="331"/>
      <c r="AQ66" s="331"/>
      <c r="AR66" s="331"/>
      <c r="AS66" s="331"/>
      <c r="AT66" s="331"/>
      <c r="AU66" s="331"/>
      <c r="AV66" s="331"/>
      <c r="AW66" s="331"/>
      <c r="AX66" s="340"/>
      <c r="AY66" s="25">
        <v>1</v>
      </c>
      <c r="AZ66" s="25">
        <v>1</v>
      </c>
    </row>
    <row r="67" ht="39.95" customHeight="1" spans="1:52">
      <c r="A67" s="24">
        <f t="shared" si="5"/>
        <v>59</v>
      </c>
      <c r="B67" s="18"/>
      <c r="C67" s="20"/>
      <c r="D67" s="20"/>
      <c r="E67" s="43"/>
      <c r="F67" s="43"/>
      <c r="G67" s="43"/>
      <c r="H67" s="20"/>
      <c r="I67" s="20">
        <v>7</v>
      </c>
      <c r="J67" s="17"/>
      <c r="K67" s="17"/>
      <c r="L67" s="17"/>
      <c r="M67" s="20" t="s">
        <v>255</v>
      </c>
      <c r="N67" s="210" t="s">
        <v>256</v>
      </c>
      <c r="O67" s="18" t="s">
        <v>140</v>
      </c>
      <c r="P67" s="24" t="s">
        <v>58</v>
      </c>
      <c r="Q67" s="18" t="s">
        <v>59</v>
      </c>
      <c r="R67" s="235"/>
      <c r="S67" s="23" t="s">
        <v>58</v>
      </c>
      <c r="T67" s="35" t="s">
        <v>60</v>
      </c>
      <c r="U67" s="23" t="s">
        <v>65</v>
      </c>
      <c r="V67" s="23" t="s">
        <v>62</v>
      </c>
      <c r="W67" s="23" t="s">
        <v>61</v>
      </c>
      <c r="X67" s="18" t="s">
        <v>140</v>
      </c>
      <c r="Y67" s="20" t="s">
        <v>257</v>
      </c>
      <c r="Z67" s="18" t="s">
        <v>65</v>
      </c>
      <c r="AA67" s="17" t="s">
        <v>258</v>
      </c>
      <c r="AB67" s="322">
        <v>0.007</v>
      </c>
      <c r="AC67" s="23" t="s">
        <v>65</v>
      </c>
      <c r="AD67" s="23"/>
      <c r="AE67" s="17"/>
      <c r="AF67" s="17"/>
      <c r="AG67" s="17"/>
      <c r="AH67" s="17"/>
      <c r="AI67" s="79"/>
      <c r="AJ67" s="17"/>
      <c r="AK67" s="17"/>
      <c r="AL67" s="277"/>
      <c r="AM67" s="277"/>
      <c r="AN67" s="331"/>
      <c r="AO67" s="331"/>
      <c r="AP67" s="331"/>
      <c r="AQ67" s="331"/>
      <c r="AR67" s="331"/>
      <c r="AS67" s="331"/>
      <c r="AT67" s="331"/>
      <c r="AU67" s="331"/>
      <c r="AV67" s="331"/>
      <c r="AW67" s="331"/>
      <c r="AX67" s="340"/>
      <c r="AY67" s="25">
        <v>1</v>
      </c>
      <c r="AZ67" s="25">
        <v>1</v>
      </c>
    </row>
    <row r="68" ht="39.95" customHeight="1" spans="1:52">
      <c r="A68" s="24">
        <f t="shared" si="5"/>
        <v>60</v>
      </c>
      <c r="B68" s="18"/>
      <c r="C68" s="20"/>
      <c r="D68" s="20"/>
      <c r="E68" s="43"/>
      <c r="F68" s="43"/>
      <c r="G68" s="43"/>
      <c r="H68" s="20"/>
      <c r="I68" s="20">
        <v>7</v>
      </c>
      <c r="J68" s="17"/>
      <c r="K68" s="17"/>
      <c r="L68" s="17"/>
      <c r="M68" s="35" t="s">
        <v>259</v>
      </c>
      <c r="N68" s="210" t="s">
        <v>260</v>
      </c>
      <c r="O68" s="218" t="s">
        <v>93</v>
      </c>
      <c r="P68" s="24" t="s">
        <v>174</v>
      </c>
      <c r="Q68" s="18" t="s">
        <v>59</v>
      </c>
      <c r="R68" s="235"/>
      <c r="S68" s="23" t="s">
        <v>58</v>
      </c>
      <c r="T68" s="35" t="s">
        <v>60</v>
      </c>
      <c r="U68" s="23" t="s">
        <v>58</v>
      </c>
      <c r="V68" s="23" t="s">
        <v>61</v>
      </c>
      <c r="W68" s="23" t="s">
        <v>62</v>
      </c>
      <c r="X68" s="18" t="s">
        <v>146</v>
      </c>
      <c r="Y68" s="20" t="s">
        <v>147</v>
      </c>
      <c r="Z68" s="24" t="s">
        <v>88</v>
      </c>
      <c r="AA68" s="17" t="s">
        <v>261</v>
      </c>
      <c r="AB68" s="322">
        <v>0.0075</v>
      </c>
      <c r="AC68" s="23" t="s">
        <v>65</v>
      </c>
      <c r="AD68" s="23" t="s">
        <v>354</v>
      </c>
      <c r="AE68" s="17">
        <v>20</v>
      </c>
      <c r="AF68" s="17">
        <v>8</v>
      </c>
      <c r="AG68" s="17"/>
      <c r="AH68" s="17">
        <v>0.007897728</v>
      </c>
      <c r="AI68" s="79">
        <v>0.949640200320902</v>
      </c>
      <c r="AJ68" s="17"/>
      <c r="AK68" s="17"/>
      <c r="AL68" s="277"/>
      <c r="AM68" s="277"/>
      <c r="AN68" s="331"/>
      <c r="AO68" s="331"/>
      <c r="AP68" s="331"/>
      <c r="AQ68" s="331"/>
      <c r="AR68" s="331"/>
      <c r="AS68" s="331"/>
      <c r="AT68" s="331"/>
      <c r="AU68" s="331"/>
      <c r="AV68" s="331"/>
      <c r="AW68" s="331"/>
      <c r="AX68" s="340"/>
      <c r="AY68" s="25">
        <v>1</v>
      </c>
      <c r="AZ68" s="25">
        <v>1</v>
      </c>
    </row>
    <row r="69" ht="39.95" customHeight="1" spans="1:52">
      <c r="A69" s="24">
        <f t="shared" si="5"/>
        <v>61</v>
      </c>
      <c r="B69" s="18"/>
      <c r="C69" s="20"/>
      <c r="D69" s="20"/>
      <c r="E69" s="43"/>
      <c r="F69" s="43"/>
      <c r="G69" s="43">
        <v>5</v>
      </c>
      <c r="H69" s="20"/>
      <c r="I69" s="20"/>
      <c r="J69" s="17"/>
      <c r="K69" s="17"/>
      <c r="L69" s="17" t="s">
        <v>262</v>
      </c>
      <c r="M69" s="35" t="s">
        <v>262</v>
      </c>
      <c r="N69" s="210" t="s">
        <v>263</v>
      </c>
      <c r="O69" s="218" t="s">
        <v>93</v>
      </c>
      <c r="P69" s="24" t="s">
        <v>58</v>
      </c>
      <c r="Q69" s="18" t="s">
        <v>59</v>
      </c>
      <c r="R69" s="235"/>
      <c r="S69" s="23" t="s">
        <v>58</v>
      </c>
      <c r="T69" s="35" t="s">
        <v>60</v>
      </c>
      <c r="U69" s="23" t="s">
        <v>58</v>
      </c>
      <c r="V69" s="23" t="s">
        <v>61</v>
      </c>
      <c r="W69" s="23" t="s">
        <v>62</v>
      </c>
      <c r="X69" s="43" t="s">
        <v>63</v>
      </c>
      <c r="Y69" s="35" t="s">
        <v>64</v>
      </c>
      <c r="Z69" s="18" t="s">
        <v>65</v>
      </c>
      <c r="AA69" s="17" t="s">
        <v>264</v>
      </c>
      <c r="AB69" s="322">
        <v>0.197</v>
      </c>
      <c r="AC69" s="23" t="s">
        <v>65</v>
      </c>
      <c r="AD69" s="23"/>
      <c r="AE69" s="17"/>
      <c r="AF69" s="17"/>
      <c r="AG69" s="17"/>
      <c r="AH69" s="17"/>
      <c r="AI69" s="79"/>
      <c r="AJ69" s="17"/>
      <c r="AK69" s="17">
        <v>0.025</v>
      </c>
      <c r="AL69" s="74" t="s">
        <v>67</v>
      </c>
      <c r="AM69" s="74" t="s">
        <v>96</v>
      </c>
      <c r="AN69" s="331"/>
      <c r="AO69" s="331"/>
      <c r="AP69" s="331"/>
      <c r="AQ69" s="331"/>
      <c r="AR69" s="331"/>
      <c r="AS69" s="331"/>
      <c r="AT69" s="331"/>
      <c r="AU69" s="331"/>
      <c r="AV69" s="331"/>
      <c r="AW69" s="331"/>
      <c r="AX69" s="340"/>
      <c r="AY69" s="25">
        <v>1</v>
      </c>
      <c r="AZ69" s="25">
        <v>1</v>
      </c>
    </row>
    <row r="70" ht="39.95" customHeight="1" spans="1:52">
      <c r="A70" s="24">
        <f t="shared" si="5"/>
        <v>62</v>
      </c>
      <c r="B70" s="18"/>
      <c r="C70" s="20"/>
      <c r="D70" s="20"/>
      <c r="E70" s="43"/>
      <c r="F70" s="43"/>
      <c r="G70" s="20"/>
      <c r="H70" s="20">
        <v>6</v>
      </c>
      <c r="I70" s="20"/>
      <c r="J70" s="17"/>
      <c r="K70" s="17"/>
      <c r="L70" s="17" t="s">
        <v>265</v>
      </c>
      <c r="M70" s="35" t="s">
        <v>265</v>
      </c>
      <c r="N70" s="210" t="s">
        <v>266</v>
      </c>
      <c r="O70" s="218" t="s">
        <v>93</v>
      </c>
      <c r="P70" s="24" t="s">
        <v>58</v>
      </c>
      <c r="Q70" s="18" t="s">
        <v>59</v>
      </c>
      <c r="R70" s="235"/>
      <c r="S70" s="23" t="s">
        <v>58</v>
      </c>
      <c r="T70" s="35" t="s">
        <v>60</v>
      </c>
      <c r="U70" s="23" t="s">
        <v>58</v>
      </c>
      <c r="V70" s="23" t="s">
        <v>61</v>
      </c>
      <c r="W70" s="23" t="s">
        <v>62</v>
      </c>
      <c r="X70" s="43" t="s">
        <v>63</v>
      </c>
      <c r="Y70" s="35" t="s">
        <v>64</v>
      </c>
      <c r="Z70" s="18" t="s">
        <v>65</v>
      </c>
      <c r="AA70" s="17" t="s">
        <v>264</v>
      </c>
      <c r="AB70" s="322">
        <v>0.197</v>
      </c>
      <c r="AC70" s="23" t="s">
        <v>65</v>
      </c>
      <c r="AD70" s="23"/>
      <c r="AE70" s="17"/>
      <c r="AF70" s="17"/>
      <c r="AG70" s="17"/>
      <c r="AH70" s="17"/>
      <c r="AI70" s="79"/>
      <c r="AJ70" s="17">
        <v>1</v>
      </c>
      <c r="AK70" s="17"/>
      <c r="AL70" s="74" t="s">
        <v>67</v>
      </c>
      <c r="AM70" s="74" t="s">
        <v>75</v>
      </c>
      <c r="AN70" s="331"/>
      <c r="AO70" s="331"/>
      <c r="AP70" s="331"/>
      <c r="AQ70" s="331"/>
      <c r="AR70" s="331"/>
      <c r="AS70" s="331"/>
      <c r="AT70" s="331"/>
      <c r="AU70" s="331"/>
      <c r="AV70" s="331"/>
      <c r="AW70" s="331"/>
      <c r="AX70" s="340"/>
      <c r="AY70" s="25">
        <v>1</v>
      </c>
      <c r="AZ70" s="25">
        <v>1</v>
      </c>
    </row>
    <row r="71" ht="39.95" customHeight="1" spans="1:52">
      <c r="A71" s="24">
        <f t="shared" si="5"/>
        <v>63</v>
      </c>
      <c r="B71" s="18"/>
      <c r="C71" s="20"/>
      <c r="D71" s="20"/>
      <c r="E71" s="43"/>
      <c r="F71" s="43"/>
      <c r="G71" s="43"/>
      <c r="H71" s="20"/>
      <c r="I71" s="20">
        <v>7</v>
      </c>
      <c r="J71" s="17"/>
      <c r="K71" s="17"/>
      <c r="L71" s="17" t="s">
        <v>268</v>
      </c>
      <c r="M71" s="35" t="s">
        <v>268</v>
      </c>
      <c r="N71" s="210" t="s">
        <v>269</v>
      </c>
      <c r="O71" s="218" t="s">
        <v>93</v>
      </c>
      <c r="P71" s="24" t="s">
        <v>58</v>
      </c>
      <c r="Q71" s="18" t="s">
        <v>59</v>
      </c>
      <c r="R71" s="235"/>
      <c r="S71" s="23" t="s">
        <v>58</v>
      </c>
      <c r="T71" s="35" t="s">
        <v>60</v>
      </c>
      <c r="U71" s="23" t="s">
        <v>58</v>
      </c>
      <c r="V71" s="23" t="s">
        <v>61</v>
      </c>
      <c r="W71" s="23" t="s">
        <v>62</v>
      </c>
      <c r="X71" s="18" t="s">
        <v>112</v>
      </c>
      <c r="Y71" s="20" t="s">
        <v>363</v>
      </c>
      <c r="Z71" s="35" t="s">
        <v>114</v>
      </c>
      <c r="AA71" s="17" t="s">
        <v>271</v>
      </c>
      <c r="AB71" s="322">
        <v>0.1585</v>
      </c>
      <c r="AC71" s="23" t="s">
        <v>65</v>
      </c>
      <c r="AD71" s="23" t="s">
        <v>74</v>
      </c>
      <c r="AE71" s="17">
        <v>114</v>
      </c>
      <c r="AF71" s="17">
        <v>108</v>
      </c>
      <c r="AG71" s="17">
        <v>3</v>
      </c>
      <c r="AH71" s="17">
        <v>0.29031696</v>
      </c>
      <c r="AI71" s="79">
        <v>0.45811998031393</v>
      </c>
      <c r="AJ71" s="17"/>
      <c r="AK71" s="17"/>
      <c r="AL71" s="74" t="s">
        <v>67</v>
      </c>
      <c r="AM71" s="74" t="s">
        <v>75</v>
      </c>
      <c r="AN71" s="331"/>
      <c r="AO71" s="331"/>
      <c r="AP71" s="331"/>
      <c r="AQ71" s="331"/>
      <c r="AR71" s="331"/>
      <c r="AS71" s="331"/>
      <c r="AT71" s="331"/>
      <c r="AU71" s="331"/>
      <c r="AV71" s="331"/>
      <c r="AW71" s="331"/>
      <c r="AX71" s="340"/>
      <c r="AY71" s="25">
        <v>1</v>
      </c>
      <c r="AZ71" s="25">
        <v>1</v>
      </c>
    </row>
    <row r="72" ht="39.95" customHeight="1" spans="1:52">
      <c r="A72" s="24">
        <f t="shared" si="5"/>
        <v>64</v>
      </c>
      <c r="B72" s="18"/>
      <c r="C72" s="20"/>
      <c r="D72" s="20"/>
      <c r="E72" s="43"/>
      <c r="F72" s="43"/>
      <c r="G72" s="43"/>
      <c r="H72" s="20"/>
      <c r="I72" s="20">
        <v>7</v>
      </c>
      <c r="J72" s="17"/>
      <c r="K72" s="17"/>
      <c r="L72" s="17" t="s">
        <v>255</v>
      </c>
      <c r="M72" s="20" t="s">
        <v>255</v>
      </c>
      <c r="N72" s="210" t="s">
        <v>256</v>
      </c>
      <c r="O72" s="18" t="s">
        <v>140</v>
      </c>
      <c r="P72" s="24" t="s">
        <v>58</v>
      </c>
      <c r="Q72" s="18" t="s">
        <v>59</v>
      </c>
      <c r="R72" s="235"/>
      <c r="S72" s="23" t="s">
        <v>58</v>
      </c>
      <c r="T72" s="35" t="s">
        <v>60</v>
      </c>
      <c r="U72" s="23" t="s">
        <v>65</v>
      </c>
      <c r="V72" s="23" t="s">
        <v>62</v>
      </c>
      <c r="W72" s="23" t="s">
        <v>61</v>
      </c>
      <c r="X72" s="18" t="s">
        <v>140</v>
      </c>
      <c r="Y72" s="20" t="s">
        <v>257</v>
      </c>
      <c r="Z72" s="18" t="s">
        <v>65</v>
      </c>
      <c r="AA72" s="17" t="s">
        <v>258</v>
      </c>
      <c r="AB72" s="322">
        <v>0.007</v>
      </c>
      <c r="AC72" s="23" t="s">
        <v>65</v>
      </c>
      <c r="AD72" s="23" t="s">
        <v>354</v>
      </c>
      <c r="AE72" s="17">
        <v>33</v>
      </c>
      <c r="AF72" s="17">
        <v>14</v>
      </c>
      <c r="AG72" s="17"/>
      <c r="AH72" s="17">
        <v>0.0399082068</v>
      </c>
      <c r="AI72" s="79">
        <v>0.175402518962591</v>
      </c>
      <c r="AJ72" s="17"/>
      <c r="AK72" s="17"/>
      <c r="AL72" s="74" t="s">
        <v>81</v>
      </c>
      <c r="AM72" s="24" t="s">
        <v>364</v>
      </c>
      <c r="AN72" s="331"/>
      <c r="AO72" s="331"/>
      <c r="AP72" s="331"/>
      <c r="AQ72" s="331"/>
      <c r="AR72" s="331"/>
      <c r="AS72" s="331"/>
      <c r="AT72" s="331"/>
      <c r="AU72" s="331"/>
      <c r="AV72" s="331"/>
      <c r="AW72" s="331"/>
      <c r="AX72" s="340"/>
      <c r="AY72" s="25">
        <v>1</v>
      </c>
      <c r="AZ72" s="25">
        <v>1</v>
      </c>
    </row>
    <row r="73" ht="39.95" customHeight="1" spans="1:52">
      <c r="A73" s="24">
        <f t="shared" si="5"/>
        <v>65</v>
      </c>
      <c r="B73" s="18"/>
      <c r="C73" s="20"/>
      <c r="D73" s="20"/>
      <c r="E73" s="43">
        <v>3</v>
      </c>
      <c r="F73" s="43"/>
      <c r="G73" s="20"/>
      <c r="H73" s="20"/>
      <c r="I73" s="20"/>
      <c r="J73" s="17"/>
      <c r="K73" s="17"/>
      <c r="L73" s="17" t="s">
        <v>184</v>
      </c>
      <c r="M73" s="35" t="s">
        <v>184</v>
      </c>
      <c r="N73" s="210" t="s">
        <v>185</v>
      </c>
      <c r="O73" s="218" t="s">
        <v>186</v>
      </c>
      <c r="P73" s="24" t="s">
        <v>58</v>
      </c>
      <c r="Q73" s="18" t="s">
        <v>59</v>
      </c>
      <c r="R73" s="235"/>
      <c r="S73" s="23" t="s">
        <v>58</v>
      </c>
      <c r="T73" s="35" t="s">
        <v>60</v>
      </c>
      <c r="U73" s="23" t="s">
        <v>58</v>
      </c>
      <c r="V73" s="23" t="s">
        <v>61</v>
      </c>
      <c r="W73" s="23" t="s">
        <v>62</v>
      </c>
      <c r="X73" s="18" t="s">
        <v>125</v>
      </c>
      <c r="Y73" s="18" t="s">
        <v>65</v>
      </c>
      <c r="Z73" s="18" t="s">
        <v>65</v>
      </c>
      <c r="AA73" s="24" t="s">
        <v>187</v>
      </c>
      <c r="AB73" s="322">
        <v>0.145</v>
      </c>
      <c r="AC73" s="23" t="s">
        <v>65</v>
      </c>
      <c r="AD73" s="23"/>
      <c r="AE73" s="17"/>
      <c r="AF73" s="17"/>
      <c r="AG73" s="17"/>
      <c r="AH73" s="17"/>
      <c r="AI73" s="79"/>
      <c r="AJ73" s="17"/>
      <c r="AK73" s="17"/>
      <c r="AL73" s="74" t="s">
        <v>81</v>
      </c>
      <c r="AM73" s="278" t="s">
        <v>127</v>
      </c>
      <c r="AN73" s="331"/>
      <c r="AO73" s="331"/>
      <c r="AP73" s="331"/>
      <c r="AQ73" s="331"/>
      <c r="AR73" s="331"/>
      <c r="AS73" s="331"/>
      <c r="AT73" s="331"/>
      <c r="AU73" s="331"/>
      <c r="AV73" s="331"/>
      <c r="AW73" s="331"/>
      <c r="AX73" s="340"/>
      <c r="AY73" s="25">
        <v>1</v>
      </c>
      <c r="AZ73" s="25">
        <v>1</v>
      </c>
    </row>
    <row r="74" ht="39.95" customHeight="1" spans="1:52">
      <c r="A74" s="24">
        <f t="shared" si="5"/>
        <v>66</v>
      </c>
      <c r="B74" s="18"/>
      <c r="C74" s="20"/>
      <c r="D74" s="20"/>
      <c r="E74" s="43">
        <v>3</v>
      </c>
      <c r="F74" s="43"/>
      <c r="G74" s="20"/>
      <c r="H74" s="20"/>
      <c r="I74" s="20"/>
      <c r="J74" s="17"/>
      <c r="K74" s="17"/>
      <c r="L74" s="17" t="s">
        <v>178</v>
      </c>
      <c r="M74" s="20" t="s">
        <v>178</v>
      </c>
      <c r="N74" s="210" t="s">
        <v>179</v>
      </c>
      <c r="O74" s="218"/>
      <c r="P74" s="24" t="s">
        <v>58</v>
      </c>
      <c r="Q74" s="18" t="s">
        <v>59</v>
      </c>
      <c r="R74" s="235"/>
      <c r="S74" s="23" t="s">
        <v>58</v>
      </c>
      <c r="T74" s="35" t="s">
        <v>60</v>
      </c>
      <c r="U74" s="23" t="s">
        <v>65</v>
      </c>
      <c r="V74" s="23" t="s">
        <v>61</v>
      </c>
      <c r="W74" s="23" t="s">
        <v>62</v>
      </c>
      <c r="X74" s="18" t="s">
        <v>180</v>
      </c>
      <c r="Y74" s="20" t="s">
        <v>181</v>
      </c>
      <c r="Z74" s="20" t="s">
        <v>182</v>
      </c>
      <c r="AA74" s="24" t="s">
        <v>183</v>
      </c>
      <c r="AB74" s="322">
        <v>0.147</v>
      </c>
      <c r="AC74" s="23" t="s">
        <v>65</v>
      </c>
      <c r="AD74" s="23" t="s">
        <v>80</v>
      </c>
      <c r="AE74" s="17"/>
      <c r="AF74" s="17"/>
      <c r="AG74" s="17"/>
      <c r="AH74" s="17">
        <f>AB74</f>
        <v>0.147</v>
      </c>
      <c r="AI74" s="79">
        <v>1</v>
      </c>
      <c r="AJ74" s="17"/>
      <c r="AK74" s="17"/>
      <c r="AL74" s="74" t="s">
        <v>81</v>
      </c>
      <c r="AM74" s="24" t="s">
        <v>90</v>
      </c>
      <c r="AN74" s="331"/>
      <c r="AO74" s="331"/>
      <c r="AP74" s="331"/>
      <c r="AQ74" s="331"/>
      <c r="AR74" s="331"/>
      <c r="AS74" s="331"/>
      <c r="AT74" s="331"/>
      <c r="AU74" s="331"/>
      <c r="AV74" s="331"/>
      <c r="AW74" s="331"/>
      <c r="AX74" s="340"/>
      <c r="AY74" s="25">
        <v>2</v>
      </c>
      <c r="AZ74" s="25">
        <v>2</v>
      </c>
    </row>
    <row r="75" ht="39.95" customHeight="1" spans="1:52">
      <c r="A75" s="24">
        <f t="shared" si="5"/>
        <v>67</v>
      </c>
      <c r="B75" s="18"/>
      <c r="C75" s="20"/>
      <c r="D75" s="20"/>
      <c r="E75" s="43">
        <v>3</v>
      </c>
      <c r="F75" s="43"/>
      <c r="G75" s="20"/>
      <c r="H75" s="20"/>
      <c r="I75" s="20"/>
      <c r="J75" s="17"/>
      <c r="K75" s="17"/>
      <c r="L75" s="17" t="s">
        <v>316</v>
      </c>
      <c r="M75" s="35" t="s">
        <v>317</v>
      </c>
      <c r="N75" s="210" t="s">
        <v>318</v>
      </c>
      <c r="O75" s="348" t="s">
        <v>365</v>
      </c>
      <c r="P75" s="24" t="s">
        <v>58</v>
      </c>
      <c r="Q75" s="18" t="s">
        <v>59</v>
      </c>
      <c r="R75" s="35"/>
      <c r="S75" s="23" t="s">
        <v>58</v>
      </c>
      <c r="T75" s="35" t="s">
        <v>60</v>
      </c>
      <c r="U75" s="23" t="s">
        <v>65</v>
      </c>
      <c r="V75" s="37" t="s">
        <v>62</v>
      </c>
      <c r="W75" s="37" t="s">
        <v>61</v>
      </c>
      <c r="X75" s="43" t="s">
        <v>140</v>
      </c>
      <c r="Y75" s="20" t="s">
        <v>319</v>
      </c>
      <c r="Z75" s="35" t="s">
        <v>314</v>
      </c>
      <c r="AA75" s="18" t="s">
        <v>320</v>
      </c>
      <c r="AB75" s="322">
        <v>0.006</v>
      </c>
      <c r="AC75" s="23" t="s">
        <v>321</v>
      </c>
      <c r="AD75" s="23"/>
      <c r="AE75" s="35"/>
      <c r="AF75" s="35"/>
      <c r="AG75" s="35"/>
      <c r="AH75" s="35"/>
      <c r="AI75" s="336"/>
      <c r="AJ75" s="35"/>
      <c r="AK75" s="35"/>
      <c r="AL75" s="74" t="s">
        <v>81</v>
      </c>
      <c r="AM75" s="36" t="s">
        <v>322</v>
      </c>
      <c r="AN75" s="331"/>
      <c r="AO75" s="331"/>
      <c r="AP75" s="331"/>
      <c r="AQ75" s="331"/>
      <c r="AR75" s="331"/>
      <c r="AS75" s="331"/>
      <c r="AT75" s="331"/>
      <c r="AU75" s="331"/>
      <c r="AV75" s="331"/>
      <c r="AW75" s="331"/>
      <c r="AX75" s="340"/>
      <c r="AY75" s="25">
        <v>1</v>
      </c>
      <c r="AZ75" s="25">
        <v>1</v>
      </c>
    </row>
    <row r="76" ht="39.95" customHeight="1" spans="1:52">
      <c r="A76" s="24">
        <f t="shared" si="5"/>
        <v>68</v>
      </c>
      <c r="B76" s="18"/>
      <c r="C76" s="20"/>
      <c r="D76" s="20"/>
      <c r="E76" s="43">
        <v>3</v>
      </c>
      <c r="F76" s="43"/>
      <c r="G76" s="20"/>
      <c r="H76" s="20"/>
      <c r="I76" s="20"/>
      <c r="J76" s="17"/>
      <c r="K76" s="17"/>
      <c r="L76" s="17" t="s">
        <v>323</v>
      </c>
      <c r="M76" s="35" t="s">
        <v>323</v>
      </c>
      <c r="N76" s="210" t="s">
        <v>324</v>
      </c>
      <c r="O76" s="218" t="s">
        <v>366</v>
      </c>
      <c r="P76" s="24" t="s">
        <v>58</v>
      </c>
      <c r="Q76" s="18" t="s">
        <v>59</v>
      </c>
      <c r="R76" s="35"/>
      <c r="S76" s="23" t="s">
        <v>58</v>
      </c>
      <c r="T76" s="35" t="s">
        <v>60</v>
      </c>
      <c r="U76" s="23" t="s">
        <v>58</v>
      </c>
      <c r="V76" s="23" t="s">
        <v>61</v>
      </c>
      <c r="W76" s="23" t="s">
        <v>62</v>
      </c>
      <c r="X76" s="43" t="s">
        <v>325</v>
      </c>
      <c r="Y76" s="20" t="s">
        <v>326</v>
      </c>
      <c r="Z76" s="35" t="s">
        <v>65</v>
      </c>
      <c r="AA76" s="18" t="s">
        <v>327</v>
      </c>
      <c r="AB76" s="322">
        <v>0.017</v>
      </c>
      <c r="AC76" s="23" t="s">
        <v>321</v>
      </c>
      <c r="AD76" s="23"/>
      <c r="AE76" s="35"/>
      <c r="AF76" s="35"/>
      <c r="AG76" s="35"/>
      <c r="AH76" s="35"/>
      <c r="AI76" s="336"/>
      <c r="AJ76" s="35"/>
      <c r="AK76" s="35"/>
      <c r="AL76" s="74" t="s">
        <v>81</v>
      </c>
      <c r="AM76" s="36" t="s">
        <v>328</v>
      </c>
      <c r="AN76" s="331"/>
      <c r="AO76" s="331"/>
      <c r="AP76" s="331"/>
      <c r="AQ76" s="331"/>
      <c r="AR76" s="331"/>
      <c r="AS76" s="331"/>
      <c r="AT76" s="331"/>
      <c r="AU76" s="331"/>
      <c r="AV76" s="331"/>
      <c r="AW76" s="331"/>
      <c r="AX76" s="340"/>
      <c r="AY76" s="25">
        <v>1</v>
      </c>
      <c r="AZ76" s="25">
        <v>1</v>
      </c>
    </row>
    <row r="77" spans="13:28">
      <c r="M77" s="6"/>
      <c r="N77" s="6"/>
      <c r="O77" s="6"/>
      <c r="S77" s="6"/>
      <c r="U77" s="6"/>
      <c r="V77" s="6"/>
      <c r="W77" s="6"/>
      <c r="X77" s="6"/>
      <c r="Y77" s="6"/>
      <c r="Z77" s="5"/>
      <c r="AA77" s="6"/>
      <c r="AB77" s="349"/>
    </row>
    <row r="78" spans="13:28">
      <c r="M78" s="6"/>
      <c r="N78" s="6"/>
      <c r="O78" s="6"/>
      <c r="S78" s="6"/>
      <c r="U78" s="6"/>
      <c r="V78" s="6"/>
      <c r="W78" s="6"/>
      <c r="X78" s="6"/>
      <c r="Y78" s="6"/>
      <c r="Z78" s="5"/>
      <c r="AA78" s="6"/>
      <c r="AB78" s="349"/>
    </row>
    <row r="79" spans="13:28">
      <c r="M79" s="6"/>
      <c r="N79" s="6"/>
      <c r="O79" s="6"/>
      <c r="S79" s="6"/>
      <c r="U79" s="6"/>
      <c r="V79" s="6"/>
      <c r="W79" s="6"/>
      <c r="X79" s="6"/>
      <c r="Y79" s="6"/>
      <c r="Z79" s="5"/>
      <c r="AA79" s="6"/>
      <c r="AB79" s="349"/>
    </row>
    <row r="80" spans="13:28">
      <c r="M80" s="6"/>
      <c r="N80" s="6"/>
      <c r="O80" s="6"/>
      <c r="S80" s="6"/>
      <c r="U80" s="6"/>
      <c r="V80" s="6"/>
      <c r="W80" s="6"/>
      <c r="X80" s="6"/>
      <c r="Y80" s="6"/>
      <c r="Z80" s="5"/>
      <c r="AA80" s="6"/>
      <c r="AB80" s="349"/>
    </row>
    <row r="81" spans="13:28">
      <c r="M81" s="6"/>
      <c r="N81" s="6"/>
      <c r="O81" s="6"/>
      <c r="S81" s="6"/>
      <c r="U81" s="6"/>
      <c r="V81" s="6"/>
      <c r="W81" s="6"/>
      <c r="X81" s="6"/>
      <c r="Y81" s="6"/>
      <c r="Z81" s="5"/>
      <c r="AA81" s="6"/>
      <c r="AB81" s="349"/>
    </row>
    <row r="82" spans="13:28">
      <c r="M82" s="6"/>
      <c r="N82" s="6"/>
      <c r="O82" s="6"/>
      <c r="S82" s="6"/>
      <c r="U82" s="6"/>
      <c r="V82" s="6"/>
      <c r="W82" s="6"/>
      <c r="X82" s="6"/>
      <c r="Y82" s="6"/>
      <c r="Z82" s="5"/>
      <c r="AA82" s="6"/>
      <c r="AB82" s="349"/>
    </row>
    <row r="83" spans="13:28">
      <c r="M83" s="6"/>
      <c r="N83" s="6"/>
      <c r="O83" s="6"/>
      <c r="S83" s="6"/>
      <c r="U83" s="6"/>
      <c r="V83" s="6"/>
      <c r="W83" s="6"/>
      <c r="X83" s="6"/>
      <c r="Y83" s="6"/>
      <c r="Z83" s="5"/>
      <c r="AA83" s="6"/>
      <c r="AB83" s="349"/>
    </row>
    <row r="84" spans="13:28">
      <c r="M84" s="6"/>
      <c r="N84" s="6"/>
      <c r="O84" s="6"/>
      <c r="S84" s="6"/>
      <c r="U84" s="6"/>
      <c r="V84" s="6"/>
      <c r="W84" s="6"/>
      <c r="X84" s="6"/>
      <c r="Y84" s="6"/>
      <c r="Z84" s="5"/>
      <c r="AA84" s="6"/>
      <c r="AB84" s="349"/>
    </row>
    <row r="85" spans="13:28">
      <c r="M85" s="6"/>
      <c r="N85" s="6"/>
      <c r="O85" s="6"/>
      <c r="S85" s="6"/>
      <c r="U85" s="6"/>
      <c r="V85" s="6"/>
      <c r="W85" s="6"/>
      <c r="X85" s="6"/>
      <c r="Y85" s="6"/>
      <c r="Z85" s="5"/>
      <c r="AA85" s="6"/>
      <c r="AB85" s="349"/>
    </row>
    <row r="86" spans="13:28">
      <c r="M86" s="6"/>
      <c r="N86" s="6"/>
      <c r="O86" s="6"/>
      <c r="S86" s="6"/>
      <c r="U86" s="6"/>
      <c r="V86" s="6"/>
      <c r="W86" s="6"/>
      <c r="X86" s="6"/>
      <c r="Y86" s="6"/>
      <c r="Z86" s="5"/>
      <c r="AA86" s="6"/>
      <c r="AB86" s="349"/>
    </row>
    <row r="87" spans="13:28">
      <c r="M87" s="6"/>
      <c r="N87" s="6"/>
      <c r="O87" s="6"/>
      <c r="S87" s="6"/>
      <c r="U87" s="6"/>
      <c r="V87" s="6"/>
      <c r="W87" s="6"/>
      <c r="X87" s="6"/>
      <c r="Y87" s="6"/>
      <c r="Z87" s="5"/>
      <c r="AA87" s="6"/>
      <c r="AB87" s="349"/>
    </row>
    <row r="88" spans="13:28">
      <c r="M88" s="6"/>
      <c r="N88" s="6"/>
      <c r="O88" s="6"/>
      <c r="S88" s="6"/>
      <c r="U88" s="6"/>
      <c r="V88" s="6"/>
      <c r="W88" s="6"/>
      <c r="X88" s="6"/>
      <c r="Y88" s="6"/>
      <c r="Z88" s="5"/>
      <c r="AA88" s="6"/>
      <c r="AB88" s="349"/>
    </row>
    <row r="89" spans="13:28">
      <c r="M89" s="6"/>
      <c r="N89" s="6"/>
      <c r="O89" s="6"/>
      <c r="S89" s="6"/>
      <c r="U89" s="6"/>
      <c r="V89" s="6"/>
      <c r="W89" s="6"/>
      <c r="X89" s="6"/>
      <c r="Y89" s="6"/>
      <c r="Z89" s="5"/>
      <c r="AA89" s="6"/>
      <c r="AB89" s="349"/>
    </row>
    <row r="90" spans="13:28">
      <c r="M90" s="6"/>
      <c r="N90" s="6"/>
      <c r="O90" s="6"/>
      <c r="S90" s="6"/>
      <c r="U90" s="6"/>
      <c r="V90" s="6"/>
      <c r="W90" s="6"/>
      <c r="X90" s="6"/>
      <c r="Y90" s="6"/>
      <c r="Z90" s="5"/>
      <c r="AA90" s="6"/>
      <c r="AB90" s="349"/>
    </row>
    <row r="91" spans="13:28">
      <c r="M91" s="6"/>
      <c r="N91" s="6"/>
      <c r="O91" s="6"/>
      <c r="S91" s="6"/>
      <c r="U91" s="6"/>
      <c r="V91" s="6"/>
      <c r="W91" s="6"/>
      <c r="X91" s="6"/>
      <c r="Y91" s="6"/>
      <c r="Z91" s="5"/>
      <c r="AA91" s="6"/>
      <c r="AB91" s="349"/>
    </row>
    <row r="92" spans="13:28">
      <c r="M92" s="6"/>
      <c r="N92" s="6"/>
      <c r="O92" s="6"/>
      <c r="S92" s="6"/>
      <c r="U92" s="6"/>
      <c r="V92" s="6"/>
      <c r="W92" s="6"/>
      <c r="X92" s="6"/>
      <c r="Y92" s="6"/>
      <c r="Z92" s="5"/>
      <c r="AA92" s="6"/>
      <c r="AB92" s="349"/>
    </row>
    <row r="93" spans="13:28">
      <c r="M93" s="6"/>
      <c r="N93" s="6"/>
      <c r="O93" s="6"/>
      <c r="S93" s="6"/>
      <c r="U93" s="6"/>
      <c r="V93" s="6"/>
      <c r="W93" s="6"/>
      <c r="X93" s="6"/>
      <c r="Y93" s="6"/>
      <c r="Z93" s="5"/>
      <c r="AA93" s="6"/>
      <c r="AB93" s="349"/>
    </row>
    <row r="94" spans="13:28">
      <c r="M94" s="6"/>
      <c r="N94" s="6"/>
      <c r="O94" s="6"/>
      <c r="S94" s="6"/>
      <c r="U94" s="6"/>
      <c r="V94" s="6"/>
      <c r="W94" s="6"/>
      <c r="X94" s="6"/>
      <c r="Y94" s="6"/>
      <c r="Z94" s="5"/>
      <c r="AA94" s="6"/>
      <c r="AB94" s="349"/>
    </row>
    <row r="95" spans="13:28">
      <c r="M95" s="6"/>
      <c r="N95" s="6"/>
      <c r="O95" s="6"/>
      <c r="S95" s="6"/>
      <c r="U95" s="6"/>
      <c r="V95" s="6"/>
      <c r="W95" s="6"/>
      <c r="X95" s="6"/>
      <c r="Y95" s="6"/>
      <c r="Z95" s="5"/>
      <c r="AA95" s="6"/>
      <c r="AB95" s="349"/>
    </row>
    <row r="96" spans="13:28">
      <c r="M96" s="6"/>
      <c r="N96" s="6"/>
      <c r="O96" s="6"/>
      <c r="S96" s="6"/>
      <c r="U96" s="6"/>
      <c r="V96" s="6"/>
      <c r="W96" s="6"/>
      <c r="X96" s="6"/>
      <c r="Y96" s="6"/>
      <c r="Z96" s="5"/>
      <c r="AA96" s="6"/>
      <c r="AB96" s="349"/>
    </row>
    <row r="97" spans="13:28">
      <c r="M97" s="6"/>
      <c r="N97" s="6"/>
      <c r="O97" s="6"/>
      <c r="S97" s="6"/>
      <c r="U97" s="6"/>
      <c r="V97" s="6"/>
      <c r="W97" s="6"/>
      <c r="X97" s="6"/>
      <c r="Y97" s="6"/>
      <c r="Z97" s="5"/>
      <c r="AA97" s="6"/>
      <c r="AB97" s="349"/>
    </row>
    <row r="98" spans="13:28">
      <c r="M98" s="6"/>
      <c r="N98" s="6"/>
      <c r="O98" s="6"/>
      <c r="S98" s="6"/>
      <c r="U98" s="6"/>
      <c r="V98" s="6"/>
      <c r="W98" s="6"/>
      <c r="X98" s="6"/>
      <c r="Y98" s="6"/>
      <c r="Z98" s="5"/>
      <c r="AA98" s="6"/>
      <c r="AB98" s="349"/>
    </row>
    <row r="99" spans="13:28">
      <c r="M99" s="6"/>
      <c r="N99" s="6"/>
      <c r="O99" s="6"/>
      <c r="S99" s="6"/>
      <c r="U99" s="6"/>
      <c r="V99" s="6"/>
      <c r="W99" s="6"/>
      <c r="X99" s="6"/>
      <c r="Y99" s="6"/>
      <c r="Z99" s="5"/>
      <c r="AA99" s="6"/>
      <c r="AB99" s="349"/>
    </row>
    <row r="100" spans="13:28">
      <c r="M100" s="6"/>
      <c r="N100" s="6"/>
      <c r="O100" s="6"/>
      <c r="S100" s="6"/>
      <c r="U100" s="6"/>
      <c r="V100" s="6"/>
      <c r="W100" s="6"/>
      <c r="X100" s="6"/>
      <c r="Y100" s="6"/>
      <c r="Z100" s="5"/>
      <c r="AA100" s="6"/>
      <c r="AB100" s="349"/>
    </row>
    <row r="101" spans="13:28">
      <c r="M101" s="6"/>
      <c r="N101" s="6"/>
      <c r="O101" s="6"/>
      <c r="S101" s="6"/>
      <c r="U101" s="6"/>
      <c r="V101" s="6"/>
      <c r="W101" s="6"/>
      <c r="X101" s="6"/>
      <c r="Y101" s="6"/>
      <c r="Z101" s="5"/>
      <c r="AA101" s="6"/>
      <c r="AB101" s="349"/>
    </row>
    <row r="102" spans="13:28">
      <c r="M102" s="6"/>
      <c r="N102" s="6"/>
      <c r="O102" s="6"/>
      <c r="S102" s="6"/>
      <c r="U102" s="6"/>
      <c r="V102" s="6"/>
      <c r="W102" s="6"/>
      <c r="X102" s="6"/>
      <c r="Y102" s="6"/>
      <c r="Z102" s="5"/>
      <c r="AA102" s="6"/>
      <c r="AB102" s="349"/>
    </row>
    <row r="103" spans="13:28">
      <c r="M103" s="6"/>
      <c r="N103" s="6"/>
      <c r="O103" s="6"/>
      <c r="S103" s="6"/>
      <c r="U103" s="6"/>
      <c r="V103" s="6"/>
      <c r="W103" s="6"/>
      <c r="X103" s="6"/>
      <c r="Y103" s="6"/>
      <c r="Z103" s="5"/>
      <c r="AA103" s="6"/>
      <c r="AB103" s="349"/>
    </row>
    <row r="104" spans="13:28">
      <c r="M104" s="6"/>
      <c r="N104" s="6"/>
      <c r="O104" s="6"/>
      <c r="S104" s="6"/>
      <c r="U104" s="6"/>
      <c r="V104" s="6"/>
      <c r="W104" s="6"/>
      <c r="X104" s="6"/>
      <c r="Y104" s="6"/>
      <c r="Z104" s="5"/>
      <c r="AA104" s="6"/>
      <c r="AB104" s="349"/>
    </row>
    <row r="105" spans="13:28">
      <c r="M105" s="6"/>
      <c r="N105" s="6"/>
      <c r="O105" s="6"/>
      <c r="S105" s="6"/>
      <c r="U105" s="6"/>
      <c r="V105" s="6"/>
      <c r="W105" s="6"/>
      <c r="X105" s="6"/>
      <c r="Y105" s="6"/>
      <c r="Z105" s="5"/>
      <c r="AA105" s="6"/>
      <c r="AB105" s="349"/>
    </row>
    <row r="106" spans="13:28">
      <c r="M106" s="6"/>
      <c r="N106" s="6"/>
      <c r="O106" s="6"/>
      <c r="S106" s="6"/>
      <c r="U106" s="6"/>
      <c r="V106" s="6"/>
      <c r="W106" s="6"/>
      <c r="X106" s="6"/>
      <c r="Y106" s="6"/>
      <c r="Z106" s="5"/>
      <c r="AA106" s="6"/>
      <c r="AB106" s="349"/>
    </row>
    <row r="107" spans="13:28">
      <c r="M107" s="6"/>
      <c r="N107" s="6"/>
      <c r="O107" s="6"/>
      <c r="S107" s="6"/>
      <c r="U107" s="6"/>
      <c r="V107" s="6"/>
      <c r="W107" s="6"/>
      <c r="X107" s="6"/>
      <c r="Y107" s="6"/>
      <c r="Z107" s="5"/>
      <c r="AA107" s="6"/>
      <c r="AB107" s="349"/>
    </row>
    <row r="108" spans="13:28">
      <c r="M108" s="6"/>
      <c r="N108" s="6"/>
      <c r="O108" s="6"/>
      <c r="S108" s="6"/>
      <c r="U108" s="6"/>
      <c r="V108" s="6"/>
      <c r="W108" s="6"/>
      <c r="X108" s="6"/>
      <c r="Y108" s="6"/>
      <c r="Z108" s="5"/>
      <c r="AA108" s="6"/>
      <c r="AB108" s="349"/>
    </row>
    <row r="109" spans="13:28">
      <c r="M109" s="6"/>
      <c r="N109" s="6"/>
      <c r="O109" s="6"/>
      <c r="S109" s="6"/>
      <c r="U109" s="6"/>
      <c r="V109" s="6"/>
      <c r="W109" s="6"/>
      <c r="X109" s="6"/>
      <c r="Y109" s="6"/>
      <c r="Z109" s="5"/>
      <c r="AA109" s="6"/>
      <c r="AB109" s="349"/>
    </row>
    <row r="110" spans="13:28">
      <c r="M110" s="6"/>
      <c r="N110" s="6"/>
      <c r="O110" s="6"/>
      <c r="S110" s="6"/>
      <c r="U110" s="6"/>
      <c r="V110" s="6"/>
      <c r="W110" s="6"/>
      <c r="X110" s="6"/>
      <c r="Y110" s="6"/>
      <c r="Z110" s="5"/>
      <c r="AA110" s="6"/>
      <c r="AB110" s="349"/>
    </row>
    <row r="111" spans="13:28">
      <c r="M111" s="6"/>
      <c r="N111" s="6"/>
      <c r="O111" s="6"/>
      <c r="S111" s="6"/>
      <c r="U111" s="6"/>
      <c r="V111" s="6"/>
      <c r="W111" s="6"/>
      <c r="X111" s="6"/>
      <c r="Y111" s="6"/>
      <c r="Z111" s="5"/>
      <c r="AA111" s="6"/>
      <c r="AB111" s="349"/>
    </row>
    <row r="112" spans="13:28">
      <c r="M112" s="6"/>
      <c r="N112" s="6"/>
      <c r="O112" s="6"/>
      <c r="S112" s="6"/>
      <c r="U112" s="6"/>
      <c r="V112" s="6"/>
      <c r="W112" s="6"/>
      <c r="X112" s="6"/>
      <c r="Y112" s="6"/>
      <c r="Z112" s="5"/>
      <c r="AA112" s="6"/>
      <c r="AB112" s="349"/>
    </row>
    <row r="113" spans="13:28">
      <c r="M113" s="6"/>
      <c r="N113" s="6"/>
      <c r="O113" s="6"/>
      <c r="S113" s="6"/>
      <c r="U113" s="6"/>
      <c r="V113" s="6"/>
      <c r="W113" s="6"/>
      <c r="X113" s="6"/>
      <c r="Y113" s="6"/>
      <c r="Z113" s="5"/>
      <c r="AA113" s="6"/>
      <c r="AB113" s="349"/>
    </row>
    <row r="114" spans="13:28">
      <c r="M114" s="6"/>
      <c r="N114" s="6"/>
      <c r="O114" s="6"/>
      <c r="S114" s="6"/>
      <c r="U114" s="6"/>
      <c r="V114" s="6"/>
      <c r="W114" s="6"/>
      <c r="X114" s="6"/>
      <c r="Y114" s="6"/>
      <c r="Z114" s="5"/>
      <c r="AA114" s="6"/>
      <c r="AB114" s="349"/>
    </row>
    <row r="115" spans="13:28">
      <c r="M115" s="6"/>
      <c r="N115" s="6"/>
      <c r="O115" s="6"/>
      <c r="S115" s="6"/>
      <c r="U115" s="6"/>
      <c r="V115" s="6"/>
      <c r="W115" s="6"/>
      <c r="X115" s="6"/>
      <c r="Y115" s="6"/>
      <c r="Z115" s="5"/>
      <c r="AA115" s="6"/>
      <c r="AB115" s="349"/>
    </row>
    <row r="116" spans="13:28">
      <c r="M116" s="6"/>
      <c r="N116" s="6"/>
      <c r="O116" s="6"/>
      <c r="S116" s="6"/>
      <c r="U116" s="6"/>
      <c r="V116" s="6"/>
      <c r="W116" s="6"/>
      <c r="X116" s="6"/>
      <c r="Y116" s="6"/>
      <c r="Z116" s="5"/>
      <c r="AA116" s="6"/>
      <c r="AB116" s="349"/>
    </row>
    <row r="117" spans="13:28">
      <c r="M117" s="6"/>
      <c r="N117" s="6"/>
      <c r="O117" s="6"/>
      <c r="S117" s="6"/>
      <c r="U117" s="6"/>
      <c r="V117" s="6"/>
      <c r="W117" s="6"/>
      <c r="X117" s="6"/>
      <c r="Y117" s="6"/>
      <c r="Z117" s="5"/>
      <c r="AA117" s="6"/>
      <c r="AB117" s="349"/>
    </row>
    <row r="118" spans="13:28">
      <c r="M118" s="6"/>
      <c r="N118" s="6"/>
      <c r="O118" s="6"/>
      <c r="S118" s="6"/>
      <c r="U118" s="6"/>
      <c r="V118" s="6"/>
      <c r="W118" s="6"/>
      <c r="X118" s="6"/>
      <c r="Y118" s="6"/>
      <c r="Z118" s="5"/>
      <c r="AA118" s="6"/>
      <c r="AB118" s="349"/>
    </row>
    <row r="119" spans="13:28">
      <c r="M119" s="6"/>
      <c r="N119" s="6"/>
      <c r="O119" s="6"/>
      <c r="S119" s="6"/>
      <c r="U119" s="6"/>
      <c r="V119" s="6"/>
      <c r="W119" s="6"/>
      <c r="X119" s="6"/>
      <c r="Y119" s="6"/>
      <c r="Z119" s="5"/>
      <c r="AA119" s="6"/>
      <c r="AB119" s="349"/>
    </row>
    <row r="120" spans="13:28">
      <c r="M120" s="6"/>
      <c r="N120" s="6"/>
      <c r="O120" s="6"/>
      <c r="S120" s="6"/>
      <c r="U120" s="6"/>
      <c r="V120" s="6"/>
      <c r="W120" s="6"/>
      <c r="X120" s="6"/>
      <c r="Y120" s="6"/>
      <c r="Z120" s="5"/>
      <c r="AA120" s="6"/>
      <c r="AB120" s="349"/>
    </row>
    <row r="121" spans="13:28">
      <c r="M121" s="6"/>
      <c r="N121" s="6"/>
      <c r="O121" s="6"/>
      <c r="S121" s="6"/>
      <c r="U121" s="6"/>
      <c r="V121" s="6"/>
      <c r="W121" s="6"/>
      <c r="X121" s="6"/>
      <c r="Y121" s="6"/>
      <c r="Z121" s="5"/>
      <c r="AA121" s="6"/>
      <c r="AB121" s="349"/>
    </row>
    <row r="122" spans="13:28">
      <c r="M122" s="6"/>
      <c r="N122" s="6"/>
      <c r="O122" s="6"/>
      <c r="S122" s="6"/>
      <c r="U122" s="6"/>
      <c r="V122" s="6"/>
      <c r="W122" s="6"/>
      <c r="X122" s="6"/>
      <c r="Y122" s="6"/>
      <c r="Z122" s="5"/>
      <c r="AA122" s="6"/>
      <c r="AB122" s="349"/>
    </row>
    <row r="123" spans="13:28">
      <c r="M123" s="6"/>
      <c r="N123" s="6"/>
      <c r="O123" s="6"/>
      <c r="S123" s="6"/>
      <c r="U123" s="6"/>
      <c r="V123" s="6"/>
      <c r="W123" s="6"/>
      <c r="X123" s="6"/>
      <c r="Y123" s="6"/>
      <c r="Z123" s="5"/>
      <c r="AA123" s="6"/>
      <c r="AB123" s="349"/>
    </row>
    <row r="124" spans="13:28">
      <c r="M124" s="6"/>
      <c r="N124" s="6"/>
      <c r="O124" s="6"/>
      <c r="S124" s="6"/>
      <c r="U124" s="6"/>
      <c r="V124" s="6"/>
      <c r="W124" s="6"/>
      <c r="X124" s="6"/>
      <c r="Y124" s="6"/>
      <c r="Z124" s="5"/>
      <c r="AA124" s="6"/>
      <c r="AB124" s="349"/>
    </row>
    <row r="125" spans="13:28">
      <c r="M125" s="6"/>
      <c r="N125" s="6"/>
      <c r="O125" s="6"/>
      <c r="S125" s="6"/>
      <c r="U125" s="6"/>
      <c r="V125" s="6"/>
      <c r="W125" s="6"/>
      <c r="X125" s="6"/>
      <c r="Y125" s="6"/>
      <c r="Z125" s="5"/>
      <c r="AA125" s="6"/>
      <c r="AB125" s="349"/>
    </row>
    <row r="126" spans="13:28">
      <c r="M126" s="6"/>
      <c r="N126" s="6"/>
      <c r="O126" s="6"/>
      <c r="S126" s="6"/>
      <c r="U126" s="6"/>
      <c r="V126" s="6"/>
      <c r="W126" s="6"/>
      <c r="X126" s="6"/>
      <c r="Y126" s="6"/>
      <c r="Z126" s="5"/>
      <c r="AA126" s="6"/>
      <c r="AB126" s="349"/>
    </row>
    <row r="127" spans="13:28">
      <c r="M127" s="6"/>
      <c r="N127" s="6"/>
      <c r="O127" s="6"/>
      <c r="S127" s="6"/>
      <c r="U127" s="6"/>
      <c r="V127" s="6"/>
      <c r="W127" s="6"/>
      <c r="X127" s="6"/>
      <c r="Y127" s="6"/>
      <c r="Z127" s="5"/>
      <c r="AA127" s="6"/>
      <c r="AB127" s="349"/>
    </row>
    <row r="137" spans="1:28">
      <c r="A137" s="6">
        <f t="shared" ref="A137:K137" si="6">SUM(A8:A136)</f>
        <v>2243</v>
      </c>
      <c r="B137" s="6">
        <f t="shared" si="6"/>
        <v>0</v>
      </c>
      <c r="C137" s="6">
        <f t="shared" si="6"/>
        <v>1</v>
      </c>
      <c r="D137" s="6">
        <f t="shared" si="6"/>
        <v>6</v>
      </c>
      <c r="E137" s="6">
        <f t="shared" si="6"/>
        <v>51</v>
      </c>
      <c r="F137" s="6">
        <f t="shared" si="6"/>
        <v>56</v>
      </c>
      <c r="G137" s="6">
        <f t="shared" si="6"/>
        <v>50</v>
      </c>
      <c r="H137" s="6">
        <f t="shared" si="6"/>
        <v>122</v>
      </c>
      <c r="I137" s="6">
        <f t="shared" si="6"/>
        <v>52</v>
      </c>
      <c r="J137" s="6">
        <f t="shared" si="6"/>
        <v>8</v>
      </c>
      <c r="K137" s="6">
        <f t="shared" si="6"/>
        <v>9</v>
      </c>
      <c r="AB137" s="291" t="e">
        <f>SUM(AB8:AB136)</f>
        <v>#REF!</v>
      </c>
    </row>
  </sheetData>
  <autoFilter xmlns:etc="http://www.wps.cn/officeDocument/2017/etCustomData" ref="A8:XEJ76" etc:filterBottomFollowUsedRange="0">
    <extLst/>
  </autoFilter>
  <mergeCells count="50">
    <mergeCell ref="A1:E1"/>
    <mergeCell ref="F1:K1"/>
    <mergeCell ref="M1:N1"/>
    <mergeCell ref="A2:N2"/>
    <mergeCell ref="A3:K3"/>
    <mergeCell ref="M3:N3"/>
    <mergeCell ref="A4:N4"/>
    <mergeCell ref="B7:K7"/>
    <mergeCell ref="AE7:AG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7:AZ8"/>
    <mergeCell ref="A5:N6"/>
    <mergeCell ref="O1:AC6"/>
  </mergeCells>
  <conditionalFormatting sqref="K10:L10">
    <cfRule type="duplicateValues" dxfId="0" priority="465"/>
  </conditionalFormatting>
  <conditionalFormatting sqref="K15:L15">
    <cfRule type="duplicateValues" dxfId="0" priority="42"/>
  </conditionalFormatting>
  <conditionalFormatting sqref="K16:L16">
    <cfRule type="duplicateValues" dxfId="0" priority="75"/>
  </conditionalFormatting>
  <conditionalFormatting sqref="K25:L25">
    <cfRule type="duplicateValues" dxfId="0" priority="219"/>
  </conditionalFormatting>
  <conditionalFormatting sqref="K28">
    <cfRule type="duplicateValues" dxfId="0" priority="170"/>
  </conditionalFormatting>
  <conditionalFormatting sqref="K29:L29">
    <cfRule type="duplicateValues" dxfId="0" priority="12"/>
  </conditionalFormatting>
  <conditionalFormatting sqref="M41">
    <cfRule type="duplicateValues" dxfId="0" priority="1"/>
    <cfRule type="duplicateValues" dxfId="0" priority="4"/>
    <cfRule type="duplicateValues" dxfId="0" priority="5"/>
  </conditionalFormatting>
  <conditionalFormatting sqref="U41:V41">
    <cfRule type="cellIs" dxfId="2" priority="2" operator="equal">
      <formula>"N"</formula>
    </cfRule>
    <cfRule type="cellIs" dxfId="1" priority="3" operator="equal">
      <formula>"Y"</formula>
    </cfRule>
  </conditionalFormatting>
  <conditionalFormatting sqref="K43:L43">
    <cfRule type="duplicateValues" dxfId="0" priority="1379"/>
  </conditionalFormatting>
  <conditionalFormatting sqref="K46:L46">
    <cfRule type="duplicateValues" dxfId="0" priority="127"/>
  </conditionalFormatting>
  <conditionalFormatting sqref="K50:L50">
    <cfRule type="duplicateValues" dxfId="0" priority="66"/>
  </conditionalFormatting>
  <conditionalFormatting sqref="K52:L52">
    <cfRule type="duplicateValues" dxfId="0" priority="63"/>
  </conditionalFormatting>
  <conditionalFormatting sqref="K53:L53">
    <cfRule type="duplicateValues" dxfId="0" priority="118"/>
  </conditionalFormatting>
  <conditionalFormatting sqref="K54:L54">
    <cfRule type="duplicateValues" dxfId="0" priority="115"/>
  </conditionalFormatting>
  <conditionalFormatting sqref="K57:L57">
    <cfRule type="duplicateValues" dxfId="0" priority="109"/>
  </conditionalFormatting>
  <conditionalFormatting sqref="K61:L61">
    <cfRule type="duplicateValues" dxfId="0" priority="101"/>
  </conditionalFormatting>
  <conditionalFormatting sqref="K62:L62">
    <cfRule type="duplicateValues" dxfId="0" priority="165"/>
  </conditionalFormatting>
  <conditionalFormatting sqref="K67:L67">
    <cfRule type="duplicateValues" dxfId="0" priority="154"/>
  </conditionalFormatting>
  <conditionalFormatting sqref="K72:L72">
    <cfRule type="duplicateValues" dxfId="0" priority="151"/>
  </conditionalFormatting>
  <conditionalFormatting sqref="K38:K39">
    <cfRule type="duplicateValues" dxfId="0" priority="161"/>
  </conditionalFormatting>
  <conditionalFormatting sqref="M32:M33">
    <cfRule type="duplicateValues" dxfId="0" priority="6"/>
    <cfRule type="duplicateValues" dxfId="0" priority="7"/>
    <cfRule type="duplicateValues" dxfId="0" priority="8"/>
  </conditionalFormatting>
  <conditionalFormatting sqref="K9:L9 K26:L27 K17:L24 K30:L33 K36:L36 K40:L41 K73:L76">
    <cfRule type="duplicateValues" dxfId="0" priority="563"/>
  </conditionalFormatting>
  <conditionalFormatting sqref="K11:L14">
    <cfRule type="duplicateValues" dxfId="0" priority="9"/>
  </conditionalFormatting>
  <conditionalFormatting sqref="K44:L45">
    <cfRule type="duplicateValues" dxfId="0" priority="1412"/>
  </conditionalFormatting>
  <conditionalFormatting sqref="K47:L48">
    <cfRule type="duplicateValues" dxfId="0" priority="124"/>
  </conditionalFormatting>
  <conditionalFormatting sqref="K49:L49 K51:L51">
    <cfRule type="duplicateValues" dxfId="0" priority="121"/>
  </conditionalFormatting>
  <conditionalFormatting sqref="K55:L56">
    <cfRule type="duplicateValues" dxfId="0" priority="112"/>
  </conditionalFormatting>
  <conditionalFormatting sqref="K58:L60">
    <cfRule type="duplicateValues" dxfId="0" priority="106"/>
  </conditionalFormatting>
  <conditionalFormatting sqref="K63:L66 K68:L71">
    <cfRule type="duplicateValues" dxfId="0" priority="164"/>
  </conditionalFormatting>
  <dataValidations count="1">
    <dataValidation type="list" allowBlank="1" showInputMessage="1" showErrorMessage="1" sqref="U41:V41 V9:W40 V42:W76">
      <formula1>"Y,N"</formula1>
    </dataValidation>
  </dataValidations>
  <printOptions horizontalCentered="1"/>
  <pageMargins left="0.313888888888889" right="0.275" top="0.393055555555556" bottom="0.55" header="0.313888888888889" footer="0.313888888888889"/>
  <pageSetup paperSize="8" scale="49" orientation="landscape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BA55"/>
  <sheetViews>
    <sheetView tabSelected="1" view="pageBreakPreview" zoomScale="55" zoomScaleNormal="100" topLeftCell="A7" workbookViewId="0">
      <selection activeCell="AM10" sqref="AM10"/>
    </sheetView>
  </sheetViews>
  <sheetFormatPr defaultColWidth="9" defaultRowHeight="16.5"/>
  <cols>
    <col min="1" max="1" width="4.5" style="5" customWidth="1"/>
    <col min="2" max="11" width="2.62727272727273" style="6" customWidth="1"/>
    <col min="12" max="12" width="12.2" style="6" customWidth="1"/>
    <col min="13" max="13" width="17.5" style="6" customWidth="1"/>
    <col min="14" max="14" width="29.3727272727273" style="193" customWidth="1"/>
    <col min="15" max="15" width="19.1272727272727" style="193" hidden="1" customWidth="1" outlineLevel="1"/>
    <col min="16" max="17" width="5.62727272727273" style="6" hidden="1" customWidth="1" outlineLevel="1"/>
    <col min="18" max="18" width="7.37272727272727" style="6" customWidth="1" collapsed="1"/>
    <col min="19" max="19" width="6.12727272727273" style="7" hidden="1" customWidth="1" outlineLevel="1"/>
    <col min="20" max="20" width="15.5" style="6" hidden="1" customWidth="1" outlineLevel="1"/>
    <col min="21" max="21" width="8.12727272727273" style="8" hidden="1" customWidth="1" outlineLevel="1"/>
    <col min="22" max="23" width="8.12727272727273" style="7" hidden="1" customWidth="1" outlineLevel="1"/>
    <col min="24" max="24" width="8.12727272727273" style="7" customWidth="1" collapsed="1"/>
    <col min="25" max="25" width="18.1272727272727" style="7" customWidth="1" outlineLevel="1"/>
    <col min="26" max="26" width="12.3727272727273" style="7" customWidth="1" outlineLevel="1"/>
    <col min="27" max="27" width="15.8727272727273" style="6" customWidth="1" outlineLevel="1"/>
    <col min="28" max="28" width="8.37272727272727" style="9" customWidth="1"/>
    <col min="29" max="34" width="6.62727272727273" style="6" customWidth="1"/>
    <col min="35" max="35" width="12.2363636363636" style="194" customWidth="1"/>
    <col min="36" max="39" width="6.62727272727273" style="6" customWidth="1"/>
    <col min="40" max="49" width="6.62727272727273" style="6" hidden="1" customWidth="1" outlineLevel="1"/>
    <col min="50" max="50" width="10" style="6" hidden="1" customWidth="1" outlineLevel="1"/>
    <col min="51" max="51" width="17.1272727272727" style="5" customWidth="1" collapsed="1"/>
    <col min="52" max="52" width="15.2727272727273" style="6"/>
    <col min="53" max="16384" width="9" style="6"/>
  </cols>
  <sheetData>
    <row r="1" ht="33.75" hidden="1" customHeight="1" outlineLevel="1" spans="1:51">
      <c r="A1" s="195" t="s">
        <v>0</v>
      </c>
      <c r="B1" s="196"/>
      <c r="C1" s="196"/>
      <c r="D1" s="196"/>
      <c r="E1" s="196"/>
      <c r="F1" s="196" t="s">
        <v>1</v>
      </c>
      <c r="G1" s="196"/>
      <c r="H1" s="196"/>
      <c r="I1" s="196"/>
      <c r="J1" s="196"/>
      <c r="K1" s="196"/>
      <c r="L1" s="196"/>
      <c r="M1" s="198" t="s">
        <v>2</v>
      </c>
      <c r="N1" s="198"/>
      <c r="O1" s="22" t="s">
        <v>367</v>
      </c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49"/>
      <c r="AC1" s="22"/>
      <c r="AD1" s="22"/>
      <c r="AE1" s="22"/>
      <c r="AF1" s="22"/>
      <c r="AG1" s="22"/>
      <c r="AH1" s="22"/>
      <c r="AI1" s="268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32" t="s">
        <v>4</v>
      </c>
      <c r="AY1" s="20" t="s">
        <v>368</v>
      </c>
    </row>
    <row r="2" ht="33.75" hidden="1" customHeight="1" outlineLevel="1" spans="1:51">
      <c r="A2" s="195" t="s">
        <v>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49"/>
      <c r="AC2" s="22"/>
      <c r="AD2" s="22"/>
      <c r="AE2" s="22"/>
      <c r="AF2" s="22"/>
      <c r="AG2" s="22"/>
      <c r="AH2" s="22"/>
      <c r="AI2" s="268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32" t="s">
        <v>6</v>
      </c>
      <c r="AY2" s="210" t="s">
        <v>369</v>
      </c>
    </row>
    <row r="3" ht="54" hidden="1" customHeight="1" outlineLevel="1" spans="1:51">
      <c r="A3" s="197" t="s">
        <v>7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 t="s">
        <v>8</v>
      </c>
      <c r="N3" s="198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49"/>
      <c r="AC3" s="22"/>
      <c r="AD3" s="22"/>
      <c r="AE3" s="22"/>
      <c r="AF3" s="22"/>
      <c r="AG3" s="22"/>
      <c r="AH3" s="22"/>
      <c r="AI3" s="268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32" t="s">
        <v>9</v>
      </c>
      <c r="AY3" s="283" t="s">
        <v>370</v>
      </c>
    </row>
    <row r="4" ht="33.75" hidden="1" customHeight="1" outlineLevel="1" spans="1:51">
      <c r="A4" s="197" t="s">
        <v>10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49"/>
      <c r="AC4" s="22"/>
      <c r="AD4" s="22"/>
      <c r="AE4" s="22"/>
      <c r="AF4" s="22"/>
      <c r="AG4" s="22"/>
      <c r="AH4" s="22"/>
      <c r="AI4" s="268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32" t="s">
        <v>11</v>
      </c>
      <c r="AY4" s="20" t="s">
        <v>371</v>
      </c>
    </row>
    <row r="5" ht="30" hidden="1" customHeight="1" outlineLevel="1" spans="1:51">
      <c r="A5" s="199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49"/>
      <c r="AC5" s="22"/>
      <c r="AD5" s="22"/>
      <c r="AE5" s="22"/>
      <c r="AF5" s="22"/>
      <c r="AG5" s="22"/>
      <c r="AH5" s="22"/>
      <c r="AI5" s="268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99" t="s">
        <v>13</v>
      </c>
      <c r="AY5" s="100"/>
    </row>
    <row r="6" ht="93" hidden="1" customHeight="1" outlineLevel="1" spans="1:51">
      <c r="A6" s="199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49"/>
      <c r="AC6" s="22"/>
      <c r="AD6" s="22"/>
      <c r="AE6" s="22"/>
      <c r="AF6" s="22"/>
      <c r="AG6" s="22"/>
      <c r="AH6" s="22"/>
      <c r="AI6" s="268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99" t="s">
        <v>14</v>
      </c>
      <c r="AY6" s="101"/>
    </row>
    <row r="7" ht="24.95" customHeight="1" collapsed="1" spans="1:51">
      <c r="A7" s="16" t="s">
        <v>15</v>
      </c>
      <c r="B7" s="17" t="s">
        <v>16</v>
      </c>
      <c r="C7" s="17"/>
      <c r="D7" s="17"/>
      <c r="E7" s="17"/>
      <c r="F7" s="17"/>
      <c r="G7" s="17"/>
      <c r="H7" s="17"/>
      <c r="I7" s="17"/>
      <c r="J7" s="17"/>
      <c r="K7" s="17"/>
      <c r="L7" s="23" t="s">
        <v>17</v>
      </c>
      <c r="M7" s="23" t="s">
        <v>4</v>
      </c>
      <c r="N7" s="17" t="s">
        <v>6</v>
      </c>
      <c r="O7" s="17" t="s">
        <v>18</v>
      </c>
      <c r="P7" s="17" t="s">
        <v>19</v>
      </c>
      <c r="Q7" s="17" t="s">
        <v>20</v>
      </c>
      <c r="R7" s="17" t="s">
        <v>21</v>
      </c>
      <c r="S7" s="23" t="s">
        <v>22</v>
      </c>
      <c r="T7" s="17" t="s">
        <v>23</v>
      </c>
      <c r="U7" s="37" t="s">
        <v>24</v>
      </c>
      <c r="V7" s="37" t="s">
        <v>25</v>
      </c>
      <c r="W7" s="38" t="s">
        <v>26</v>
      </c>
      <c r="X7" s="39" t="s">
        <v>27</v>
      </c>
      <c r="Y7" s="38" t="s">
        <v>28</v>
      </c>
      <c r="Z7" s="38" t="s">
        <v>29</v>
      </c>
      <c r="AA7" s="17" t="s">
        <v>30</v>
      </c>
      <c r="AB7" s="51" t="s">
        <v>31</v>
      </c>
      <c r="AC7" s="17" t="s">
        <v>32</v>
      </c>
      <c r="AD7" s="52" t="s">
        <v>33</v>
      </c>
      <c r="AE7" s="53" t="s">
        <v>34</v>
      </c>
      <c r="AF7" s="54"/>
      <c r="AG7" s="66"/>
      <c r="AH7" s="56" t="s">
        <v>35</v>
      </c>
      <c r="AI7" s="67" t="s">
        <v>36</v>
      </c>
      <c r="AJ7" s="56" t="s">
        <v>37</v>
      </c>
      <c r="AK7" s="56" t="s">
        <v>38</v>
      </c>
      <c r="AL7" s="18" t="s">
        <v>39</v>
      </c>
      <c r="AM7" s="68" t="s">
        <v>40</v>
      </c>
      <c r="AN7" s="69" t="s">
        <v>41</v>
      </c>
      <c r="AO7" s="88" t="s">
        <v>42</v>
      </c>
      <c r="AP7" s="88" t="s">
        <v>43</v>
      </c>
      <c r="AQ7" s="88" t="s">
        <v>44</v>
      </c>
      <c r="AR7" s="88" t="s">
        <v>45</v>
      </c>
      <c r="AS7" s="89" t="s">
        <v>46</v>
      </c>
      <c r="AT7" s="88" t="s">
        <v>47</v>
      </c>
      <c r="AU7" s="90" t="s">
        <v>48</v>
      </c>
      <c r="AV7" s="89" t="s">
        <v>49</v>
      </c>
      <c r="AW7" s="89" t="s">
        <v>50</v>
      </c>
      <c r="AX7" s="102" t="s">
        <v>330</v>
      </c>
      <c r="AY7" s="17" t="s">
        <v>51</v>
      </c>
    </row>
    <row r="8" s="1" customFormat="1" ht="24.95" customHeight="1" spans="1:51">
      <c r="A8" s="16"/>
      <c r="B8" s="18">
        <v>0</v>
      </c>
      <c r="C8" s="18">
        <v>1</v>
      </c>
      <c r="D8" s="18">
        <v>2</v>
      </c>
      <c r="E8" s="18">
        <v>3</v>
      </c>
      <c r="F8" s="18">
        <v>4</v>
      </c>
      <c r="G8" s="18">
        <v>5</v>
      </c>
      <c r="H8" s="18">
        <v>6</v>
      </c>
      <c r="I8" s="18">
        <v>7</v>
      </c>
      <c r="J8" s="18">
        <v>8</v>
      </c>
      <c r="K8" s="24">
        <v>9</v>
      </c>
      <c r="L8" s="23"/>
      <c r="M8" s="23"/>
      <c r="N8" s="17"/>
      <c r="O8" s="17"/>
      <c r="P8" s="17"/>
      <c r="Q8" s="17"/>
      <c r="R8" s="17"/>
      <c r="S8" s="23"/>
      <c r="T8" s="17"/>
      <c r="U8" s="37"/>
      <c r="V8" s="37"/>
      <c r="W8" s="38"/>
      <c r="X8" s="39"/>
      <c r="Y8" s="38"/>
      <c r="Z8" s="38"/>
      <c r="AA8" s="17"/>
      <c r="AB8" s="51"/>
      <c r="AC8" s="17"/>
      <c r="AD8" s="55"/>
      <c r="AE8" s="56" t="s">
        <v>52</v>
      </c>
      <c r="AF8" s="56" t="s">
        <v>53</v>
      </c>
      <c r="AG8" s="56" t="s">
        <v>54</v>
      </c>
      <c r="AH8" s="56"/>
      <c r="AI8" s="70"/>
      <c r="AJ8" s="56"/>
      <c r="AK8" s="56"/>
      <c r="AL8" s="18"/>
      <c r="AM8" s="71"/>
      <c r="AN8" s="72"/>
      <c r="AO8" s="91"/>
      <c r="AP8" s="91"/>
      <c r="AQ8" s="91"/>
      <c r="AR8" s="91"/>
      <c r="AS8" s="92"/>
      <c r="AT8" s="91"/>
      <c r="AU8" s="93"/>
      <c r="AV8" s="92"/>
      <c r="AW8" s="92"/>
      <c r="AX8" s="102"/>
      <c r="AY8" s="17"/>
    </row>
    <row r="9" ht="39.95" customHeight="1" spans="1:51">
      <c r="A9" s="19">
        <f t="shared" ref="A9:A20" si="0">ROW(9:9)-8</f>
        <v>1</v>
      </c>
      <c r="B9" s="201"/>
      <c r="C9" s="20"/>
      <c r="D9" s="20">
        <v>2</v>
      </c>
      <c r="E9" s="20"/>
      <c r="F9" s="20"/>
      <c r="G9" s="20"/>
      <c r="H9" s="20"/>
      <c r="I9" s="20"/>
      <c r="J9" s="24"/>
      <c r="K9" s="209"/>
      <c r="L9" s="209" t="s">
        <v>372</v>
      </c>
      <c r="M9" s="33" t="s">
        <v>372</v>
      </c>
      <c r="N9" s="210" t="s">
        <v>373</v>
      </c>
      <c r="O9" s="211" t="s">
        <v>167</v>
      </c>
      <c r="P9" s="24" t="s">
        <v>58</v>
      </c>
      <c r="Q9" s="18" t="s">
        <v>59</v>
      </c>
      <c r="R9" s="24"/>
      <c r="S9" s="23" t="s">
        <v>58</v>
      </c>
      <c r="T9" s="35" t="s">
        <v>60</v>
      </c>
      <c r="U9" s="23" t="s">
        <v>58</v>
      </c>
      <c r="V9" s="23" t="s">
        <v>61</v>
      </c>
      <c r="W9" s="23" t="s">
        <v>62</v>
      </c>
      <c r="X9" s="43" t="s">
        <v>63</v>
      </c>
      <c r="Y9" s="20" t="s">
        <v>64</v>
      </c>
      <c r="Z9" s="35" t="s">
        <v>65</v>
      </c>
      <c r="AA9" s="17" t="s">
        <v>374</v>
      </c>
      <c r="AB9" s="51" t="e">
        <f>AB12+#REF!*#REF!+AB14+AB13+AB18</f>
        <v>#REF!</v>
      </c>
      <c r="AC9" s="17" t="s">
        <v>65</v>
      </c>
      <c r="AD9" s="17"/>
      <c r="AE9" s="17"/>
      <c r="AF9" s="17"/>
      <c r="AG9" s="17"/>
      <c r="AH9" s="17"/>
      <c r="AI9" s="79"/>
      <c r="AJ9" s="17">
        <v>54</v>
      </c>
      <c r="AK9" s="17"/>
      <c r="AL9" s="17" t="s">
        <v>67</v>
      </c>
      <c r="AM9" s="17" t="s">
        <v>68</v>
      </c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276"/>
      <c r="AY9" s="20">
        <v>1</v>
      </c>
    </row>
    <row r="10" s="191" customFormat="1" ht="39.95" customHeight="1" spans="1:53">
      <c r="A10" s="202">
        <f t="shared" si="0"/>
        <v>2</v>
      </c>
      <c r="B10" s="203"/>
      <c r="C10" s="21"/>
      <c r="D10" s="21"/>
      <c r="E10" s="21">
        <v>3</v>
      </c>
      <c r="F10" s="21"/>
      <c r="G10" s="21"/>
      <c r="H10" s="21"/>
      <c r="I10" s="21"/>
      <c r="J10" s="30"/>
      <c r="K10" s="212"/>
      <c r="L10" s="212" t="s">
        <v>375</v>
      </c>
      <c r="M10" s="213" t="s">
        <v>375</v>
      </c>
      <c r="N10" s="214" t="s">
        <v>376</v>
      </c>
      <c r="O10" s="215" t="s">
        <v>167</v>
      </c>
      <c r="P10" s="30"/>
      <c r="Q10" s="60"/>
      <c r="R10" s="30"/>
      <c r="S10" s="47"/>
      <c r="T10" s="59"/>
      <c r="U10" s="47"/>
      <c r="V10" s="47"/>
      <c r="W10" s="47"/>
      <c r="X10" s="48"/>
      <c r="Y10" s="21" t="s">
        <v>377</v>
      </c>
      <c r="Z10" s="59"/>
      <c r="AA10" s="27"/>
      <c r="AB10" s="250">
        <v>0.169</v>
      </c>
      <c r="AC10" s="27"/>
      <c r="AD10" s="27" t="s">
        <v>74</v>
      </c>
      <c r="AE10" s="27">
        <v>400</v>
      </c>
      <c r="AF10" s="27">
        <v>33</v>
      </c>
      <c r="AG10" s="27">
        <v>2</v>
      </c>
      <c r="AH10" s="27">
        <f>AE10*AF10*AG10*7860/1000000000</f>
        <v>0.207504</v>
      </c>
      <c r="AI10" s="77">
        <f>AB10/AH10</f>
        <v>0.814442131236024</v>
      </c>
      <c r="AJ10" s="27"/>
      <c r="AK10" s="27"/>
      <c r="AL10" s="27" t="s">
        <v>67</v>
      </c>
      <c r="AM10" s="27" t="s">
        <v>75</v>
      </c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84"/>
      <c r="AY10" s="21">
        <v>2</v>
      </c>
      <c r="AZ10" s="6"/>
      <c r="BA10" s="6"/>
    </row>
    <row r="11" s="191" customFormat="1" ht="39.95" customHeight="1" spans="1:53">
      <c r="A11" s="202">
        <f t="shared" si="0"/>
        <v>3</v>
      </c>
      <c r="B11" s="203"/>
      <c r="C11" s="21"/>
      <c r="D11" s="21"/>
      <c r="E11" s="21">
        <v>3</v>
      </c>
      <c r="F11" s="21"/>
      <c r="G11" s="21"/>
      <c r="H11" s="21"/>
      <c r="I11" s="21"/>
      <c r="J11" s="30"/>
      <c r="K11" s="212"/>
      <c r="L11" s="212" t="s">
        <v>84</v>
      </c>
      <c r="M11" s="21" t="s">
        <v>84</v>
      </c>
      <c r="N11" s="216" t="s">
        <v>85</v>
      </c>
      <c r="O11" s="215" t="s">
        <v>378</v>
      </c>
      <c r="P11" s="30"/>
      <c r="Q11" s="60"/>
      <c r="R11" s="235"/>
      <c r="S11" s="236" t="s">
        <v>86</v>
      </c>
      <c r="T11" s="237" t="s">
        <v>87</v>
      </c>
      <c r="U11" s="24" t="s">
        <v>88</v>
      </c>
      <c r="V11" s="24" t="s">
        <v>89</v>
      </c>
      <c r="W11" s="238">
        <v>0.088</v>
      </c>
      <c r="X11" s="60" t="s">
        <v>86</v>
      </c>
      <c r="Y11" s="21" t="s">
        <v>87</v>
      </c>
      <c r="Z11" s="30" t="s">
        <v>88</v>
      </c>
      <c r="AA11" s="30" t="s">
        <v>89</v>
      </c>
      <c r="AB11" s="251">
        <v>0.088</v>
      </c>
      <c r="AC11" s="27"/>
      <c r="AD11" s="252" t="s">
        <v>80</v>
      </c>
      <c r="AE11" s="236">
        <f>AB11/0.2219*1000</f>
        <v>396.575033799009</v>
      </c>
      <c r="AF11" s="236">
        <v>6</v>
      </c>
      <c r="AG11" s="236">
        <v>6</v>
      </c>
      <c r="AH11" s="236">
        <v>0.081</v>
      </c>
      <c r="AI11" s="269">
        <v>1</v>
      </c>
      <c r="AJ11" s="236"/>
      <c r="AK11" s="236"/>
      <c r="AL11" s="74" t="s">
        <v>81</v>
      </c>
      <c r="AM11" s="270" t="s">
        <v>90</v>
      </c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84"/>
      <c r="AY11" s="21">
        <v>2</v>
      </c>
      <c r="AZ11" s="6"/>
      <c r="BA11" s="6"/>
    </row>
    <row r="12" ht="39.95" customHeight="1" spans="1:51">
      <c r="A12" s="19">
        <f t="shared" si="0"/>
        <v>4</v>
      </c>
      <c r="B12" s="201"/>
      <c r="C12" s="20"/>
      <c r="D12" s="20"/>
      <c r="E12" s="20">
        <v>3</v>
      </c>
      <c r="F12" s="20"/>
      <c r="G12" s="20"/>
      <c r="H12" s="20"/>
      <c r="I12" s="20"/>
      <c r="J12" s="24"/>
      <c r="K12" s="209"/>
      <c r="L12" s="209" t="s">
        <v>379</v>
      </c>
      <c r="M12" s="33" t="s">
        <v>379</v>
      </c>
      <c r="N12" s="210" t="s">
        <v>380</v>
      </c>
      <c r="O12" s="211" t="s">
        <v>381</v>
      </c>
      <c r="P12" s="24" t="s">
        <v>58</v>
      </c>
      <c r="Q12" s="18" t="s">
        <v>59</v>
      </c>
      <c r="R12" s="24"/>
      <c r="S12" s="23" t="s">
        <v>58</v>
      </c>
      <c r="T12" s="35" t="s">
        <v>60</v>
      </c>
      <c r="U12" s="23" t="s">
        <v>58</v>
      </c>
      <c r="V12" s="23" t="s">
        <v>61</v>
      </c>
      <c r="W12" s="23" t="s">
        <v>62</v>
      </c>
      <c r="X12" s="18" t="s">
        <v>325</v>
      </c>
      <c r="Y12" s="20" t="s">
        <v>382</v>
      </c>
      <c r="Z12" s="253" t="s">
        <v>65</v>
      </c>
      <c r="AA12" s="35" t="s">
        <v>65</v>
      </c>
      <c r="AB12" s="254">
        <v>0.031</v>
      </c>
      <c r="AC12" s="17" t="s">
        <v>383</v>
      </c>
      <c r="AD12" s="17" t="s">
        <v>149</v>
      </c>
      <c r="AE12" s="17">
        <v>21</v>
      </c>
      <c r="AF12" s="17">
        <v>16</v>
      </c>
      <c r="AG12" s="17"/>
      <c r="AH12" s="17">
        <v>0.0331704576</v>
      </c>
      <c r="AI12" s="79">
        <v>0.934566546347555</v>
      </c>
      <c r="AJ12" s="17"/>
      <c r="AK12" s="17"/>
      <c r="AL12" s="17" t="s">
        <v>81</v>
      </c>
      <c r="AM12" s="17" t="s">
        <v>384</v>
      </c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276"/>
      <c r="AY12" s="20">
        <v>1</v>
      </c>
    </row>
    <row r="13" ht="39.95" customHeight="1" spans="1:51">
      <c r="A13" s="19">
        <f t="shared" si="0"/>
        <v>5</v>
      </c>
      <c r="B13" s="201"/>
      <c r="C13" s="20"/>
      <c r="D13" s="20"/>
      <c r="E13" s="20">
        <v>3</v>
      </c>
      <c r="F13" s="20"/>
      <c r="G13" s="20"/>
      <c r="H13" s="20"/>
      <c r="I13" s="20"/>
      <c r="J13" s="24"/>
      <c r="K13" s="209"/>
      <c r="L13" s="209" t="s">
        <v>385</v>
      </c>
      <c r="M13" s="35" t="s">
        <v>385</v>
      </c>
      <c r="N13" s="210" t="s">
        <v>386</v>
      </c>
      <c r="O13" s="217" t="s">
        <v>387</v>
      </c>
      <c r="P13" s="24" t="s">
        <v>58</v>
      </c>
      <c r="Q13" s="18" t="s">
        <v>59</v>
      </c>
      <c r="R13" s="35"/>
      <c r="S13" s="23" t="s">
        <v>58</v>
      </c>
      <c r="T13" s="35" t="s">
        <v>60</v>
      </c>
      <c r="U13" s="23" t="s">
        <v>65</v>
      </c>
      <c r="V13" s="23" t="s">
        <v>61</v>
      </c>
      <c r="W13" s="23" t="s">
        <v>62</v>
      </c>
      <c r="X13" s="43" t="s">
        <v>388</v>
      </c>
      <c r="Y13" s="20" t="s">
        <v>389</v>
      </c>
      <c r="Z13" s="20" t="s">
        <v>65</v>
      </c>
      <c r="AA13" s="18" t="s">
        <v>65</v>
      </c>
      <c r="AB13" s="254">
        <v>0.001</v>
      </c>
      <c r="AC13" s="17" t="s">
        <v>65</v>
      </c>
      <c r="AD13" s="24" t="s">
        <v>390</v>
      </c>
      <c r="AE13" s="24" t="s">
        <v>391</v>
      </c>
      <c r="AF13" s="17"/>
      <c r="AG13" s="17"/>
      <c r="AH13" s="17">
        <f>AB13*1.04</f>
        <v>0.00104</v>
      </c>
      <c r="AI13" s="79">
        <f>AB13/AH13</f>
        <v>0.961538461538461</v>
      </c>
      <c r="AJ13" s="17"/>
      <c r="AK13" s="17"/>
      <c r="AL13" s="17" t="s">
        <v>81</v>
      </c>
      <c r="AM13" s="17" t="s">
        <v>392</v>
      </c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276"/>
      <c r="AY13" s="20">
        <v>1</v>
      </c>
    </row>
    <row r="14" ht="39.95" customHeight="1" spans="1:51">
      <c r="A14" s="19">
        <f t="shared" si="0"/>
        <v>6</v>
      </c>
      <c r="B14" s="201"/>
      <c r="C14" s="20"/>
      <c r="D14" s="20"/>
      <c r="E14" s="20">
        <v>3</v>
      </c>
      <c r="F14" s="20"/>
      <c r="G14" s="20"/>
      <c r="H14" s="20"/>
      <c r="I14" s="20"/>
      <c r="J14" s="24"/>
      <c r="K14" s="209"/>
      <c r="L14" s="209" t="s">
        <v>393</v>
      </c>
      <c r="M14" s="35" t="s">
        <v>393</v>
      </c>
      <c r="N14" s="210" t="s">
        <v>394</v>
      </c>
      <c r="O14" s="211" t="s">
        <v>395</v>
      </c>
      <c r="P14" s="24" t="s">
        <v>58</v>
      </c>
      <c r="Q14" s="18" t="s">
        <v>59</v>
      </c>
      <c r="R14" s="24"/>
      <c r="S14" s="23" t="s">
        <v>58</v>
      </c>
      <c r="T14" s="35" t="s">
        <v>60</v>
      </c>
      <c r="U14" s="23" t="s">
        <v>58</v>
      </c>
      <c r="V14" s="23" t="s">
        <v>61</v>
      </c>
      <c r="W14" s="23" t="s">
        <v>62</v>
      </c>
      <c r="X14" s="43" t="s">
        <v>63</v>
      </c>
      <c r="Y14" s="20" t="s">
        <v>64</v>
      </c>
      <c r="Z14" s="35" t="s">
        <v>65</v>
      </c>
      <c r="AA14" s="24" t="s">
        <v>396</v>
      </c>
      <c r="AB14" s="254">
        <f>AB15</f>
        <v>0.459</v>
      </c>
      <c r="AC14" s="23" t="s">
        <v>95</v>
      </c>
      <c r="AD14" s="17" t="s">
        <v>95</v>
      </c>
      <c r="AE14" s="17"/>
      <c r="AF14" s="17"/>
      <c r="AG14" s="17"/>
      <c r="AH14" s="17"/>
      <c r="AI14" s="79"/>
      <c r="AJ14" s="17"/>
      <c r="AK14" s="271">
        <v>0.0441</v>
      </c>
      <c r="AL14" s="17" t="s">
        <v>67</v>
      </c>
      <c r="AM14" s="17" t="s">
        <v>96</v>
      </c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76"/>
      <c r="AY14" s="20">
        <v>1</v>
      </c>
    </row>
    <row r="15" ht="39.95" customHeight="1" spans="1:51">
      <c r="A15" s="19">
        <f t="shared" si="0"/>
        <v>7</v>
      </c>
      <c r="B15" s="201"/>
      <c r="C15" s="20"/>
      <c r="D15" s="20"/>
      <c r="E15" s="20"/>
      <c r="F15" s="20">
        <v>4</v>
      </c>
      <c r="G15" s="20"/>
      <c r="H15" s="20"/>
      <c r="I15" s="20"/>
      <c r="J15" s="24"/>
      <c r="K15" s="209"/>
      <c r="L15" s="209" t="s">
        <v>397</v>
      </c>
      <c r="M15" s="102" t="s">
        <v>397</v>
      </c>
      <c r="N15" s="210" t="s">
        <v>398</v>
      </c>
      <c r="O15" s="211" t="s">
        <v>395</v>
      </c>
      <c r="P15" s="24" t="s">
        <v>58</v>
      </c>
      <c r="Q15" s="18" t="s">
        <v>59</v>
      </c>
      <c r="R15" s="24"/>
      <c r="S15" s="23" t="s">
        <v>58</v>
      </c>
      <c r="T15" s="35" t="s">
        <v>60</v>
      </c>
      <c r="U15" s="23" t="s">
        <v>58</v>
      </c>
      <c r="V15" s="23" t="s">
        <v>61</v>
      </c>
      <c r="W15" s="23" t="s">
        <v>62</v>
      </c>
      <c r="X15" s="43" t="s">
        <v>63</v>
      </c>
      <c r="Y15" s="20" t="s">
        <v>64</v>
      </c>
      <c r="Z15" s="35" t="s">
        <v>65</v>
      </c>
      <c r="AA15" s="24" t="s">
        <v>396</v>
      </c>
      <c r="AB15" s="254">
        <f>AB16+AB17</f>
        <v>0.459</v>
      </c>
      <c r="AC15" s="23" t="s">
        <v>65</v>
      </c>
      <c r="AD15" s="17" t="s">
        <v>109</v>
      </c>
      <c r="AE15" s="17"/>
      <c r="AF15" s="17"/>
      <c r="AG15" s="17"/>
      <c r="AH15" s="17"/>
      <c r="AI15" s="79"/>
      <c r="AJ15" s="17"/>
      <c r="AK15" s="17"/>
      <c r="AL15" s="17" t="s">
        <v>81</v>
      </c>
      <c r="AM15" s="17" t="s">
        <v>150</v>
      </c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76"/>
      <c r="AY15" s="20">
        <v>1</v>
      </c>
    </row>
    <row r="16" ht="39.95" customHeight="1" spans="1:51">
      <c r="A16" s="19">
        <f t="shared" si="0"/>
        <v>8</v>
      </c>
      <c r="B16" s="201"/>
      <c r="C16" s="20"/>
      <c r="D16" s="20"/>
      <c r="E16" s="20"/>
      <c r="F16" s="20"/>
      <c r="G16" s="20">
        <v>5</v>
      </c>
      <c r="H16" s="20"/>
      <c r="I16" s="20"/>
      <c r="J16" s="24"/>
      <c r="K16" s="209"/>
      <c r="L16" s="209"/>
      <c r="M16" s="102" t="s">
        <v>399</v>
      </c>
      <c r="N16" s="210" t="s">
        <v>400</v>
      </c>
      <c r="O16" s="211" t="s">
        <v>401</v>
      </c>
      <c r="P16" s="24" t="s">
        <v>58</v>
      </c>
      <c r="Q16" s="18" t="s">
        <v>59</v>
      </c>
      <c r="R16" s="24"/>
      <c r="S16" s="23" t="s">
        <v>58</v>
      </c>
      <c r="T16" s="35" t="s">
        <v>60</v>
      </c>
      <c r="U16" s="23" t="s">
        <v>58</v>
      </c>
      <c r="V16" s="23" t="s">
        <v>61</v>
      </c>
      <c r="W16" s="23" t="s">
        <v>62</v>
      </c>
      <c r="X16" s="43" t="s">
        <v>112</v>
      </c>
      <c r="Y16" s="20" t="s">
        <v>402</v>
      </c>
      <c r="Z16" s="35" t="s">
        <v>114</v>
      </c>
      <c r="AA16" s="24" t="s">
        <v>396</v>
      </c>
      <c r="AB16" s="254">
        <v>0.458</v>
      </c>
      <c r="AC16" s="17" t="s">
        <v>65</v>
      </c>
      <c r="AD16" s="17" t="s">
        <v>74</v>
      </c>
      <c r="AE16" s="17">
        <v>267</v>
      </c>
      <c r="AF16" s="17">
        <v>137</v>
      </c>
      <c r="AG16" s="17">
        <v>3</v>
      </c>
      <c r="AH16" s="17">
        <v>0.86253282</v>
      </c>
      <c r="AI16" s="79">
        <v>0.564384321051111</v>
      </c>
      <c r="AJ16" s="17"/>
      <c r="AK16" s="17"/>
      <c r="AL16" s="272"/>
      <c r="AM16" s="272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276"/>
      <c r="AY16" s="20">
        <v>1</v>
      </c>
    </row>
    <row r="17" ht="39.95" customHeight="1" spans="1:51">
      <c r="A17" s="19">
        <f t="shared" si="0"/>
        <v>9</v>
      </c>
      <c r="B17" s="201"/>
      <c r="C17" s="20"/>
      <c r="D17" s="20"/>
      <c r="E17" s="20"/>
      <c r="F17" s="20"/>
      <c r="G17" s="20">
        <v>5</v>
      </c>
      <c r="H17" s="20"/>
      <c r="I17" s="20"/>
      <c r="J17" s="24"/>
      <c r="K17" s="209"/>
      <c r="L17" s="209"/>
      <c r="M17" s="35" t="s">
        <v>116</v>
      </c>
      <c r="N17" s="210" t="s">
        <v>117</v>
      </c>
      <c r="O17" s="218" t="s">
        <v>118</v>
      </c>
      <c r="P17" s="24" t="s">
        <v>58</v>
      </c>
      <c r="Q17" s="18" t="s">
        <v>59</v>
      </c>
      <c r="R17" s="235"/>
      <c r="S17" s="23" t="s">
        <v>58</v>
      </c>
      <c r="T17" s="35" t="s">
        <v>60</v>
      </c>
      <c r="U17" s="23" t="s">
        <v>65</v>
      </c>
      <c r="V17" s="23" t="s">
        <v>62</v>
      </c>
      <c r="W17" s="23" t="s">
        <v>61</v>
      </c>
      <c r="X17" s="18" t="s">
        <v>112</v>
      </c>
      <c r="Y17" s="20" t="s">
        <v>119</v>
      </c>
      <c r="Z17" s="253" t="s">
        <v>65</v>
      </c>
      <c r="AA17" s="255" t="s">
        <v>120</v>
      </c>
      <c r="AB17" s="254">
        <v>0.001</v>
      </c>
      <c r="AC17" s="17" t="s">
        <v>65</v>
      </c>
      <c r="AD17" s="17" t="s">
        <v>74</v>
      </c>
      <c r="AE17" s="17">
        <v>39</v>
      </c>
      <c r="AF17" s="17"/>
      <c r="AG17" s="17">
        <v>0.5</v>
      </c>
      <c r="AH17" s="17"/>
      <c r="AI17" s="79"/>
      <c r="AJ17" s="17"/>
      <c r="AK17" s="17"/>
      <c r="AL17" s="272"/>
      <c r="AM17" s="272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276"/>
      <c r="AY17" s="20">
        <v>1</v>
      </c>
    </row>
    <row r="18" ht="39.95" customHeight="1" spans="1:51">
      <c r="A18" s="19">
        <f t="shared" si="0"/>
        <v>10</v>
      </c>
      <c r="B18" s="201"/>
      <c r="C18" s="20"/>
      <c r="D18" s="20"/>
      <c r="E18" s="20">
        <v>3</v>
      </c>
      <c r="F18" s="20"/>
      <c r="G18" s="20"/>
      <c r="H18" s="20"/>
      <c r="I18" s="20"/>
      <c r="J18" s="24"/>
      <c r="K18" s="209"/>
      <c r="L18" s="209" t="s">
        <v>403</v>
      </c>
      <c r="M18" s="33" t="s">
        <v>403</v>
      </c>
      <c r="N18" s="210" t="s">
        <v>404</v>
      </c>
      <c r="O18" s="211" t="s">
        <v>167</v>
      </c>
      <c r="P18" s="24" t="s">
        <v>58</v>
      </c>
      <c r="Q18" s="18" t="s">
        <v>59</v>
      </c>
      <c r="R18" s="24"/>
      <c r="S18" s="23" t="s">
        <v>58</v>
      </c>
      <c r="T18" s="35" t="s">
        <v>60</v>
      </c>
      <c r="U18" s="23" t="s">
        <v>58</v>
      </c>
      <c r="V18" s="23" t="s">
        <v>61</v>
      </c>
      <c r="W18" s="23" t="s">
        <v>62</v>
      </c>
      <c r="X18" s="43" t="s">
        <v>63</v>
      </c>
      <c r="Y18" s="20" t="s">
        <v>64</v>
      </c>
      <c r="Z18" s="35" t="s">
        <v>65</v>
      </c>
      <c r="AA18" s="17" t="s">
        <v>405</v>
      </c>
      <c r="AB18" s="254" t="e">
        <f>AB19+AB20+AB34+#REF!*#REF!+AB41+AB42+#REF!*#REF!+AB39+AB40</f>
        <v>#REF!</v>
      </c>
      <c r="AC18" s="23" t="s">
        <v>65</v>
      </c>
      <c r="AD18" s="17" t="s">
        <v>66</v>
      </c>
      <c r="AE18" s="17"/>
      <c r="AF18" s="17"/>
      <c r="AG18" s="17"/>
      <c r="AH18" s="17"/>
      <c r="AI18" s="79"/>
      <c r="AJ18" s="17">
        <v>28.6</v>
      </c>
      <c r="AK18" s="17"/>
      <c r="AL18" s="17" t="s">
        <v>67</v>
      </c>
      <c r="AM18" s="17" t="s">
        <v>68</v>
      </c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76"/>
      <c r="AY18" s="20">
        <v>1</v>
      </c>
    </row>
    <row r="19" s="192" customFormat="1" ht="39.95" customHeight="1" spans="1:53">
      <c r="A19" s="19">
        <f t="shared" si="0"/>
        <v>11</v>
      </c>
      <c r="B19" s="204"/>
      <c r="C19" s="25"/>
      <c r="D19" s="25"/>
      <c r="E19" s="25"/>
      <c r="F19" s="25">
        <v>4</v>
      </c>
      <c r="G19" s="25"/>
      <c r="H19" s="25"/>
      <c r="I19" s="25"/>
      <c r="J19" s="219"/>
      <c r="K19" s="220"/>
      <c r="L19" s="220" t="s">
        <v>406</v>
      </c>
      <c r="M19" s="25" t="s">
        <v>407</v>
      </c>
      <c r="N19" s="221" t="s">
        <v>179</v>
      </c>
      <c r="O19" s="221" t="s">
        <v>162</v>
      </c>
      <c r="P19" s="219" t="s">
        <v>58</v>
      </c>
      <c r="Q19" s="40" t="s">
        <v>59</v>
      </c>
      <c r="R19" s="239"/>
      <c r="S19" s="41" t="s">
        <v>58</v>
      </c>
      <c r="T19" s="42" t="s">
        <v>60</v>
      </c>
      <c r="U19" s="41" t="s">
        <v>58</v>
      </c>
      <c r="V19" s="41" t="s">
        <v>62</v>
      </c>
      <c r="W19" s="41" t="s">
        <v>61</v>
      </c>
      <c r="X19" s="40" t="s">
        <v>408</v>
      </c>
      <c r="Y19" s="25" t="s">
        <v>181</v>
      </c>
      <c r="Z19" s="256" t="s">
        <v>182</v>
      </c>
      <c r="AA19" s="40" t="s">
        <v>409</v>
      </c>
      <c r="AB19" s="257">
        <v>0.14</v>
      </c>
      <c r="AC19" s="41" t="s">
        <v>65</v>
      </c>
      <c r="AD19" s="17" t="s">
        <v>80</v>
      </c>
      <c r="AE19" s="17"/>
      <c r="AF19" s="17"/>
      <c r="AG19" s="17"/>
      <c r="AH19" s="17">
        <v>0.14</v>
      </c>
      <c r="AI19" s="79">
        <v>1</v>
      </c>
      <c r="AJ19" s="17"/>
      <c r="AK19" s="17"/>
      <c r="AL19" s="17" t="s">
        <v>81</v>
      </c>
      <c r="AM19" s="17" t="s">
        <v>410</v>
      </c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285"/>
      <c r="AY19" s="25">
        <v>1</v>
      </c>
      <c r="AZ19" s="6"/>
      <c r="BA19" s="6"/>
    </row>
    <row r="20" ht="39.95" customHeight="1" spans="1:51">
      <c r="A20" s="19">
        <f t="shared" si="0"/>
        <v>12</v>
      </c>
      <c r="B20" s="201"/>
      <c r="C20" s="20"/>
      <c r="D20" s="20"/>
      <c r="E20" s="20"/>
      <c r="F20" s="20">
        <v>4</v>
      </c>
      <c r="G20" s="20"/>
      <c r="H20" s="20"/>
      <c r="I20" s="20"/>
      <c r="J20" s="24"/>
      <c r="K20" s="209"/>
      <c r="L20" s="209"/>
      <c r="M20" s="33" t="s">
        <v>411</v>
      </c>
      <c r="N20" s="210" t="s">
        <v>412</v>
      </c>
      <c r="O20" s="211" t="s">
        <v>167</v>
      </c>
      <c r="P20" s="24" t="s">
        <v>58</v>
      </c>
      <c r="Q20" s="18" t="s">
        <v>59</v>
      </c>
      <c r="R20" s="24"/>
      <c r="S20" s="23" t="s">
        <v>58</v>
      </c>
      <c r="T20" s="35" t="s">
        <v>60</v>
      </c>
      <c r="U20" s="23" t="s">
        <v>58</v>
      </c>
      <c r="V20" s="23" t="s">
        <v>61</v>
      </c>
      <c r="W20" s="23" t="s">
        <v>62</v>
      </c>
      <c r="X20" s="43" t="s">
        <v>63</v>
      </c>
      <c r="Y20" s="20" t="s">
        <v>64</v>
      </c>
      <c r="Z20" s="35" t="s">
        <v>65</v>
      </c>
      <c r="AA20" s="24" t="s">
        <v>413</v>
      </c>
      <c r="AB20" s="254">
        <f>AB22+AB29+AB32</f>
        <v>1.2493</v>
      </c>
      <c r="AC20" s="17" t="s">
        <v>65</v>
      </c>
      <c r="AD20" s="17" t="s">
        <v>66</v>
      </c>
      <c r="AE20" s="17"/>
      <c r="AF20" s="17"/>
      <c r="AG20" s="17"/>
      <c r="AH20" s="17"/>
      <c r="AI20" s="79"/>
      <c r="AJ20" s="17"/>
      <c r="AK20" s="17"/>
      <c r="AL20" s="17" t="s">
        <v>103</v>
      </c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276"/>
      <c r="AY20" s="20">
        <v>1</v>
      </c>
    </row>
    <row r="21" s="191" customFormat="1" ht="39.95" customHeight="1" spans="1:53">
      <c r="A21" s="202"/>
      <c r="B21" s="203"/>
      <c r="C21" s="21"/>
      <c r="D21" s="21"/>
      <c r="E21" s="21"/>
      <c r="F21" s="21"/>
      <c r="G21" s="21">
        <v>5</v>
      </c>
      <c r="H21" s="21"/>
      <c r="I21" s="21"/>
      <c r="J21" s="30"/>
      <c r="K21" s="212"/>
      <c r="L21" s="222" t="s">
        <v>414</v>
      </c>
      <c r="M21" s="223" t="s">
        <v>414</v>
      </c>
      <c r="N21" s="216" t="s">
        <v>415</v>
      </c>
      <c r="O21" s="215"/>
      <c r="P21" s="30"/>
      <c r="Q21" s="60"/>
      <c r="R21" s="30"/>
      <c r="S21" s="47"/>
      <c r="T21" s="59"/>
      <c r="U21" s="47"/>
      <c r="V21" s="47"/>
      <c r="W21" s="47"/>
      <c r="X21" s="48"/>
      <c r="Y21" s="21"/>
      <c r="Z21" s="59"/>
      <c r="AA21" s="30"/>
      <c r="AB21" s="258"/>
      <c r="AC21" s="27"/>
      <c r="AD21" s="27" t="s">
        <v>95</v>
      </c>
      <c r="AE21" s="27"/>
      <c r="AF21" s="27"/>
      <c r="AG21" s="27"/>
      <c r="AH21" s="27"/>
      <c r="AI21" s="77"/>
      <c r="AJ21" s="27"/>
      <c r="AK21" s="27">
        <v>0.042</v>
      </c>
      <c r="AL21" s="27" t="s">
        <v>67</v>
      </c>
      <c r="AM21" s="27" t="s">
        <v>96</v>
      </c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276"/>
      <c r="AY21" s="21">
        <v>1</v>
      </c>
      <c r="AZ21" s="6"/>
      <c r="BA21" s="6"/>
    </row>
    <row r="22" ht="39.95" customHeight="1" spans="1:51">
      <c r="A22" s="19">
        <f t="shared" ref="A22:A41" si="1">ROW(22:22)-8</f>
        <v>14</v>
      </c>
      <c r="B22" s="201"/>
      <c r="C22" s="20"/>
      <c r="D22" s="20"/>
      <c r="E22" s="20"/>
      <c r="F22" s="20"/>
      <c r="G22" s="20"/>
      <c r="H22" s="20">
        <v>6</v>
      </c>
      <c r="I22" s="20"/>
      <c r="J22" s="24"/>
      <c r="K22" s="209"/>
      <c r="L22" s="209" t="s">
        <v>416</v>
      </c>
      <c r="M22" s="33" t="s">
        <v>416</v>
      </c>
      <c r="N22" s="210" t="s">
        <v>417</v>
      </c>
      <c r="O22" s="211" t="s">
        <v>167</v>
      </c>
      <c r="P22" s="24" t="s">
        <v>58</v>
      </c>
      <c r="Q22" s="18" t="s">
        <v>59</v>
      </c>
      <c r="R22" s="24"/>
      <c r="S22" s="23" t="s">
        <v>58</v>
      </c>
      <c r="T22" s="35" t="s">
        <v>60</v>
      </c>
      <c r="U22" s="23" t="s">
        <v>58</v>
      </c>
      <c r="V22" s="23" t="s">
        <v>61</v>
      </c>
      <c r="W22" s="23" t="s">
        <v>62</v>
      </c>
      <c r="X22" s="43" t="s">
        <v>63</v>
      </c>
      <c r="Y22" s="20" t="s">
        <v>64</v>
      </c>
      <c r="Z22" s="35" t="s">
        <v>65</v>
      </c>
      <c r="AA22" s="24" t="s">
        <v>418</v>
      </c>
      <c r="AB22" s="254">
        <f>AB23+AB24+AB25+AB26+AB27</f>
        <v>0.4405</v>
      </c>
      <c r="AC22" s="17" t="s">
        <v>65</v>
      </c>
      <c r="AD22" s="259" t="s">
        <v>66</v>
      </c>
      <c r="AE22" s="259"/>
      <c r="AF22" s="259"/>
      <c r="AG22" s="259"/>
      <c r="AH22" s="259"/>
      <c r="AI22" s="273"/>
      <c r="AJ22" s="274">
        <v>5</v>
      </c>
      <c r="AK22" s="275"/>
      <c r="AL22" s="275" t="s">
        <v>67</v>
      </c>
      <c r="AM22" s="275" t="s">
        <v>68</v>
      </c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276"/>
      <c r="AY22" s="20">
        <v>1</v>
      </c>
    </row>
    <row r="23" ht="39.95" customHeight="1" spans="1:51">
      <c r="A23" s="19">
        <f t="shared" si="1"/>
        <v>15</v>
      </c>
      <c r="B23" s="201"/>
      <c r="C23" s="20"/>
      <c r="D23" s="20"/>
      <c r="E23" s="20"/>
      <c r="F23" s="20"/>
      <c r="G23" s="20"/>
      <c r="H23" s="20"/>
      <c r="I23" s="20">
        <v>7</v>
      </c>
      <c r="J23" s="24"/>
      <c r="K23" s="209"/>
      <c r="L23" s="209" t="s">
        <v>419</v>
      </c>
      <c r="M23" s="33" t="s">
        <v>419</v>
      </c>
      <c r="N23" s="210" t="s">
        <v>420</v>
      </c>
      <c r="O23" s="211" t="s">
        <v>421</v>
      </c>
      <c r="P23" s="24" t="s">
        <v>58</v>
      </c>
      <c r="Q23" s="18" t="s">
        <v>59</v>
      </c>
      <c r="R23" s="24"/>
      <c r="S23" s="23" t="s">
        <v>58</v>
      </c>
      <c r="T23" s="35" t="s">
        <v>60</v>
      </c>
      <c r="U23" s="23" t="s">
        <v>58</v>
      </c>
      <c r="V23" s="23" t="s">
        <v>62</v>
      </c>
      <c r="W23" s="23" t="s">
        <v>61</v>
      </c>
      <c r="X23" s="43" t="s">
        <v>112</v>
      </c>
      <c r="Y23" s="20" t="s">
        <v>135</v>
      </c>
      <c r="Z23" s="35" t="s">
        <v>114</v>
      </c>
      <c r="AA23" s="24" t="s">
        <v>418</v>
      </c>
      <c r="AB23" s="254">
        <v>0.3247</v>
      </c>
      <c r="AC23" s="23" t="s">
        <v>65</v>
      </c>
      <c r="AD23" s="17" t="s">
        <v>74</v>
      </c>
      <c r="AE23" s="17">
        <v>301</v>
      </c>
      <c r="AF23" s="17">
        <v>95</v>
      </c>
      <c r="AG23" s="17">
        <v>2.5</v>
      </c>
      <c r="AH23" s="17">
        <v>0.56189175</v>
      </c>
      <c r="AI23" s="79">
        <v>0.577869313795762</v>
      </c>
      <c r="AJ23" s="17"/>
      <c r="AK23" s="17"/>
      <c r="AL23" s="17" t="s">
        <v>81</v>
      </c>
      <c r="AM23" s="17" t="s">
        <v>422</v>
      </c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76"/>
      <c r="AY23" s="20">
        <v>1</v>
      </c>
    </row>
    <row r="24" ht="39.95" customHeight="1" spans="1:51">
      <c r="A24" s="19">
        <f t="shared" si="1"/>
        <v>16</v>
      </c>
      <c r="B24" s="201"/>
      <c r="C24" s="20"/>
      <c r="D24" s="20"/>
      <c r="E24" s="20"/>
      <c r="F24" s="20"/>
      <c r="G24" s="20"/>
      <c r="H24" s="20"/>
      <c r="I24" s="20">
        <v>7</v>
      </c>
      <c r="J24" s="24"/>
      <c r="K24" s="209"/>
      <c r="L24" s="209" t="s">
        <v>423</v>
      </c>
      <c r="M24" s="33" t="s">
        <v>423</v>
      </c>
      <c r="N24" s="210" t="s">
        <v>424</v>
      </c>
      <c r="O24" s="211" t="s">
        <v>167</v>
      </c>
      <c r="P24" s="24" t="s">
        <v>58</v>
      </c>
      <c r="Q24" s="18" t="s">
        <v>59</v>
      </c>
      <c r="R24" s="24"/>
      <c r="S24" s="23" t="s">
        <v>58</v>
      </c>
      <c r="T24" s="35" t="s">
        <v>60</v>
      </c>
      <c r="U24" s="23" t="s">
        <v>58</v>
      </c>
      <c r="V24" s="23" t="s">
        <v>61</v>
      </c>
      <c r="W24" s="23" t="s">
        <v>62</v>
      </c>
      <c r="X24" s="43" t="s">
        <v>112</v>
      </c>
      <c r="Y24" s="20" t="s">
        <v>425</v>
      </c>
      <c r="Z24" s="35" t="s">
        <v>114</v>
      </c>
      <c r="AA24" s="24" t="s">
        <v>426</v>
      </c>
      <c r="AB24" s="254">
        <v>0.0103</v>
      </c>
      <c r="AC24" s="17" t="s">
        <v>65</v>
      </c>
      <c r="AD24" s="17" t="s">
        <v>74</v>
      </c>
      <c r="AE24" s="17">
        <v>34</v>
      </c>
      <c r="AF24" s="17">
        <v>22</v>
      </c>
      <c r="AG24" s="17">
        <v>2.5</v>
      </c>
      <c r="AH24" s="17">
        <v>0.0146982</v>
      </c>
      <c r="AI24" s="79">
        <v>0.700766080200297</v>
      </c>
      <c r="AJ24" s="17"/>
      <c r="AK24" s="17"/>
      <c r="AL24" s="17" t="s">
        <v>81</v>
      </c>
      <c r="AM24" s="17" t="s">
        <v>214</v>
      </c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276"/>
      <c r="AY24" s="20">
        <v>1</v>
      </c>
    </row>
    <row r="25" ht="39.95" customHeight="1" spans="1:51">
      <c r="A25" s="19">
        <f t="shared" si="1"/>
        <v>17</v>
      </c>
      <c r="B25" s="20"/>
      <c r="C25" s="20"/>
      <c r="D25" s="20"/>
      <c r="E25" s="205"/>
      <c r="F25" s="20"/>
      <c r="G25" s="20"/>
      <c r="H25" s="20"/>
      <c r="I25" s="20">
        <v>7</v>
      </c>
      <c r="J25" s="24"/>
      <c r="K25" s="24"/>
      <c r="L25" s="24" t="s">
        <v>427</v>
      </c>
      <c r="M25" s="35" t="s">
        <v>427</v>
      </c>
      <c r="N25" s="210" t="s">
        <v>428</v>
      </c>
      <c r="O25" s="224" t="s">
        <v>162</v>
      </c>
      <c r="P25" s="24" t="s">
        <v>58</v>
      </c>
      <c r="Q25" s="17" t="s">
        <v>59</v>
      </c>
      <c r="R25" s="235"/>
      <c r="S25" s="23" t="s">
        <v>58</v>
      </c>
      <c r="T25" s="35" t="s">
        <v>60</v>
      </c>
      <c r="U25" s="35" t="s">
        <v>65</v>
      </c>
      <c r="V25" s="23" t="s">
        <v>62</v>
      </c>
      <c r="W25" s="38" t="s">
        <v>61</v>
      </c>
      <c r="X25" s="18" t="s">
        <v>112</v>
      </c>
      <c r="Y25" s="20" t="s">
        <v>429</v>
      </c>
      <c r="Z25" s="35" t="s">
        <v>114</v>
      </c>
      <c r="AA25" s="18" t="s">
        <v>430</v>
      </c>
      <c r="AB25" s="260">
        <v>0.0128</v>
      </c>
      <c r="AC25" s="17" t="s">
        <v>65</v>
      </c>
      <c r="AD25" s="17" t="s">
        <v>74</v>
      </c>
      <c r="AE25" s="17">
        <v>35</v>
      </c>
      <c r="AF25" s="17">
        <v>24</v>
      </c>
      <c r="AG25" s="17">
        <v>3</v>
      </c>
      <c r="AH25" s="17">
        <v>0.0198072</v>
      </c>
      <c r="AI25" s="79">
        <v>0.646229653863242</v>
      </c>
      <c r="AJ25" s="17"/>
      <c r="AK25" s="17"/>
      <c r="AL25" s="17" t="s">
        <v>81</v>
      </c>
      <c r="AM25" s="17" t="s">
        <v>150</v>
      </c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276"/>
      <c r="AY25" s="20">
        <v>1</v>
      </c>
    </row>
    <row r="26" ht="39.95" customHeight="1" spans="1:51">
      <c r="A26" s="19">
        <f t="shared" si="1"/>
        <v>18</v>
      </c>
      <c r="B26" s="20"/>
      <c r="C26" s="20"/>
      <c r="D26" s="20"/>
      <c r="E26" s="205"/>
      <c r="F26" s="20"/>
      <c r="G26" s="20"/>
      <c r="H26" s="20"/>
      <c r="I26" s="20">
        <v>7</v>
      </c>
      <c r="J26" s="17"/>
      <c r="K26" s="225"/>
      <c r="L26" s="225" t="s">
        <v>431</v>
      </c>
      <c r="M26" s="35" t="s">
        <v>432</v>
      </c>
      <c r="N26" s="210" t="s">
        <v>433</v>
      </c>
      <c r="O26" s="224" t="s">
        <v>162</v>
      </c>
      <c r="P26" s="24" t="s">
        <v>58</v>
      </c>
      <c r="Q26" s="18" t="s">
        <v>59</v>
      </c>
      <c r="R26" s="235"/>
      <c r="S26" s="23" t="s">
        <v>224</v>
      </c>
      <c r="T26" s="35" t="s">
        <v>60</v>
      </c>
      <c r="U26" s="35" t="s">
        <v>65</v>
      </c>
      <c r="V26" s="23" t="s">
        <v>62</v>
      </c>
      <c r="W26" s="38" t="s">
        <v>61</v>
      </c>
      <c r="X26" s="18" t="s">
        <v>112</v>
      </c>
      <c r="Y26" s="20" t="s">
        <v>429</v>
      </c>
      <c r="Z26" s="35" t="s">
        <v>114</v>
      </c>
      <c r="AA26" s="18" t="s">
        <v>434</v>
      </c>
      <c r="AB26" s="260">
        <v>0.0167</v>
      </c>
      <c r="AC26" s="17" t="s">
        <v>65</v>
      </c>
      <c r="AD26" s="17" t="s">
        <v>74</v>
      </c>
      <c r="AE26" s="17">
        <v>37</v>
      </c>
      <c r="AF26" s="17">
        <v>32</v>
      </c>
      <c r="AG26" s="17">
        <v>3</v>
      </c>
      <c r="AH26" s="17">
        <v>0.02791872</v>
      </c>
      <c r="AI26" s="79">
        <v>0.598164958851982</v>
      </c>
      <c r="AJ26" s="17"/>
      <c r="AK26" s="17"/>
      <c r="AL26" s="17" t="s">
        <v>81</v>
      </c>
      <c r="AM26" s="24" t="s">
        <v>150</v>
      </c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286"/>
      <c r="AY26" s="20">
        <v>1</v>
      </c>
    </row>
    <row r="27" ht="39.95" customHeight="1" spans="1:51">
      <c r="A27" s="19">
        <f t="shared" si="1"/>
        <v>19</v>
      </c>
      <c r="B27" s="20"/>
      <c r="C27" s="20"/>
      <c r="D27" s="20"/>
      <c r="E27" s="20"/>
      <c r="F27" s="20"/>
      <c r="G27" s="20"/>
      <c r="H27" s="20"/>
      <c r="I27" s="20">
        <v>7</v>
      </c>
      <c r="J27" s="24"/>
      <c r="K27" s="24"/>
      <c r="L27" s="24" t="s">
        <v>435</v>
      </c>
      <c r="M27" s="33" t="s">
        <v>435</v>
      </c>
      <c r="N27" s="210" t="s">
        <v>436</v>
      </c>
      <c r="O27" s="226" t="s">
        <v>167</v>
      </c>
      <c r="P27" s="24" t="s">
        <v>58</v>
      </c>
      <c r="Q27" s="18" t="s">
        <v>59</v>
      </c>
      <c r="R27" s="36"/>
      <c r="S27" s="23" t="s">
        <v>58</v>
      </c>
      <c r="T27" s="35" t="s">
        <v>60</v>
      </c>
      <c r="U27" s="23" t="s">
        <v>58</v>
      </c>
      <c r="V27" s="23" t="s">
        <v>61</v>
      </c>
      <c r="W27" s="23" t="s">
        <v>62</v>
      </c>
      <c r="X27" s="43" t="s">
        <v>86</v>
      </c>
      <c r="Y27" s="20" t="s">
        <v>87</v>
      </c>
      <c r="Z27" s="24" t="s">
        <v>88</v>
      </c>
      <c r="AA27" s="17" t="s">
        <v>437</v>
      </c>
      <c r="AB27" s="254">
        <v>0.076</v>
      </c>
      <c r="AC27" s="17" t="s">
        <v>65</v>
      </c>
      <c r="AD27" s="17" t="s">
        <v>80</v>
      </c>
      <c r="AE27" s="17">
        <f>AB27/0.2219*1000</f>
        <v>342.496620099144</v>
      </c>
      <c r="AF27" s="17">
        <v>6</v>
      </c>
      <c r="AG27" s="17">
        <v>6</v>
      </c>
      <c r="AH27" s="17">
        <v>0.076</v>
      </c>
      <c r="AI27" s="79">
        <v>1</v>
      </c>
      <c r="AJ27" s="17"/>
      <c r="AK27" s="17"/>
      <c r="AL27" s="17" t="s">
        <v>81</v>
      </c>
      <c r="AM27" s="17" t="s">
        <v>90</v>
      </c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276"/>
      <c r="AY27" s="20">
        <v>1</v>
      </c>
    </row>
    <row r="28" ht="39.95" customHeight="1" spans="1:51">
      <c r="A28" s="19">
        <f t="shared" si="1"/>
        <v>20</v>
      </c>
      <c r="B28" s="20"/>
      <c r="C28" s="20"/>
      <c r="D28" s="20"/>
      <c r="E28" s="20"/>
      <c r="F28" s="20"/>
      <c r="G28" s="20">
        <v>5</v>
      </c>
      <c r="H28" s="20"/>
      <c r="I28" s="20"/>
      <c r="J28" s="24"/>
      <c r="K28" s="24"/>
      <c r="L28" s="24" t="s">
        <v>438</v>
      </c>
      <c r="M28" s="33" t="s">
        <v>438</v>
      </c>
      <c r="N28" s="210" t="s">
        <v>439</v>
      </c>
      <c r="O28" s="211" t="s">
        <v>167</v>
      </c>
      <c r="P28" s="24" t="s">
        <v>58</v>
      </c>
      <c r="Q28" s="18" t="s">
        <v>59</v>
      </c>
      <c r="R28" s="235"/>
      <c r="S28" s="23" t="s">
        <v>58</v>
      </c>
      <c r="T28" s="35" t="s">
        <v>60</v>
      </c>
      <c r="U28" s="23" t="s">
        <v>58</v>
      </c>
      <c r="V28" s="23" t="s">
        <v>61</v>
      </c>
      <c r="W28" s="23" t="s">
        <v>62</v>
      </c>
      <c r="X28" s="43" t="s">
        <v>63</v>
      </c>
      <c r="Y28" s="20" t="s">
        <v>64</v>
      </c>
      <c r="Z28" s="35" t="s">
        <v>65</v>
      </c>
      <c r="AA28" s="18" t="s">
        <v>440</v>
      </c>
      <c r="AB28" s="254">
        <f>AB29</f>
        <v>0.5789</v>
      </c>
      <c r="AC28" s="17" t="s">
        <v>65</v>
      </c>
      <c r="AD28" s="17" t="s">
        <v>95</v>
      </c>
      <c r="AE28" s="17"/>
      <c r="AF28" s="17"/>
      <c r="AG28" s="17"/>
      <c r="AH28" s="17"/>
      <c r="AI28" s="79"/>
      <c r="AJ28" s="17"/>
      <c r="AK28" s="271">
        <v>0.052</v>
      </c>
      <c r="AL28" s="17" t="s">
        <v>67</v>
      </c>
      <c r="AM28" s="276" t="s">
        <v>96</v>
      </c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02"/>
      <c r="AY28" s="20">
        <v>1</v>
      </c>
    </row>
    <row r="29" ht="39.95" customHeight="1" spans="1:51">
      <c r="A29" s="19">
        <f t="shared" si="1"/>
        <v>21</v>
      </c>
      <c r="B29" s="18"/>
      <c r="C29" s="20"/>
      <c r="D29" s="20"/>
      <c r="E29" s="205"/>
      <c r="F29" s="43"/>
      <c r="G29" s="20"/>
      <c r="H29" s="20">
        <v>6</v>
      </c>
      <c r="I29" s="20"/>
      <c r="J29" s="17"/>
      <c r="K29" s="225"/>
      <c r="L29" s="225" t="s">
        <v>441</v>
      </c>
      <c r="M29" s="35" t="s">
        <v>441</v>
      </c>
      <c r="N29" s="210" t="s">
        <v>442</v>
      </c>
      <c r="O29" s="211" t="s">
        <v>167</v>
      </c>
      <c r="P29" s="24" t="s">
        <v>58</v>
      </c>
      <c r="Q29" s="18" t="s">
        <v>59</v>
      </c>
      <c r="R29" s="235"/>
      <c r="S29" s="23" t="s">
        <v>58</v>
      </c>
      <c r="T29" s="35" t="s">
        <v>60</v>
      </c>
      <c r="U29" s="23" t="s">
        <v>58</v>
      </c>
      <c r="V29" s="23" t="s">
        <v>61</v>
      </c>
      <c r="W29" s="23" t="s">
        <v>62</v>
      </c>
      <c r="X29" s="43" t="s">
        <v>63</v>
      </c>
      <c r="Y29" s="20" t="s">
        <v>64</v>
      </c>
      <c r="Z29" s="35" t="s">
        <v>65</v>
      </c>
      <c r="AA29" s="18" t="s">
        <v>440</v>
      </c>
      <c r="AB29" s="254">
        <f>SUM(AB30:AB31)</f>
        <v>0.5789</v>
      </c>
      <c r="AC29" s="17" t="s">
        <v>65</v>
      </c>
      <c r="AD29" s="17" t="s">
        <v>66</v>
      </c>
      <c r="AE29" s="17"/>
      <c r="AF29" s="17"/>
      <c r="AG29" s="17"/>
      <c r="AH29" s="17"/>
      <c r="AI29" s="79"/>
      <c r="AJ29" s="17">
        <v>1.5</v>
      </c>
      <c r="AL29" s="74" t="s">
        <v>81</v>
      </c>
      <c r="AM29" s="24" t="s">
        <v>214</v>
      </c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02"/>
      <c r="AY29" s="20">
        <v>1</v>
      </c>
    </row>
    <row r="30" ht="39.95" customHeight="1" spans="1:51">
      <c r="A30" s="19">
        <f t="shared" si="1"/>
        <v>22</v>
      </c>
      <c r="B30" s="18"/>
      <c r="C30" s="20"/>
      <c r="D30" s="20"/>
      <c r="E30" s="20"/>
      <c r="F30" s="43"/>
      <c r="G30" s="20"/>
      <c r="H30" s="20"/>
      <c r="I30" s="20">
        <v>7</v>
      </c>
      <c r="J30" s="17"/>
      <c r="K30" s="225"/>
      <c r="L30" s="225"/>
      <c r="M30" s="35" t="s">
        <v>443</v>
      </c>
      <c r="N30" s="210" t="s">
        <v>444</v>
      </c>
      <c r="O30" s="211" t="s">
        <v>167</v>
      </c>
      <c r="P30" s="24" t="s">
        <v>58</v>
      </c>
      <c r="Q30" s="18" t="s">
        <v>59</v>
      </c>
      <c r="R30" s="235"/>
      <c r="S30" s="23" t="s">
        <v>58</v>
      </c>
      <c r="T30" s="35" t="s">
        <v>60</v>
      </c>
      <c r="U30" s="23" t="s">
        <v>58</v>
      </c>
      <c r="V30" s="23" t="s">
        <v>61</v>
      </c>
      <c r="W30" s="23" t="s">
        <v>62</v>
      </c>
      <c r="X30" s="18" t="s">
        <v>112</v>
      </c>
      <c r="Y30" s="20" t="s">
        <v>402</v>
      </c>
      <c r="Z30" s="35" t="s">
        <v>114</v>
      </c>
      <c r="AA30" s="18" t="s">
        <v>445</v>
      </c>
      <c r="AB30" s="254">
        <v>0.543</v>
      </c>
      <c r="AC30" s="17" t="s">
        <v>65</v>
      </c>
      <c r="AD30" s="17" t="s">
        <v>74</v>
      </c>
      <c r="AE30" s="17">
        <v>269</v>
      </c>
      <c r="AF30" s="17">
        <v>154</v>
      </c>
      <c r="AG30" s="17">
        <v>2.5</v>
      </c>
      <c r="AH30" s="17">
        <v>0.8140209</v>
      </c>
      <c r="AI30" s="79">
        <v>0.595316410180623</v>
      </c>
      <c r="AJ30" s="17"/>
      <c r="AK30" s="17"/>
      <c r="AL30" s="277"/>
      <c r="AM30" s="27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02"/>
      <c r="AY30" s="20">
        <v>1</v>
      </c>
    </row>
    <row r="31" ht="39.95" customHeight="1" spans="1:51">
      <c r="A31" s="19">
        <f t="shared" si="1"/>
        <v>23</v>
      </c>
      <c r="B31" s="20"/>
      <c r="C31" s="20"/>
      <c r="D31" s="20"/>
      <c r="E31" s="20"/>
      <c r="F31" s="20"/>
      <c r="G31" s="20"/>
      <c r="H31" s="20"/>
      <c r="I31" s="20">
        <v>7</v>
      </c>
      <c r="J31" s="24"/>
      <c r="K31" s="24"/>
      <c r="L31" s="24"/>
      <c r="M31" s="227" t="s">
        <v>228</v>
      </c>
      <c r="N31" s="228" t="s">
        <v>229</v>
      </c>
      <c r="O31" s="229" t="s">
        <v>162</v>
      </c>
      <c r="P31" s="24" t="s">
        <v>58</v>
      </c>
      <c r="Q31" s="18" t="s">
        <v>59</v>
      </c>
      <c r="R31" s="240"/>
      <c r="S31" s="241" t="s">
        <v>224</v>
      </c>
      <c r="T31" s="242" t="s">
        <v>60</v>
      </c>
      <c r="U31" s="242" t="s">
        <v>65</v>
      </c>
      <c r="V31" s="37" t="s">
        <v>62</v>
      </c>
      <c r="W31" s="37" t="s">
        <v>61</v>
      </c>
      <c r="X31" s="99" t="s">
        <v>112</v>
      </c>
      <c r="Y31" s="227" t="s">
        <v>230</v>
      </c>
      <c r="Z31" s="242" t="s">
        <v>114</v>
      </c>
      <c r="AA31" s="18" t="s">
        <v>231</v>
      </c>
      <c r="AB31" s="261">
        <v>0.0359</v>
      </c>
      <c r="AC31" s="17" t="s">
        <v>65</v>
      </c>
      <c r="AD31" s="17" t="s">
        <v>74</v>
      </c>
      <c r="AE31" s="17">
        <v>58</v>
      </c>
      <c r="AF31" s="17">
        <v>28</v>
      </c>
      <c r="AG31" s="17">
        <v>4</v>
      </c>
      <c r="AH31" s="17">
        <v>0.05105856</v>
      </c>
      <c r="AI31" s="79">
        <v>0.703114228055002</v>
      </c>
      <c r="AJ31" s="17"/>
      <c r="AK31" s="17"/>
      <c r="AL31" s="272"/>
      <c r="AM31" s="272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276"/>
      <c r="AY31" s="20">
        <v>1</v>
      </c>
    </row>
    <row r="32" ht="39.95" customHeight="1" spans="1:51">
      <c r="A32" s="19">
        <f t="shared" si="1"/>
        <v>24</v>
      </c>
      <c r="B32" s="20"/>
      <c r="C32" s="20"/>
      <c r="D32" s="20"/>
      <c r="E32" s="43"/>
      <c r="F32" s="20"/>
      <c r="G32" s="20">
        <v>5</v>
      </c>
      <c r="H32" s="20"/>
      <c r="I32" s="20"/>
      <c r="J32" s="24"/>
      <c r="K32" s="24"/>
      <c r="L32" s="24" t="s">
        <v>446</v>
      </c>
      <c r="M32" s="33" t="s">
        <v>446</v>
      </c>
      <c r="N32" s="210" t="s">
        <v>447</v>
      </c>
      <c r="O32" s="211" t="s">
        <v>421</v>
      </c>
      <c r="P32" s="24" t="s">
        <v>58</v>
      </c>
      <c r="Q32" s="18" t="s">
        <v>59</v>
      </c>
      <c r="R32" s="36"/>
      <c r="S32" s="23" t="s">
        <v>58</v>
      </c>
      <c r="T32" s="35" t="s">
        <v>60</v>
      </c>
      <c r="U32" s="23" t="s">
        <v>58</v>
      </c>
      <c r="V32" s="23" t="s">
        <v>61</v>
      </c>
      <c r="W32" s="23" t="s">
        <v>62</v>
      </c>
      <c r="X32" s="43" t="s">
        <v>63</v>
      </c>
      <c r="Y32" s="35" t="s">
        <v>65</v>
      </c>
      <c r="Z32" s="253" t="s">
        <v>65</v>
      </c>
      <c r="AA32" s="35" t="s">
        <v>65</v>
      </c>
      <c r="AB32" s="254">
        <v>0.2299</v>
      </c>
      <c r="AC32" s="17" t="s">
        <v>65</v>
      </c>
      <c r="AD32" s="17"/>
      <c r="AE32" s="17"/>
      <c r="AF32" s="17"/>
      <c r="AG32" s="17"/>
      <c r="AH32" s="17"/>
      <c r="AI32" s="79"/>
      <c r="AJ32" s="17"/>
      <c r="AK32" s="17"/>
      <c r="AL32" s="74" t="s">
        <v>81</v>
      </c>
      <c r="AM32" s="278" t="s">
        <v>127</v>
      </c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02"/>
      <c r="AY32" s="20">
        <v>1</v>
      </c>
    </row>
    <row r="33" s="191" customFormat="1" ht="39.95" customHeight="1" spans="1:53">
      <c r="A33" s="202">
        <f t="shared" si="1"/>
        <v>25</v>
      </c>
      <c r="B33" s="21"/>
      <c r="C33" s="21"/>
      <c r="D33" s="21"/>
      <c r="E33" s="48"/>
      <c r="F33" s="21">
        <v>4</v>
      </c>
      <c r="G33" s="21"/>
      <c r="H33" s="21"/>
      <c r="I33" s="21"/>
      <c r="J33" s="30"/>
      <c r="K33" s="30"/>
      <c r="L33" s="30" t="s">
        <v>448</v>
      </c>
      <c r="M33" s="223" t="s">
        <v>448</v>
      </c>
      <c r="N33" s="216" t="s">
        <v>449</v>
      </c>
      <c r="O33" s="215"/>
      <c r="P33" s="30"/>
      <c r="Q33" s="60"/>
      <c r="R33" s="243"/>
      <c r="S33" s="47"/>
      <c r="T33" s="59"/>
      <c r="U33" s="47"/>
      <c r="V33" s="47"/>
      <c r="W33" s="47"/>
      <c r="X33" s="48"/>
      <c r="Y33" s="59"/>
      <c r="Z33" s="262"/>
      <c r="AA33" s="59"/>
      <c r="AB33" s="258"/>
      <c r="AC33" s="27"/>
      <c r="AD33" s="27" t="s">
        <v>95</v>
      </c>
      <c r="AE33" s="27"/>
      <c r="AF33" s="27"/>
      <c r="AG33" s="27"/>
      <c r="AH33" s="27"/>
      <c r="AI33" s="77"/>
      <c r="AJ33" s="27"/>
      <c r="AK33" s="27">
        <v>0.289</v>
      </c>
      <c r="AL33" s="279" t="s">
        <v>67</v>
      </c>
      <c r="AM33" s="279" t="s">
        <v>96</v>
      </c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103"/>
      <c r="AY33" s="21">
        <v>1</v>
      </c>
      <c r="AZ33" s="6"/>
      <c r="BA33" s="6"/>
    </row>
    <row r="34" ht="39.95" customHeight="1" spans="1:51">
      <c r="A34" s="19">
        <f t="shared" si="1"/>
        <v>26</v>
      </c>
      <c r="B34" s="20"/>
      <c r="C34" s="20"/>
      <c r="D34" s="20"/>
      <c r="E34" s="20"/>
      <c r="F34" s="20"/>
      <c r="G34" s="20">
        <v>5</v>
      </c>
      <c r="H34" s="20"/>
      <c r="I34" s="20"/>
      <c r="J34" s="24"/>
      <c r="K34" s="24"/>
      <c r="L34" s="24" t="s">
        <v>450</v>
      </c>
      <c r="M34" s="33" t="s">
        <v>450</v>
      </c>
      <c r="N34" s="210" t="s">
        <v>451</v>
      </c>
      <c r="O34" s="211" t="s">
        <v>167</v>
      </c>
      <c r="P34" s="24" t="s">
        <v>58</v>
      </c>
      <c r="Q34" s="18" t="s">
        <v>59</v>
      </c>
      <c r="R34" s="36"/>
      <c r="S34" s="23" t="s">
        <v>58</v>
      </c>
      <c r="T34" s="35" t="s">
        <v>60</v>
      </c>
      <c r="U34" s="23" t="s">
        <v>58</v>
      </c>
      <c r="V34" s="23" t="s">
        <v>61</v>
      </c>
      <c r="W34" s="23" t="s">
        <v>62</v>
      </c>
      <c r="X34" s="43" t="s">
        <v>63</v>
      </c>
      <c r="Y34" s="20" t="s">
        <v>64</v>
      </c>
      <c r="Z34" s="35" t="s">
        <v>65</v>
      </c>
      <c r="AA34" s="17" t="s">
        <v>452</v>
      </c>
      <c r="AB34" s="58" t="e">
        <f>AB36+AB37+#REF!*#REF!+#REF!+#REF!+AB38*AY38+#REF!*#REF!+#REF!</f>
        <v>#REF!</v>
      </c>
      <c r="AC34" s="17" t="s">
        <v>65</v>
      </c>
      <c r="AD34" s="17" t="s">
        <v>66</v>
      </c>
      <c r="AE34" s="17"/>
      <c r="AF34" s="17"/>
      <c r="AG34" s="17"/>
      <c r="AH34" s="17"/>
      <c r="AI34" s="79"/>
      <c r="AJ34" s="17">
        <v>30</v>
      </c>
      <c r="AK34" s="17"/>
      <c r="AL34" s="17" t="s">
        <v>67</v>
      </c>
      <c r="AM34" s="17" t="s">
        <v>68</v>
      </c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276"/>
      <c r="AY34" s="20">
        <v>1</v>
      </c>
    </row>
    <row r="35" ht="39.95" customHeight="1" spans="1:51">
      <c r="A35" s="206">
        <f t="shared" si="1"/>
        <v>27</v>
      </c>
      <c r="B35" s="207"/>
      <c r="C35" s="207"/>
      <c r="D35" s="207"/>
      <c r="E35" s="207"/>
      <c r="F35" s="207"/>
      <c r="G35" s="208"/>
      <c r="H35" s="207">
        <v>6</v>
      </c>
      <c r="I35" s="207"/>
      <c r="J35" s="230"/>
      <c r="K35" s="230"/>
      <c r="L35" s="231" t="s">
        <v>453</v>
      </c>
      <c r="M35" s="231" t="s">
        <v>453</v>
      </c>
      <c r="N35" s="232" t="s">
        <v>454</v>
      </c>
      <c r="O35" s="233"/>
      <c r="P35" s="234"/>
      <c r="Q35" s="244"/>
      <c r="R35" s="245"/>
      <c r="S35" s="246"/>
      <c r="T35" s="247"/>
      <c r="U35" s="246"/>
      <c r="V35" s="246"/>
      <c r="W35" s="246"/>
      <c r="X35" s="248"/>
      <c r="Y35" s="207"/>
      <c r="Z35" s="263"/>
      <c r="AA35" s="264"/>
      <c r="AB35" s="265"/>
      <c r="AC35" s="264"/>
      <c r="AD35" s="264"/>
      <c r="AE35" s="264"/>
      <c r="AF35" s="264"/>
      <c r="AG35" s="264"/>
      <c r="AH35" s="264"/>
      <c r="AI35" s="280"/>
      <c r="AJ35" s="264">
        <v>5</v>
      </c>
      <c r="AK35" s="264"/>
      <c r="AL35" s="264" t="s">
        <v>67</v>
      </c>
      <c r="AM35" s="264" t="s">
        <v>455</v>
      </c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276"/>
      <c r="AY35" s="20"/>
    </row>
    <row r="36" ht="39.95" customHeight="1" spans="1:51">
      <c r="A36" s="19">
        <f t="shared" si="1"/>
        <v>28</v>
      </c>
      <c r="B36" s="20"/>
      <c r="C36" s="20"/>
      <c r="D36" s="20"/>
      <c r="E36" s="20"/>
      <c r="F36" s="20"/>
      <c r="G36" s="20"/>
      <c r="H36" s="20"/>
      <c r="I36" s="20">
        <v>7</v>
      </c>
      <c r="J36" s="24"/>
      <c r="K36" s="24"/>
      <c r="L36" s="24" t="s">
        <v>456</v>
      </c>
      <c r="M36" s="33" t="s">
        <v>456</v>
      </c>
      <c r="N36" s="210" t="s">
        <v>457</v>
      </c>
      <c r="O36" s="211" t="s">
        <v>167</v>
      </c>
      <c r="P36" s="24" t="s">
        <v>58</v>
      </c>
      <c r="Q36" s="18" t="s">
        <v>59</v>
      </c>
      <c r="R36" s="36"/>
      <c r="S36" s="23" t="s">
        <v>58</v>
      </c>
      <c r="T36" s="35" t="s">
        <v>60</v>
      </c>
      <c r="U36" s="23" t="s">
        <v>58</v>
      </c>
      <c r="V36" s="23" t="s">
        <v>61</v>
      </c>
      <c r="W36" s="23" t="s">
        <v>62</v>
      </c>
      <c r="X36" s="18" t="s">
        <v>168</v>
      </c>
      <c r="Y36" s="20" t="s">
        <v>285</v>
      </c>
      <c r="Z36" s="35" t="s">
        <v>170</v>
      </c>
      <c r="AA36" s="17" t="s">
        <v>458</v>
      </c>
      <c r="AB36" s="58">
        <v>1.023</v>
      </c>
      <c r="AC36" s="17" t="s">
        <v>65</v>
      </c>
      <c r="AD36" s="264" t="s">
        <v>459</v>
      </c>
      <c r="AE36" s="264">
        <v>1351.860670194</v>
      </c>
      <c r="AF36" s="264">
        <v>25</v>
      </c>
      <c r="AG36" s="264">
        <v>2</v>
      </c>
      <c r="AH36" s="264">
        <v>1.53301</v>
      </c>
      <c r="AI36" s="280">
        <v>0.988904181968806</v>
      </c>
      <c r="AJ36" s="264"/>
      <c r="AK36" s="264"/>
      <c r="AL36" s="264" t="s">
        <v>67</v>
      </c>
      <c r="AM36" s="264" t="s">
        <v>287</v>
      </c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276"/>
      <c r="AY36" s="20">
        <v>1</v>
      </c>
    </row>
    <row r="37" ht="39.95" customHeight="1" spans="1:51">
      <c r="A37" s="19">
        <f t="shared" si="1"/>
        <v>29</v>
      </c>
      <c r="B37" s="20"/>
      <c r="C37" s="20"/>
      <c r="D37" s="20"/>
      <c r="E37" s="20"/>
      <c r="F37" s="20"/>
      <c r="G37" s="20"/>
      <c r="H37" s="20"/>
      <c r="I37" s="20">
        <v>7</v>
      </c>
      <c r="J37" s="24"/>
      <c r="K37" s="24"/>
      <c r="L37" s="24" t="s">
        <v>460</v>
      </c>
      <c r="M37" s="31" t="s">
        <v>460</v>
      </c>
      <c r="N37" s="210" t="s">
        <v>461</v>
      </c>
      <c r="O37" s="211" t="s">
        <v>167</v>
      </c>
      <c r="P37" s="24" t="s">
        <v>58</v>
      </c>
      <c r="Q37" s="18" t="s">
        <v>59</v>
      </c>
      <c r="R37" s="36"/>
      <c r="S37" s="23" t="s">
        <v>58</v>
      </c>
      <c r="T37" s="35" t="s">
        <v>60</v>
      </c>
      <c r="U37" s="23" t="s">
        <v>58</v>
      </c>
      <c r="V37" s="23" t="s">
        <v>61</v>
      </c>
      <c r="W37" s="23" t="s">
        <v>62</v>
      </c>
      <c r="X37" s="18" t="s">
        <v>168</v>
      </c>
      <c r="Y37" s="20" t="s">
        <v>285</v>
      </c>
      <c r="Z37" s="35" t="s">
        <v>170</v>
      </c>
      <c r="AA37" s="17" t="s">
        <v>462</v>
      </c>
      <c r="AB37" s="58">
        <v>0.299</v>
      </c>
      <c r="AC37" s="17"/>
      <c r="AD37" s="264" t="s">
        <v>459</v>
      </c>
      <c r="AE37" s="264">
        <v>174.021164021164</v>
      </c>
      <c r="AF37" s="264">
        <v>25</v>
      </c>
      <c r="AG37" s="264">
        <v>2</v>
      </c>
      <c r="AH37" s="264">
        <v>0.19734</v>
      </c>
      <c r="AI37" s="280">
        <v>0.942535725144421</v>
      </c>
      <c r="AJ37" s="264"/>
      <c r="AK37" s="264"/>
      <c r="AL37" s="264" t="s">
        <v>67</v>
      </c>
      <c r="AM37" s="264" t="s">
        <v>287</v>
      </c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276"/>
      <c r="AY37" s="20">
        <v>1</v>
      </c>
    </row>
    <row r="38" ht="39.95" customHeight="1" spans="1:51">
      <c r="A38" s="19">
        <f t="shared" si="1"/>
        <v>30</v>
      </c>
      <c r="B38" s="20"/>
      <c r="C38" s="20"/>
      <c r="D38" s="20"/>
      <c r="E38" s="20"/>
      <c r="F38" s="20"/>
      <c r="G38" s="20"/>
      <c r="H38" s="20">
        <v>6</v>
      </c>
      <c r="I38" s="20"/>
      <c r="J38" s="24"/>
      <c r="K38" s="24"/>
      <c r="L38" s="24" t="s">
        <v>304</v>
      </c>
      <c r="M38" s="35" t="s">
        <v>304</v>
      </c>
      <c r="N38" s="210" t="s">
        <v>305</v>
      </c>
      <c r="O38" s="218" t="s">
        <v>167</v>
      </c>
      <c r="P38" s="24" t="s">
        <v>58</v>
      </c>
      <c r="Q38" s="18" t="s">
        <v>59</v>
      </c>
      <c r="R38" s="235"/>
      <c r="S38" s="23" t="s">
        <v>58</v>
      </c>
      <c r="T38" s="35" t="s">
        <v>60</v>
      </c>
      <c r="U38" s="23" t="s">
        <v>58</v>
      </c>
      <c r="V38" s="23" t="s">
        <v>61</v>
      </c>
      <c r="W38" s="23" t="s">
        <v>62</v>
      </c>
      <c r="X38" s="18" t="s">
        <v>86</v>
      </c>
      <c r="Y38" s="20" t="s">
        <v>87</v>
      </c>
      <c r="Z38" s="24" t="s">
        <v>88</v>
      </c>
      <c r="AA38" s="24" t="s">
        <v>306</v>
      </c>
      <c r="AB38" s="254">
        <v>0.048</v>
      </c>
      <c r="AC38" s="17" t="s">
        <v>65</v>
      </c>
      <c r="AD38" s="264" t="s">
        <v>80</v>
      </c>
      <c r="AE38" s="264">
        <f>AB38/0.2219*1000</f>
        <v>216.313654799459</v>
      </c>
      <c r="AF38" s="264">
        <v>6</v>
      </c>
      <c r="AG38" s="264">
        <v>6</v>
      </c>
      <c r="AH38" s="264">
        <f>AB38</f>
        <v>0.048</v>
      </c>
      <c r="AI38" s="280">
        <v>1</v>
      </c>
      <c r="AJ38" s="264"/>
      <c r="AK38" s="264"/>
      <c r="AL38" s="264" t="s">
        <v>81</v>
      </c>
      <c r="AM38" s="264" t="s">
        <v>90</v>
      </c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276"/>
      <c r="AY38" s="20">
        <v>2</v>
      </c>
    </row>
    <row r="39" ht="39.95" customHeight="1" spans="1:51">
      <c r="A39" s="19">
        <f t="shared" si="1"/>
        <v>31</v>
      </c>
      <c r="B39" s="20"/>
      <c r="C39" s="20"/>
      <c r="D39" s="20"/>
      <c r="E39" s="20"/>
      <c r="F39" s="20"/>
      <c r="G39" s="20">
        <v>5</v>
      </c>
      <c r="H39" s="20"/>
      <c r="I39" s="20"/>
      <c r="J39" s="24"/>
      <c r="K39" s="24"/>
      <c r="L39" s="24" t="s">
        <v>435</v>
      </c>
      <c r="M39" s="33" t="s">
        <v>435</v>
      </c>
      <c r="N39" s="210" t="s">
        <v>436</v>
      </c>
      <c r="O39" s="226" t="s">
        <v>167</v>
      </c>
      <c r="P39" s="24" t="s">
        <v>58</v>
      </c>
      <c r="Q39" s="18" t="s">
        <v>59</v>
      </c>
      <c r="R39" s="36"/>
      <c r="S39" s="23" t="s">
        <v>58</v>
      </c>
      <c r="T39" s="35" t="s">
        <v>60</v>
      </c>
      <c r="U39" s="23" t="s">
        <v>58</v>
      </c>
      <c r="V39" s="23" t="s">
        <v>61</v>
      </c>
      <c r="W39" s="23" t="s">
        <v>62</v>
      </c>
      <c r="X39" s="43" t="s">
        <v>86</v>
      </c>
      <c r="Y39" s="20" t="s">
        <v>87</v>
      </c>
      <c r="Z39" s="24" t="s">
        <v>88</v>
      </c>
      <c r="AA39" s="17" t="s">
        <v>437</v>
      </c>
      <c r="AB39" s="254">
        <v>0.076</v>
      </c>
      <c r="AC39" s="17" t="s">
        <v>65</v>
      </c>
      <c r="AD39" s="17" t="s">
        <v>80</v>
      </c>
      <c r="AE39" s="17">
        <f>AB39/0.2219*1000</f>
        <v>342.496620099144</v>
      </c>
      <c r="AF39" s="17">
        <v>6</v>
      </c>
      <c r="AG39" s="17">
        <v>6</v>
      </c>
      <c r="AH39" s="17">
        <v>0.076</v>
      </c>
      <c r="AI39" s="79">
        <v>1</v>
      </c>
      <c r="AJ39" s="17"/>
      <c r="AK39" s="17"/>
      <c r="AL39" s="17" t="s">
        <v>81</v>
      </c>
      <c r="AM39" s="17" t="s">
        <v>90</v>
      </c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276"/>
      <c r="AY39" s="20">
        <v>1</v>
      </c>
    </row>
    <row r="40" ht="39.95" customHeight="1" spans="1:51">
      <c r="A40" s="19">
        <f t="shared" si="1"/>
        <v>32</v>
      </c>
      <c r="B40" s="20"/>
      <c r="C40" s="20"/>
      <c r="D40" s="20"/>
      <c r="E40" s="20"/>
      <c r="F40" s="20"/>
      <c r="G40" s="20">
        <v>5</v>
      </c>
      <c r="H40" s="20"/>
      <c r="I40" s="20"/>
      <c r="J40" s="24"/>
      <c r="K40" s="24"/>
      <c r="L40" s="24" t="s">
        <v>463</v>
      </c>
      <c r="M40" s="33" t="s">
        <v>463</v>
      </c>
      <c r="N40" s="210" t="s">
        <v>464</v>
      </c>
      <c r="O40" s="226" t="s">
        <v>167</v>
      </c>
      <c r="P40" s="24" t="s">
        <v>58</v>
      </c>
      <c r="Q40" s="18" t="s">
        <v>59</v>
      </c>
      <c r="R40" s="36"/>
      <c r="S40" s="23" t="s">
        <v>58</v>
      </c>
      <c r="T40" s="35" t="s">
        <v>60</v>
      </c>
      <c r="U40" s="23" t="s">
        <v>58</v>
      </c>
      <c r="V40" s="23" t="s">
        <v>61</v>
      </c>
      <c r="W40" s="23" t="s">
        <v>62</v>
      </c>
      <c r="X40" s="43" t="s">
        <v>465</v>
      </c>
      <c r="Y40" s="20" t="s">
        <v>466</v>
      </c>
      <c r="Z40" s="35" t="s">
        <v>467</v>
      </c>
      <c r="AA40" s="17" t="s">
        <v>468</v>
      </c>
      <c r="AB40" s="254">
        <v>0.0588</v>
      </c>
      <c r="AC40" s="17" t="s">
        <v>383</v>
      </c>
      <c r="AD40" s="266" t="s">
        <v>149</v>
      </c>
      <c r="AE40" s="266">
        <v>55</v>
      </c>
      <c r="AF40" s="266">
        <v>16</v>
      </c>
      <c r="AG40" s="266"/>
      <c r="AH40" s="266">
        <v>0.086875008</v>
      </c>
      <c r="AI40" s="281">
        <v>0.676834470046898</v>
      </c>
      <c r="AJ40" s="266"/>
      <c r="AK40" s="266"/>
      <c r="AL40" s="266" t="s">
        <v>81</v>
      </c>
      <c r="AM40" s="282" t="s">
        <v>384</v>
      </c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276"/>
      <c r="AY40" s="20">
        <v>1</v>
      </c>
    </row>
    <row r="41" ht="39.95" customHeight="1" spans="1:51">
      <c r="A41" s="19">
        <f t="shared" si="1"/>
        <v>33</v>
      </c>
      <c r="B41" s="20"/>
      <c r="C41" s="20"/>
      <c r="D41" s="20"/>
      <c r="E41" s="20"/>
      <c r="F41" s="20">
        <v>4</v>
      </c>
      <c r="G41" s="20"/>
      <c r="H41" s="20"/>
      <c r="I41" s="20"/>
      <c r="J41" s="24"/>
      <c r="K41" s="24"/>
      <c r="L41" s="24" t="s">
        <v>288</v>
      </c>
      <c r="M41" s="210" t="s">
        <v>289</v>
      </c>
      <c r="N41" s="210" t="s">
        <v>290</v>
      </c>
      <c r="O41" s="210" t="s">
        <v>291</v>
      </c>
      <c r="P41" s="20" t="s">
        <v>174</v>
      </c>
      <c r="Q41" s="18" t="s">
        <v>59</v>
      </c>
      <c r="R41" s="210"/>
      <c r="S41" s="23" t="s">
        <v>58</v>
      </c>
      <c r="T41" s="35" t="s">
        <v>60</v>
      </c>
      <c r="U41" s="20" t="s">
        <v>65</v>
      </c>
      <c r="V41" s="23" t="s">
        <v>62</v>
      </c>
      <c r="W41" s="23" t="s">
        <v>61</v>
      </c>
      <c r="X41" s="18" t="s">
        <v>112</v>
      </c>
      <c r="Y41" s="20" t="s">
        <v>292</v>
      </c>
      <c r="Z41" s="35" t="s">
        <v>293</v>
      </c>
      <c r="AA41" s="35" t="s">
        <v>294</v>
      </c>
      <c r="AB41" s="267">
        <v>0.04</v>
      </c>
      <c r="AC41" s="17" t="s">
        <v>65</v>
      </c>
      <c r="AD41" s="259" t="s">
        <v>74</v>
      </c>
      <c r="AE41" s="259">
        <v>81</v>
      </c>
      <c r="AF41" s="259">
        <v>52</v>
      </c>
      <c r="AG41" s="259">
        <v>2</v>
      </c>
      <c r="AH41" s="259">
        <v>0.06621264</v>
      </c>
      <c r="AI41" s="273">
        <v>0.604114259754633</v>
      </c>
      <c r="AJ41" s="259"/>
      <c r="AK41" s="259"/>
      <c r="AL41" s="259" t="s">
        <v>81</v>
      </c>
      <c r="AM41" s="259" t="s">
        <v>295</v>
      </c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276"/>
      <c r="AY41" s="20">
        <v>1</v>
      </c>
    </row>
    <row r="42" ht="39.95" customHeight="1" spans="1:51">
      <c r="A42" s="19">
        <f>ROW(42:42)-8</f>
        <v>34</v>
      </c>
      <c r="B42" s="20"/>
      <c r="C42" s="20"/>
      <c r="D42" s="20"/>
      <c r="E42" s="20"/>
      <c r="F42" s="20">
        <v>4</v>
      </c>
      <c r="G42" s="20"/>
      <c r="H42" s="20"/>
      <c r="I42" s="20"/>
      <c r="J42" s="24"/>
      <c r="K42" s="24"/>
      <c r="L42" s="24" t="s">
        <v>296</v>
      </c>
      <c r="M42" s="210" t="s">
        <v>297</v>
      </c>
      <c r="N42" s="210" t="s">
        <v>298</v>
      </c>
      <c r="O42" s="210" t="s">
        <v>299</v>
      </c>
      <c r="P42" s="20" t="s">
        <v>174</v>
      </c>
      <c r="Q42" s="18" t="s">
        <v>59</v>
      </c>
      <c r="R42" s="210"/>
      <c r="S42" s="23" t="s">
        <v>58</v>
      </c>
      <c r="T42" s="35" t="s">
        <v>60</v>
      </c>
      <c r="U42" s="20" t="s">
        <v>65</v>
      </c>
      <c r="V42" s="23" t="s">
        <v>62</v>
      </c>
      <c r="W42" s="23" t="s">
        <v>61</v>
      </c>
      <c r="X42" s="18" t="s">
        <v>112</v>
      </c>
      <c r="Y42" s="20" t="s">
        <v>292</v>
      </c>
      <c r="Z42" s="35" t="s">
        <v>293</v>
      </c>
      <c r="AA42" s="35" t="s">
        <v>294</v>
      </c>
      <c r="AB42" s="267">
        <v>0.04</v>
      </c>
      <c r="AC42" s="17" t="s">
        <v>65</v>
      </c>
      <c r="AD42" s="259" t="s">
        <v>74</v>
      </c>
      <c r="AE42" s="259">
        <v>81</v>
      </c>
      <c r="AF42" s="259">
        <v>52</v>
      </c>
      <c r="AG42" s="259">
        <v>2</v>
      </c>
      <c r="AH42" s="259">
        <v>0.06621264</v>
      </c>
      <c r="AI42" s="273">
        <v>0.604114259754633</v>
      </c>
      <c r="AJ42" s="259"/>
      <c r="AK42" s="259"/>
      <c r="AL42" s="259" t="s">
        <v>81</v>
      </c>
      <c r="AM42" s="259" t="s">
        <v>295</v>
      </c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276"/>
      <c r="AY42" s="20">
        <v>1</v>
      </c>
    </row>
    <row r="43" spans="19:26">
      <c r="S43" s="6"/>
      <c r="U43" s="6"/>
      <c r="V43" s="6"/>
      <c r="W43" s="6"/>
      <c r="X43" s="6"/>
      <c r="Y43" s="6"/>
      <c r="Z43" s="6"/>
    </row>
    <row r="44" spans="19:26">
      <c r="S44" s="6"/>
      <c r="U44" s="6"/>
      <c r="V44" s="6"/>
      <c r="W44" s="6"/>
      <c r="X44" s="6"/>
      <c r="Y44" s="6"/>
      <c r="Z44" s="6"/>
    </row>
    <row r="45" spans="19:26">
      <c r="S45" s="6"/>
      <c r="U45" s="6"/>
      <c r="V45" s="6"/>
      <c r="W45" s="6"/>
      <c r="X45" s="6"/>
      <c r="Y45" s="6"/>
      <c r="Z45" s="6"/>
    </row>
    <row r="46" spans="19:26">
      <c r="S46" s="6"/>
      <c r="U46" s="6"/>
      <c r="V46" s="6"/>
      <c r="W46" s="6"/>
      <c r="X46" s="6"/>
      <c r="Y46" s="6"/>
      <c r="Z46" s="6"/>
    </row>
    <row r="47" spans="19:26">
      <c r="S47" s="6"/>
      <c r="U47" s="6"/>
      <c r="V47" s="6"/>
      <c r="W47" s="6"/>
      <c r="X47" s="6"/>
      <c r="Y47" s="6"/>
      <c r="Z47" s="6"/>
    </row>
    <row r="48" spans="19:26">
      <c r="S48" s="6"/>
      <c r="U48" s="6"/>
      <c r="V48" s="6"/>
      <c r="W48" s="6"/>
      <c r="X48" s="6"/>
      <c r="Y48" s="6"/>
      <c r="Z48" s="6"/>
    </row>
    <row r="49" spans="19:26">
      <c r="S49" s="6"/>
      <c r="U49" s="6"/>
      <c r="V49" s="6"/>
      <c r="W49" s="6"/>
      <c r="X49" s="6"/>
      <c r="Y49" s="6"/>
      <c r="Z49" s="6"/>
    </row>
    <row r="50" spans="19:26">
      <c r="S50" s="6"/>
      <c r="U50" s="6"/>
      <c r="V50" s="6"/>
      <c r="W50" s="6"/>
      <c r="X50" s="6"/>
      <c r="Y50" s="6"/>
      <c r="Z50" s="6"/>
    </row>
    <row r="51" spans="19:26">
      <c r="S51" s="6"/>
      <c r="U51" s="6"/>
      <c r="V51" s="6"/>
      <c r="W51" s="6"/>
      <c r="X51" s="6"/>
      <c r="Y51" s="6"/>
      <c r="Z51" s="6"/>
    </row>
    <row r="52" spans="19:26">
      <c r="S52" s="6"/>
      <c r="U52" s="6"/>
      <c r="V52" s="6"/>
      <c r="W52" s="6"/>
      <c r="X52" s="6"/>
      <c r="Y52" s="6"/>
      <c r="Z52" s="6"/>
    </row>
    <row r="53" spans="19:26">
      <c r="S53" s="6"/>
      <c r="U53" s="6"/>
      <c r="V53" s="6"/>
      <c r="W53" s="6"/>
      <c r="X53" s="6"/>
      <c r="Y53" s="6"/>
      <c r="Z53" s="6"/>
    </row>
    <row r="54" spans="19:26">
      <c r="S54" s="6"/>
      <c r="U54" s="6"/>
      <c r="V54" s="6"/>
      <c r="W54" s="6"/>
      <c r="X54" s="6"/>
      <c r="Y54" s="6"/>
      <c r="Z54" s="6"/>
    </row>
    <row r="55" spans="19:26">
      <c r="S55" s="6"/>
      <c r="U55" s="6"/>
      <c r="V55" s="6"/>
      <c r="W55" s="6"/>
      <c r="X55" s="6"/>
      <c r="Y55" s="6"/>
      <c r="Z55" s="6"/>
    </row>
  </sheetData>
  <autoFilter xmlns:etc="http://www.wps.cn/officeDocument/2017/etCustomData" ref="A8:BB42" etc:filterBottomFollowUsedRange="0">
    <extLst/>
  </autoFilter>
  <mergeCells count="49">
    <mergeCell ref="A1:E1"/>
    <mergeCell ref="F1:K1"/>
    <mergeCell ref="M1:N1"/>
    <mergeCell ref="A2:N2"/>
    <mergeCell ref="A3:K3"/>
    <mergeCell ref="M3:N3"/>
    <mergeCell ref="A4:N4"/>
    <mergeCell ref="B7:K7"/>
    <mergeCell ref="AE7:AG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5:N6"/>
    <mergeCell ref="O1:AC6"/>
  </mergeCells>
  <conditionalFormatting sqref="M21">
    <cfRule type="duplicateValues" dxfId="0" priority="36"/>
    <cfRule type="duplicateValues" dxfId="0" priority="35"/>
    <cfRule type="duplicateValues" dxfId="0" priority="34"/>
    <cfRule type="duplicateValues" dxfId="0" priority="33"/>
  </conditionalFormatting>
  <conditionalFormatting sqref="V21:W21">
    <cfRule type="cellIs" dxfId="1" priority="38" operator="equal">
      <formula>"Y"</formula>
    </cfRule>
    <cfRule type="cellIs" dxfId="2" priority="37" operator="equal">
      <formula>"N"</formula>
    </cfRule>
  </conditionalFormatting>
  <conditionalFormatting sqref="K26:L26">
    <cfRule type="duplicateValues" dxfId="0" priority="39"/>
  </conditionalFormatting>
  <conditionalFormatting sqref="M33"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V33:W33">
    <cfRule type="cellIs" dxfId="1" priority="32" operator="equal">
      <formula>"Y"</formula>
    </cfRule>
    <cfRule type="cellIs" dxfId="2" priority="31" operator="equal">
      <formula>"N"</formula>
    </cfRule>
  </conditionalFormatting>
  <conditionalFormatting sqref="L35"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M35"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V35:W35">
    <cfRule type="cellIs" dxfId="1" priority="26" operator="equal">
      <formula>"Y"</formula>
    </cfRule>
    <cfRule type="cellIs" dxfId="2" priority="25" operator="equal">
      <formula>"N"</formula>
    </cfRule>
  </conditionalFormatting>
  <conditionalFormatting sqref="L$1:L$1048576">
    <cfRule type="duplicateValues" dxfId="0" priority="1"/>
  </conditionalFormatting>
  <conditionalFormatting sqref="K29:L30">
    <cfRule type="duplicateValues" dxfId="0" priority="41"/>
    <cfRule type="duplicateValues" dxfId="0" priority="42"/>
  </conditionalFormatting>
  <dataValidations count="1">
    <dataValidation type="list" allowBlank="1" showInputMessage="1" showErrorMessage="1" sqref="V9:W10 V12:W42">
      <formula1>"Y,N"</formula1>
    </dataValidation>
  </dataValidations>
  <pageMargins left="1.57430555555556" right="0.707638888888889" top="0.747916666666667" bottom="0.747916666666667" header="0.313888888888889" footer="0.313888888888889"/>
  <pageSetup paperSize="8" scale="44" fitToHeight="5" orientation="landscape" horizontalDpi="1200" verticalDpi="12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BA50"/>
  <sheetViews>
    <sheetView view="pageBreakPreview" zoomScale="70" zoomScaleNormal="100" topLeftCell="A7" workbookViewId="0">
      <selection activeCell="AE11" sqref="AE11"/>
    </sheetView>
  </sheetViews>
  <sheetFormatPr defaultColWidth="9" defaultRowHeight="16.5"/>
  <cols>
    <col min="1" max="1" width="4.5" style="108" customWidth="1"/>
    <col min="2" max="11" width="2.62727272727273" style="109" customWidth="1"/>
    <col min="12" max="12" width="13.2454545454545" style="109" customWidth="1"/>
    <col min="13" max="13" width="17.5" style="109" customWidth="1"/>
    <col min="14" max="14" width="29.3727272727273" style="109" customWidth="1"/>
    <col min="15" max="15" width="19.1272727272727" style="109" hidden="1" customWidth="1" outlineLevel="1"/>
    <col min="16" max="17" width="5.62727272727273" style="109" hidden="1" customWidth="1" outlineLevel="1"/>
    <col min="18" max="18" width="7.37272727272727" style="109" customWidth="1" collapsed="1"/>
    <col min="19" max="19" width="6.12727272727273" style="110" hidden="1" customWidth="1" outlineLevel="1"/>
    <col min="20" max="20" width="15.5" style="109" hidden="1" customWidth="1" outlineLevel="1"/>
    <col min="21" max="21" width="8.12727272727273" style="111" hidden="1" customWidth="1" outlineLevel="1"/>
    <col min="22" max="23" width="8.12727272727273" style="110" hidden="1" customWidth="1" outlineLevel="1"/>
    <col min="24" max="24" width="8.12727272727273" style="110" customWidth="1" collapsed="1"/>
    <col min="25" max="25" width="18.1272727272727" style="110" hidden="1" customWidth="1" outlineLevel="1"/>
    <col min="26" max="26" width="12.3727272727273" style="110" hidden="1" customWidth="1" outlineLevel="1"/>
    <col min="27" max="27" width="15.8727272727273" style="109" hidden="1" customWidth="1" outlineLevel="1"/>
    <col min="28" max="28" width="8.37272727272727" style="112" customWidth="1" collapsed="1"/>
    <col min="29" max="30" width="6.62727272727273" style="109" customWidth="1"/>
    <col min="31" max="35" width="6.62727272727273" style="109" customWidth="1" outlineLevel="1"/>
    <col min="36" max="36" width="8.30909090909091" style="109" customWidth="1" outlineLevel="1"/>
    <col min="37" max="37" width="6.62727272727273" style="109" customWidth="1" outlineLevel="1"/>
    <col min="38" max="39" width="6.62727272727273" style="109" customWidth="1"/>
    <col min="40" max="49" width="6.62727272727273" style="109" hidden="1" customWidth="1" outlineLevel="1"/>
    <col min="50" max="50" width="10" style="109" customWidth="1" collapsed="1"/>
    <col min="51" max="51" width="17.1272727272727" style="108" customWidth="1"/>
    <col min="52" max="16384" width="9" style="109"/>
  </cols>
  <sheetData>
    <row r="1" ht="33.75" hidden="1" customHeight="1" outlineLevel="1" spans="1:51">
      <c r="A1" s="113" t="s">
        <v>0</v>
      </c>
      <c r="B1" s="114"/>
      <c r="C1" s="114"/>
      <c r="D1" s="114"/>
      <c r="E1" s="114"/>
      <c r="F1" s="114" t="s">
        <v>1</v>
      </c>
      <c r="G1" s="114"/>
      <c r="H1" s="114"/>
      <c r="I1" s="114"/>
      <c r="J1" s="114"/>
      <c r="K1" s="114"/>
      <c r="L1" s="114"/>
      <c r="M1" s="116" t="s">
        <v>2</v>
      </c>
      <c r="N1" s="116"/>
      <c r="O1" s="129" t="s">
        <v>367</v>
      </c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84" t="s">
        <v>4</v>
      </c>
      <c r="AY1" s="65" t="s">
        <v>368</v>
      </c>
    </row>
    <row r="2" ht="33.75" hidden="1" customHeight="1" outlineLevel="1" spans="1:51">
      <c r="A2" s="113" t="s">
        <v>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31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84" t="s">
        <v>6</v>
      </c>
      <c r="AY2" s="65" t="s">
        <v>369</v>
      </c>
    </row>
    <row r="3" ht="54" hidden="1" customHeight="1" outlineLevel="1" spans="1:51">
      <c r="A3" s="115" t="s">
        <v>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 t="s">
        <v>8</v>
      </c>
      <c r="N3" s="116"/>
      <c r="O3" s="131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84" t="s">
        <v>9</v>
      </c>
      <c r="AY3" s="185" t="s">
        <v>370</v>
      </c>
    </row>
    <row r="4" ht="33.75" hidden="1" customHeight="1" outlineLevel="1" spans="1:51">
      <c r="A4" s="115" t="s">
        <v>10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31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84" t="s">
        <v>11</v>
      </c>
      <c r="AY4" s="65" t="s">
        <v>371</v>
      </c>
    </row>
    <row r="5" ht="30" hidden="1" customHeight="1" outlineLevel="1" spans="1:51">
      <c r="A5" s="117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31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86" t="s">
        <v>13</v>
      </c>
      <c r="AY5" s="187"/>
    </row>
    <row r="6" ht="93" hidden="1" customHeight="1" outlineLevel="1" spans="1:51">
      <c r="A6" s="117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33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86" t="s">
        <v>14</v>
      </c>
      <c r="AY6" s="188"/>
    </row>
    <row r="7" ht="24.95" customHeight="1" collapsed="1" spans="1:51">
      <c r="A7" s="119" t="s">
        <v>15</v>
      </c>
      <c r="B7" s="120" t="s">
        <v>16</v>
      </c>
      <c r="C7" s="120"/>
      <c r="D7" s="120"/>
      <c r="E7" s="120"/>
      <c r="F7" s="120"/>
      <c r="G7" s="120"/>
      <c r="H7" s="120"/>
      <c r="I7" s="120"/>
      <c r="J7" s="120"/>
      <c r="K7" s="120"/>
      <c r="L7" s="135"/>
      <c r="M7" s="136" t="s">
        <v>4</v>
      </c>
      <c r="N7" s="120" t="s">
        <v>6</v>
      </c>
      <c r="O7" s="120" t="s">
        <v>18</v>
      </c>
      <c r="P7" s="120" t="s">
        <v>19</v>
      </c>
      <c r="Q7" s="120" t="s">
        <v>20</v>
      </c>
      <c r="R7" s="120" t="s">
        <v>21</v>
      </c>
      <c r="S7" s="136" t="s">
        <v>22</v>
      </c>
      <c r="T7" s="120" t="s">
        <v>23</v>
      </c>
      <c r="U7" s="147" t="s">
        <v>24</v>
      </c>
      <c r="V7" s="147" t="s">
        <v>25</v>
      </c>
      <c r="W7" s="64" t="s">
        <v>26</v>
      </c>
      <c r="X7" s="148" t="s">
        <v>27</v>
      </c>
      <c r="Y7" s="64" t="s">
        <v>28</v>
      </c>
      <c r="Z7" s="64" t="s">
        <v>29</v>
      </c>
      <c r="AA7" s="120" t="s">
        <v>30</v>
      </c>
      <c r="AB7" s="152" t="s">
        <v>31</v>
      </c>
      <c r="AC7" s="120" t="s">
        <v>32</v>
      </c>
      <c r="AD7" s="135" t="s">
        <v>33</v>
      </c>
      <c r="AE7" s="153" t="s">
        <v>34</v>
      </c>
      <c r="AF7" s="154"/>
      <c r="AG7" s="161"/>
      <c r="AH7" s="155" t="s">
        <v>35</v>
      </c>
      <c r="AI7" s="162" t="s">
        <v>36</v>
      </c>
      <c r="AJ7" s="155" t="s">
        <v>37</v>
      </c>
      <c r="AK7" s="155" t="s">
        <v>38</v>
      </c>
      <c r="AL7" s="63" t="s">
        <v>39</v>
      </c>
      <c r="AM7" s="163" t="s">
        <v>40</v>
      </c>
      <c r="AN7" s="164" t="s">
        <v>41</v>
      </c>
      <c r="AO7" s="175" t="s">
        <v>42</v>
      </c>
      <c r="AP7" s="175" t="s">
        <v>43</v>
      </c>
      <c r="AQ7" s="175" t="s">
        <v>44</v>
      </c>
      <c r="AR7" s="175" t="s">
        <v>45</v>
      </c>
      <c r="AS7" s="176" t="s">
        <v>46</v>
      </c>
      <c r="AT7" s="175" t="s">
        <v>47</v>
      </c>
      <c r="AU7" s="177" t="s">
        <v>48</v>
      </c>
      <c r="AV7" s="176" t="s">
        <v>49</v>
      </c>
      <c r="AW7" s="176" t="s">
        <v>50</v>
      </c>
      <c r="AX7" s="189" t="s">
        <v>330</v>
      </c>
      <c r="AY7" s="120" t="s">
        <v>51</v>
      </c>
    </row>
    <row r="8" s="104" customFormat="1" ht="24.95" customHeight="1" spans="1:51">
      <c r="A8" s="119"/>
      <c r="B8" s="63">
        <v>0</v>
      </c>
      <c r="C8" s="63">
        <v>1</v>
      </c>
      <c r="D8" s="63">
        <v>2</v>
      </c>
      <c r="E8" s="63">
        <v>3</v>
      </c>
      <c r="F8" s="63">
        <v>4</v>
      </c>
      <c r="G8" s="63">
        <v>5</v>
      </c>
      <c r="H8" s="63">
        <v>6</v>
      </c>
      <c r="I8" s="63">
        <v>7</v>
      </c>
      <c r="J8" s="63">
        <v>8</v>
      </c>
      <c r="K8" s="84">
        <v>9</v>
      </c>
      <c r="L8" s="137"/>
      <c r="M8" s="136"/>
      <c r="N8" s="120"/>
      <c r="O8" s="120"/>
      <c r="P8" s="120"/>
      <c r="Q8" s="120"/>
      <c r="R8" s="120"/>
      <c r="S8" s="136"/>
      <c r="T8" s="120"/>
      <c r="U8" s="147"/>
      <c r="V8" s="147"/>
      <c r="W8" s="64"/>
      <c r="X8" s="148"/>
      <c r="Y8" s="64"/>
      <c r="Z8" s="64"/>
      <c r="AA8" s="120"/>
      <c r="AB8" s="152"/>
      <c r="AC8" s="120"/>
      <c r="AD8" s="137"/>
      <c r="AE8" s="155" t="s">
        <v>52</v>
      </c>
      <c r="AF8" s="155" t="s">
        <v>53</v>
      </c>
      <c r="AG8" s="155" t="s">
        <v>54</v>
      </c>
      <c r="AH8" s="155"/>
      <c r="AI8" s="165"/>
      <c r="AJ8" s="155"/>
      <c r="AK8" s="155"/>
      <c r="AL8" s="63"/>
      <c r="AM8" s="166"/>
      <c r="AN8" s="167"/>
      <c r="AO8" s="178"/>
      <c r="AP8" s="178"/>
      <c r="AQ8" s="178"/>
      <c r="AR8" s="178"/>
      <c r="AS8" s="179"/>
      <c r="AT8" s="178"/>
      <c r="AU8" s="180"/>
      <c r="AV8" s="179"/>
      <c r="AW8" s="179"/>
      <c r="AX8" s="189"/>
      <c r="AY8" s="120"/>
    </row>
    <row r="9" s="105" customFormat="1" ht="50" customHeight="1" spans="1:51">
      <c r="A9" s="121"/>
      <c r="B9" s="63"/>
      <c r="C9" s="63"/>
      <c r="D9" s="122">
        <v>2</v>
      </c>
      <c r="E9" s="122"/>
      <c r="F9" s="122"/>
      <c r="G9" s="122"/>
      <c r="H9" s="122"/>
      <c r="I9" s="122"/>
      <c r="J9" s="138"/>
      <c r="K9" s="138"/>
      <c r="L9" s="138" t="s">
        <v>469</v>
      </c>
      <c r="M9" s="139" t="s">
        <v>469</v>
      </c>
      <c r="N9" s="122" t="s">
        <v>470</v>
      </c>
      <c r="O9" s="122"/>
      <c r="P9" s="140"/>
      <c r="Q9" s="138"/>
      <c r="R9" s="139"/>
      <c r="S9" s="149"/>
      <c r="T9" s="139"/>
      <c r="U9" s="149"/>
      <c r="V9" s="149"/>
      <c r="W9" s="149"/>
      <c r="X9" s="138"/>
      <c r="Y9" s="138"/>
      <c r="Z9" s="138"/>
      <c r="AA9" s="138"/>
      <c r="AB9" s="156"/>
      <c r="AC9" s="138"/>
      <c r="AD9" s="157"/>
      <c r="AE9" s="157"/>
      <c r="AF9" s="157"/>
      <c r="AG9" s="157"/>
      <c r="AH9" s="157"/>
      <c r="AI9" s="168"/>
      <c r="AJ9" s="57"/>
      <c r="AK9" s="57" t="s">
        <v>471</v>
      </c>
      <c r="AL9" s="81" t="s">
        <v>67</v>
      </c>
      <c r="AM9" s="81" t="s">
        <v>96</v>
      </c>
      <c r="AN9" s="169"/>
      <c r="AO9" s="181"/>
      <c r="AP9" s="181"/>
      <c r="AQ9" s="181"/>
      <c r="AR9" s="181"/>
      <c r="AS9" s="182"/>
      <c r="AT9" s="181"/>
      <c r="AU9" s="183"/>
      <c r="AV9" s="182"/>
      <c r="AW9" s="182"/>
      <c r="AX9" s="189"/>
      <c r="AY9" s="120">
        <v>1</v>
      </c>
    </row>
    <row r="10" s="106" customFormat="1" ht="39.95" customHeight="1" spans="1:53">
      <c r="A10" s="84">
        <f>ROW(10:10)-8</f>
        <v>2</v>
      </c>
      <c r="B10" s="65"/>
      <c r="C10" s="65"/>
      <c r="D10" s="123"/>
      <c r="E10" s="122">
        <v>3</v>
      </c>
      <c r="F10" s="65"/>
      <c r="G10" s="65"/>
      <c r="H10" s="65"/>
      <c r="I10" s="65"/>
      <c r="J10" s="65"/>
      <c r="K10" s="120"/>
      <c r="L10" s="141" t="s">
        <v>472</v>
      </c>
      <c r="M10" s="141" t="s">
        <v>472</v>
      </c>
      <c r="N10" s="65" t="s">
        <v>473</v>
      </c>
      <c r="O10" s="142" t="s">
        <v>167</v>
      </c>
      <c r="P10" s="84" t="s">
        <v>58</v>
      </c>
      <c r="Q10" s="63" t="s">
        <v>59</v>
      </c>
      <c r="R10" s="136"/>
      <c r="S10" s="136" t="s">
        <v>58</v>
      </c>
      <c r="T10" s="145" t="s">
        <v>60</v>
      </c>
      <c r="U10" s="136" t="s">
        <v>58</v>
      </c>
      <c r="V10" s="136" t="s">
        <v>61</v>
      </c>
      <c r="W10" s="136" t="s">
        <v>62</v>
      </c>
      <c r="X10" s="150" t="s">
        <v>63</v>
      </c>
      <c r="Y10" s="65" t="s">
        <v>64</v>
      </c>
      <c r="Z10" s="145" t="s">
        <v>65</v>
      </c>
      <c r="AA10" s="63" t="s">
        <v>474</v>
      </c>
      <c r="AB10" s="158" t="e">
        <f>AB14+AB33+#REF!+#REF!+AB34+AB37+#REF!+#REF!</f>
        <v>#REF!</v>
      </c>
      <c r="AC10" s="120" t="s">
        <v>65</v>
      </c>
      <c r="AD10" s="64" t="s">
        <v>66</v>
      </c>
      <c r="AE10" s="64"/>
      <c r="AF10" s="64"/>
      <c r="AG10" s="64"/>
      <c r="AH10" s="64"/>
      <c r="AI10" s="83"/>
      <c r="AJ10" s="38" t="s">
        <v>475</v>
      </c>
      <c r="AK10" s="38"/>
      <c r="AL10" s="81" t="s">
        <v>67</v>
      </c>
      <c r="AM10" s="81" t="s">
        <v>68</v>
      </c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89"/>
      <c r="AY10" s="65">
        <v>1</v>
      </c>
      <c r="AZ10" s="105"/>
      <c r="BA10" s="105"/>
    </row>
    <row r="11" s="107" customFormat="1" ht="39.95" customHeight="1" spans="1:53">
      <c r="A11" s="84">
        <f>ROW(11:11)-8</f>
        <v>3</v>
      </c>
      <c r="B11" s="122"/>
      <c r="C11" s="122"/>
      <c r="D11" s="124"/>
      <c r="E11" s="65"/>
      <c r="F11" s="124">
        <v>4</v>
      </c>
      <c r="G11" s="124"/>
      <c r="H11" s="124"/>
      <c r="I11" s="124"/>
      <c r="J11" s="122"/>
      <c r="K11" s="143"/>
      <c r="L11" s="141" t="s">
        <v>476</v>
      </c>
      <c r="M11" s="141" t="s">
        <v>476</v>
      </c>
      <c r="N11" s="141" t="s">
        <v>477</v>
      </c>
      <c r="O11" s="144" t="s">
        <v>167</v>
      </c>
      <c r="P11" s="140"/>
      <c r="Q11" s="138"/>
      <c r="R11" s="149"/>
      <c r="S11" s="149"/>
      <c r="T11" s="139"/>
      <c r="U11" s="149"/>
      <c r="V11" s="149"/>
      <c r="W11" s="149"/>
      <c r="X11" s="151"/>
      <c r="Y11" s="122" t="s">
        <v>377</v>
      </c>
      <c r="Z11" s="139"/>
      <c r="AA11" s="143"/>
      <c r="AB11" s="159">
        <v>0.149</v>
      </c>
      <c r="AC11" s="143"/>
      <c r="AD11" s="143" t="s">
        <v>74</v>
      </c>
      <c r="AE11" s="143">
        <v>352</v>
      </c>
      <c r="AF11" s="143">
        <v>33</v>
      </c>
      <c r="AG11" s="143">
        <v>2</v>
      </c>
      <c r="AH11" s="143">
        <f>AE11*AF11*AG11*7860/1000000000</f>
        <v>0.18260352</v>
      </c>
      <c r="AI11" s="170">
        <f>AB11/AH11</f>
        <v>0.815975508029637</v>
      </c>
      <c r="AJ11" s="143"/>
      <c r="AK11" s="143"/>
      <c r="AL11" s="143" t="s">
        <v>67</v>
      </c>
      <c r="AM11" s="143" t="s">
        <v>75</v>
      </c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90"/>
      <c r="AY11" s="122">
        <v>1</v>
      </c>
      <c r="AZ11" s="105"/>
      <c r="BA11" s="105"/>
    </row>
    <row r="12" s="107" customFormat="1" ht="39.95" customHeight="1" spans="1:53">
      <c r="A12" s="84">
        <f>ROW(12:12)-8</f>
        <v>4</v>
      </c>
      <c r="B12" s="122"/>
      <c r="C12" s="122"/>
      <c r="D12" s="124"/>
      <c r="E12" s="65"/>
      <c r="F12" s="124">
        <v>4</v>
      </c>
      <c r="G12" s="124"/>
      <c r="H12" s="124"/>
      <c r="I12" s="124"/>
      <c r="J12" s="122"/>
      <c r="K12" s="143"/>
      <c r="L12" s="141" t="s">
        <v>478</v>
      </c>
      <c r="M12" s="141" t="s">
        <v>478</v>
      </c>
      <c r="N12" s="141" t="s">
        <v>479</v>
      </c>
      <c r="O12" s="144" t="s">
        <v>167</v>
      </c>
      <c r="P12" s="140"/>
      <c r="Q12" s="138"/>
      <c r="R12" s="149"/>
      <c r="S12" s="149"/>
      <c r="T12" s="139"/>
      <c r="U12" s="149"/>
      <c r="V12" s="149"/>
      <c r="W12" s="149"/>
      <c r="X12" s="151"/>
      <c r="Y12" s="122" t="s">
        <v>87</v>
      </c>
      <c r="Z12" s="139"/>
      <c r="AA12" s="138"/>
      <c r="AB12" s="160">
        <v>0.07</v>
      </c>
      <c r="AC12" s="143"/>
      <c r="AD12" s="143" t="s">
        <v>80</v>
      </c>
      <c r="AE12" s="143">
        <f>AB12/0.2219*1000</f>
        <v>315.457413249211</v>
      </c>
      <c r="AF12" s="143">
        <v>6</v>
      </c>
      <c r="AG12" s="143">
        <v>6</v>
      </c>
      <c r="AH12" s="143">
        <f>AB12</f>
        <v>0.07</v>
      </c>
      <c r="AI12" s="170">
        <v>1</v>
      </c>
      <c r="AJ12" s="143"/>
      <c r="AK12" s="143"/>
      <c r="AL12" s="143" t="s">
        <v>81</v>
      </c>
      <c r="AM12" s="81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90"/>
      <c r="AY12" s="122">
        <v>2</v>
      </c>
      <c r="AZ12" s="105"/>
      <c r="BA12" s="105"/>
    </row>
    <row r="13" s="107" customFormat="1" ht="39.95" customHeight="1" spans="1:53">
      <c r="A13" s="84">
        <f>ROW(13:13)-8</f>
        <v>5</v>
      </c>
      <c r="B13" s="122"/>
      <c r="C13" s="122"/>
      <c r="D13" s="124"/>
      <c r="E13" s="65"/>
      <c r="F13" s="124">
        <v>4</v>
      </c>
      <c r="G13" s="124"/>
      <c r="H13" s="124"/>
      <c r="I13" s="124"/>
      <c r="J13" s="122"/>
      <c r="K13" s="143"/>
      <c r="L13" s="141" t="s">
        <v>480</v>
      </c>
      <c r="M13" s="141" t="s">
        <v>480</v>
      </c>
      <c r="N13" s="141" t="s">
        <v>481</v>
      </c>
      <c r="O13" s="144" t="s">
        <v>167</v>
      </c>
      <c r="P13" s="140"/>
      <c r="Q13" s="138"/>
      <c r="R13" s="149"/>
      <c r="S13" s="149"/>
      <c r="T13" s="139"/>
      <c r="U13" s="149"/>
      <c r="V13" s="149"/>
      <c r="W13" s="149"/>
      <c r="X13" s="151"/>
      <c r="Y13" s="122" t="s">
        <v>175</v>
      </c>
      <c r="Z13" s="139"/>
      <c r="AA13" s="138"/>
      <c r="AB13" s="160">
        <v>0.035</v>
      </c>
      <c r="AC13" s="143"/>
      <c r="AD13" s="143" t="s">
        <v>80</v>
      </c>
      <c r="AE13" s="143">
        <f>AB13/0.154*1000</f>
        <v>227.272727272727</v>
      </c>
      <c r="AF13" s="143"/>
      <c r="AG13" s="143"/>
      <c r="AH13" s="143">
        <f>AE13*0.154/1000</f>
        <v>0.035</v>
      </c>
      <c r="AI13" s="170">
        <f>AB13/AH13</f>
        <v>1</v>
      </c>
      <c r="AJ13" s="143"/>
      <c r="AK13" s="143"/>
      <c r="AL13" s="143" t="s">
        <v>81</v>
      </c>
      <c r="AM13" s="81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90"/>
      <c r="AY13" s="122">
        <v>1</v>
      </c>
      <c r="AZ13" s="105"/>
      <c r="BA13" s="105"/>
    </row>
    <row r="14" s="106" customFormat="1" ht="39.95" customHeight="1" spans="1:53">
      <c r="A14" s="84">
        <f>ROW(14:14)-8</f>
        <v>6</v>
      </c>
      <c r="B14" s="65"/>
      <c r="C14" s="65"/>
      <c r="D14" s="123"/>
      <c r="E14" s="65"/>
      <c r="F14" s="65">
        <v>4</v>
      </c>
      <c r="G14" s="65"/>
      <c r="H14" s="65"/>
      <c r="I14" s="65"/>
      <c r="J14" s="65"/>
      <c r="K14" s="120"/>
      <c r="L14" s="141"/>
      <c r="M14" s="141" t="s">
        <v>482</v>
      </c>
      <c r="N14" s="65" t="s">
        <v>483</v>
      </c>
      <c r="O14" s="142" t="s">
        <v>167</v>
      </c>
      <c r="P14" s="84" t="s">
        <v>58</v>
      </c>
      <c r="Q14" s="63" t="s">
        <v>59</v>
      </c>
      <c r="R14" s="136"/>
      <c r="S14" s="136" t="s">
        <v>58</v>
      </c>
      <c r="T14" s="145" t="s">
        <v>60</v>
      </c>
      <c r="U14" s="136" t="s">
        <v>58</v>
      </c>
      <c r="V14" s="136" t="s">
        <v>61</v>
      </c>
      <c r="W14" s="136" t="s">
        <v>62</v>
      </c>
      <c r="X14" s="150" t="s">
        <v>63</v>
      </c>
      <c r="Y14" s="65" t="s">
        <v>64</v>
      </c>
      <c r="Z14" s="145" t="s">
        <v>65</v>
      </c>
      <c r="AA14" s="63" t="s">
        <v>484</v>
      </c>
      <c r="AB14" s="158">
        <f>AB15+AB16+AB21+AB26</f>
        <v>2.2002</v>
      </c>
      <c r="AC14" s="120" t="s">
        <v>65</v>
      </c>
      <c r="AD14" s="64" t="s">
        <v>66</v>
      </c>
      <c r="AE14" s="64"/>
      <c r="AF14" s="64"/>
      <c r="AG14" s="64"/>
      <c r="AH14" s="64"/>
      <c r="AI14" s="83"/>
      <c r="AJ14" s="78">
        <v>20</v>
      </c>
      <c r="AK14" s="64"/>
      <c r="AL14" s="81" t="s">
        <v>103</v>
      </c>
      <c r="AM14" s="81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89"/>
      <c r="AY14" s="65">
        <v>1</v>
      </c>
      <c r="AZ14" s="105"/>
      <c r="BA14" s="105"/>
    </row>
    <row r="15" s="106" customFormat="1" ht="39.95" customHeight="1" spans="1:53">
      <c r="A15" s="125">
        <f>ROW(15:15)-8</f>
        <v>7</v>
      </c>
      <c r="B15" s="126"/>
      <c r="C15" s="126"/>
      <c r="E15" s="126"/>
      <c r="F15" s="126"/>
      <c r="G15" s="127">
        <v>5</v>
      </c>
      <c r="H15" s="126"/>
      <c r="I15" s="126"/>
      <c r="J15" s="126"/>
      <c r="K15" s="120"/>
      <c r="L15" s="141" t="s">
        <v>485</v>
      </c>
      <c r="M15" s="141" t="s">
        <v>485</v>
      </c>
      <c r="N15" s="65" t="s">
        <v>486</v>
      </c>
      <c r="O15" s="142" t="s">
        <v>167</v>
      </c>
      <c r="P15" s="84" t="s">
        <v>58</v>
      </c>
      <c r="Q15" s="63" t="s">
        <v>59</v>
      </c>
      <c r="R15" s="136"/>
      <c r="S15" s="136" t="s">
        <v>58</v>
      </c>
      <c r="T15" s="145" t="s">
        <v>60</v>
      </c>
      <c r="U15" s="136" t="s">
        <v>58</v>
      </c>
      <c r="V15" s="136" t="s">
        <v>61</v>
      </c>
      <c r="W15" s="136" t="s">
        <v>62</v>
      </c>
      <c r="X15" s="150" t="s">
        <v>168</v>
      </c>
      <c r="Y15" s="65" t="s">
        <v>487</v>
      </c>
      <c r="Z15" s="145" t="s">
        <v>170</v>
      </c>
      <c r="AA15" s="63" t="s">
        <v>488</v>
      </c>
      <c r="AB15" s="158">
        <v>0.852</v>
      </c>
      <c r="AC15" s="120" t="s">
        <v>65</v>
      </c>
      <c r="AD15" s="64" t="s">
        <v>459</v>
      </c>
      <c r="AE15" s="78">
        <f>AB15/0.869*1000+10</f>
        <v>990.437284234753</v>
      </c>
      <c r="AF15" s="64">
        <v>25</v>
      </c>
      <c r="AG15" s="64" t="s">
        <v>489</v>
      </c>
      <c r="AH15" s="81">
        <f>AE15*0.869/1000</f>
        <v>0.86069</v>
      </c>
      <c r="AI15" s="83">
        <f>AB15/AH15</f>
        <v>0.989903449557913</v>
      </c>
      <c r="AJ15" s="64"/>
      <c r="AK15" s="64"/>
      <c r="AL15" s="81" t="s">
        <v>67</v>
      </c>
      <c r="AM15" s="81" t="s">
        <v>287</v>
      </c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89"/>
      <c r="AY15" s="65">
        <v>1</v>
      </c>
      <c r="AZ15" s="105"/>
      <c r="BA15" s="105"/>
    </row>
    <row r="16" s="106" customFormat="1" ht="39.95" customHeight="1" spans="1:53">
      <c r="A16" s="128">
        <f>ROW(16:16)-8</f>
        <v>8</v>
      </c>
      <c r="B16" s="65"/>
      <c r="C16" s="65"/>
      <c r="E16" s="65"/>
      <c r="F16" s="65"/>
      <c r="G16" s="122">
        <v>5</v>
      </c>
      <c r="H16" s="65"/>
      <c r="I16" s="65"/>
      <c r="J16" s="65"/>
      <c r="K16" s="120"/>
      <c r="L16" s="141"/>
      <c r="M16" s="141" t="s">
        <v>490</v>
      </c>
      <c r="N16" s="65" t="s">
        <v>491</v>
      </c>
      <c r="O16" s="142" t="s">
        <v>167</v>
      </c>
      <c r="P16" s="84" t="s">
        <v>58</v>
      </c>
      <c r="Q16" s="63" t="s">
        <v>59</v>
      </c>
      <c r="R16" s="146"/>
      <c r="S16" s="136" t="s">
        <v>58</v>
      </c>
      <c r="T16" s="145" t="s">
        <v>60</v>
      </c>
      <c r="U16" s="136" t="s">
        <v>58</v>
      </c>
      <c r="V16" s="136" t="s">
        <v>61</v>
      </c>
      <c r="W16" s="136" t="s">
        <v>62</v>
      </c>
      <c r="X16" s="65" t="s">
        <v>63</v>
      </c>
      <c r="Y16" s="65" t="s">
        <v>64</v>
      </c>
      <c r="Z16" s="120" t="s">
        <v>65</v>
      </c>
      <c r="AA16" s="120" t="s">
        <v>492</v>
      </c>
      <c r="AB16" s="158">
        <f>SUM(AB17:AB20)</f>
        <v>0.9042</v>
      </c>
      <c r="AC16" s="120" t="s">
        <v>65</v>
      </c>
      <c r="AD16" s="63" t="s">
        <v>66</v>
      </c>
      <c r="AE16" s="63"/>
      <c r="AF16" s="63"/>
      <c r="AG16" s="63"/>
      <c r="AH16" s="63"/>
      <c r="AI16" s="82"/>
      <c r="AJ16" s="80">
        <v>10.8</v>
      </c>
      <c r="AK16" s="63"/>
      <c r="AL16" s="81" t="s">
        <v>103</v>
      </c>
      <c r="AM16" s="81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89"/>
      <c r="AY16" s="65">
        <v>1</v>
      </c>
      <c r="AZ16" s="105"/>
      <c r="BA16" s="105"/>
    </row>
    <row r="17" s="106" customFormat="1" ht="39.95" customHeight="1" spans="1:53">
      <c r="A17" s="128">
        <f>ROW(17:17)-8</f>
        <v>9</v>
      </c>
      <c r="B17" s="65"/>
      <c r="C17" s="65"/>
      <c r="E17" s="65"/>
      <c r="F17" s="65"/>
      <c r="G17" s="65"/>
      <c r="H17" s="65">
        <v>6</v>
      </c>
      <c r="I17" s="122"/>
      <c r="J17" s="65"/>
      <c r="K17" s="120"/>
      <c r="L17" s="141" t="s">
        <v>493</v>
      </c>
      <c r="M17" s="141" t="s">
        <v>493</v>
      </c>
      <c r="N17" s="65" t="s">
        <v>494</v>
      </c>
      <c r="O17" s="142" t="s">
        <v>167</v>
      </c>
      <c r="P17" s="84" t="s">
        <v>58</v>
      </c>
      <c r="Q17" s="63" t="s">
        <v>59</v>
      </c>
      <c r="R17" s="136"/>
      <c r="S17" s="136" t="s">
        <v>58</v>
      </c>
      <c r="T17" s="145" t="s">
        <v>60</v>
      </c>
      <c r="U17" s="136" t="s">
        <v>58</v>
      </c>
      <c r="V17" s="136" t="s">
        <v>61</v>
      </c>
      <c r="W17" s="136" t="s">
        <v>62</v>
      </c>
      <c r="X17" s="150" t="s">
        <v>112</v>
      </c>
      <c r="Y17" s="65" t="s">
        <v>425</v>
      </c>
      <c r="Z17" s="145" t="s">
        <v>114</v>
      </c>
      <c r="AA17" s="120" t="s">
        <v>495</v>
      </c>
      <c r="AB17" s="158">
        <v>0.369</v>
      </c>
      <c r="AC17" s="120" t="s">
        <v>65</v>
      </c>
      <c r="AD17" s="63" t="s">
        <v>74</v>
      </c>
      <c r="AE17" s="63">
        <v>273</v>
      </c>
      <c r="AF17" s="63">
        <v>120</v>
      </c>
      <c r="AG17" s="63">
        <v>2.5</v>
      </c>
      <c r="AH17" s="63">
        <v>0.643734</v>
      </c>
      <c r="AI17" s="82">
        <v>0.59667502415594</v>
      </c>
      <c r="AJ17" s="63"/>
      <c r="AK17" s="63"/>
      <c r="AL17" s="63" t="s">
        <v>67</v>
      </c>
      <c r="AM17" s="63" t="s">
        <v>75</v>
      </c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89"/>
      <c r="AY17" s="65">
        <v>1</v>
      </c>
      <c r="AZ17" s="105"/>
      <c r="BA17" s="105"/>
    </row>
    <row r="18" s="106" customFormat="1" ht="39.95" customHeight="1" spans="1:53">
      <c r="A18" s="128">
        <f>ROW(18:18)-8</f>
        <v>10</v>
      </c>
      <c r="B18" s="65"/>
      <c r="C18" s="65"/>
      <c r="E18" s="65"/>
      <c r="F18" s="65"/>
      <c r="G18" s="65"/>
      <c r="H18" s="65">
        <v>6</v>
      </c>
      <c r="I18" s="122"/>
      <c r="J18" s="65"/>
      <c r="K18" s="120"/>
      <c r="L18" s="141" t="s">
        <v>496</v>
      </c>
      <c r="M18" s="141" t="s">
        <v>496</v>
      </c>
      <c r="N18" s="65" t="s">
        <v>497</v>
      </c>
      <c r="O18" s="142" t="s">
        <v>167</v>
      </c>
      <c r="P18" s="84" t="s">
        <v>58</v>
      </c>
      <c r="Q18" s="63" t="s">
        <v>59</v>
      </c>
      <c r="R18" s="136"/>
      <c r="S18" s="136" t="s">
        <v>58</v>
      </c>
      <c r="T18" s="145" t="s">
        <v>60</v>
      </c>
      <c r="U18" s="136" t="s">
        <v>58</v>
      </c>
      <c r="V18" s="136" t="s">
        <v>61</v>
      </c>
      <c r="W18" s="136" t="s">
        <v>62</v>
      </c>
      <c r="X18" s="150" t="s">
        <v>112</v>
      </c>
      <c r="Y18" s="65" t="s">
        <v>135</v>
      </c>
      <c r="Z18" s="145" t="s">
        <v>114</v>
      </c>
      <c r="AA18" s="84" t="s">
        <v>498</v>
      </c>
      <c r="AB18" s="158">
        <v>0.3049</v>
      </c>
      <c r="AC18" s="120" t="s">
        <v>65</v>
      </c>
      <c r="AD18" s="64" t="s">
        <v>74</v>
      </c>
      <c r="AE18" s="64">
        <v>285</v>
      </c>
      <c r="AF18" s="64">
        <v>88</v>
      </c>
      <c r="AG18" s="64">
        <v>2.5</v>
      </c>
      <c r="AH18" s="64">
        <v>0.492822</v>
      </c>
      <c r="AI18" s="83">
        <v>0.618681795861386</v>
      </c>
      <c r="AJ18" s="64"/>
      <c r="AK18" s="64"/>
      <c r="AL18" s="63" t="s">
        <v>81</v>
      </c>
      <c r="AM18" s="84" t="s">
        <v>150</v>
      </c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89"/>
      <c r="AY18" s="65">
        <v>1</v>
      </c>
      <c r="AZ18" s="105"/>
      <c r="BA18" s="105"/>
    </row>
    <row r="19" s="106" customFormat="1" ht="39.95" customHeight="1" spans="1:53">
      <c r="A19" s="128">
        <f>ROW(19:19)-8</f>
        <v>11</v>
      </c>
      <c r="B19" s="65"/>
      <c r="C19" s="65"/>
      <c r="E19" s="65"/>
      <c r="F19" s="65"/>
      <c r="G19" s="65"/>
      <c r="H19" s="65">
        <v>6</v>
      </c>
      <c r="I19" s="122"/>
      <c r="J19" s="65"/>
      <c r="K19" s="120"/>
      <c r="L19" s="141" t="s">
        <v>499</v>
      </c>
      <c r="M19" s="141" t="s">
        <v>499</v>
      </c>
      <c r="N19" s="65" t="s">
        <v>500</v>
      </c>
      <c r="O19" s="142" t="s">
        <v>167</v>
      </c>
      <c r="P19" s="84" t="s">
        <v>58</v>
      </c>
      <c r="Q19" s="63" t="s">
        <v>59</v>
      </c>
      <c r="R19" s="146"/>
      <c r="S19" s="136" t="s">
        <v>58</v>
      </c>
      <c r="T19" s="145" t="s">
        <v>60</v>
      </c>
      <c r="U19" s="136" t="s">
        <v>58</v>
      </c>
      <c r="V19" s="136" t="s">
        <v>61</v>
      </c>
      <c r="W19" s="136" t="s">
        <v>62</v>
      </c>
      <c r="X19" s="150" t="s">
        <v>112</v>
      </c>
      <c r="Y19" s="65" t="s">
        <v>206</v>
      </c>
      <c r="Z19" s="145" t="s">
        <v>114</v>
      </c>
      <c r="AA19" s="120" t="s">
        <v>501</v>
      </c>
      <c r="AB19" s="158">
        <v>0.0163</v>
      </c>
      <c r="AC19" s="120" t="s">
        <v>65</v>
      </c>
      <c r="AD19" s="63" t="s">
        <v>74</v>
      </c>
      <c r="AE19" s="63">
        <v>66</v>
      </c>
      <c r="AF19" s="63">
        <v>24</v>
      </c>
      <c r="AG19" s="63">
        <v>2.5</v>
      </c>
      <c r="AH19" s="63">
        <v>0.0311256</v>
      </c>
      <c r="AI19" s="82">
        <v>0.523684683990027</v>
      </c>
      <c r="AJ19" s="63"/>
      <c r="AK19" s="63"/>
      <c r="AL19" s="63" t="s">
        <v>67</v>
      </c>
      <c r="AM19" s="63" t="s">
        <v>75</v>
      </c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89"/>
      <c r="AY19" s="65">
        <v>1</v>
      </c>
      <c r="AZ19" s="105"/>
      <c r="BA19" s="105"/>
    </row>
    <row r="20" s="106" customFormat="1" ht="39.95" customHeight="1" spans="1:53">
      <c r="A20" s="128">
        <f>ROW(20:20)-8</f>
        <v>12</v>
      </c>
      <c r="B20" s="65"/>
      <c r="C20" s="65"/>
      <c r="E20" s="65"/>
      <c r="F20" s="65"/>
      <c r="G20" s="65"/>
      <c r="H20" s="65">
        <v>6</v>
      </c>
      <c r="I20" s="65"/>
      <c r="J20" s="65"/>
      <c r="K20" s="120"/>
      <c r="L20" s="141" t="s">
        <v>502</v>
      </c>
      <c r="M20" s="141" t="s">
        <v>502</v>
      </c>
      <c r="N20" s="65" t="s">
        <v>503</v>
      </c>
      <c r="O20" s="142" t="s">
        <v>167</v>
      </c>
      <c r="P20" s="84" t="s">
        <v>58</v>
      </c>
      <c r="Q20" s="63" t="s">
        <v>59</v>
      </c>
      <c r="R20" s="136"/>
      <c r="S20" s="136" t="s">
        <v>58</v>
      </c>
      <c r="T20" s="145" t="s">
        <v>60</v>
      </c>
      <c r="U20" s="136" t="s">
        <v>58</v>
      </c>
      <c r="V20" s="136" t="s">
        <v>61</v>
      </c>
      <c r="W20" s="136" t="s">
        <v>62</v>
      </c>
      <c r="X20" s="65" t="s">
        <v>63</v>
      </c>
      <c r="Y20" s="65" t="s">
        <v>64</v>
      </c>
      <c r="Z20" s="120" t="s">
        <v>65</v>
      </c>
      <c r="AA20" s="145" t="s">
        <v>65</v>
      </c>
      <c r="AB20" s="152">
        <v>0.214</v>
      </c>
      <c r="AC20" s="120" t="s">
        <v>65</v>
      </c>
      <c r="AD20" s="64"/>
      <c r="AE20" s="64"/>
      <c r="AF20" s="64"/>
      <c r="AG20" s="64"/>
      <c r="AH20" s="78">
        <f>AB20</f>
        <v>0.214</v>
      </c>
      <c r="AI20" s="83"/>
      <c r="AJ20" s="64"/>
      <c r="AK20" s="64"/>
      <c r="AL20" s="63" t="s">
        <v>81</v>
      </c>
      <c r="AM20" s="84" t="s">
        <v>127</v>
      </c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89"/>
      <c r="AY20" s="65">
        <v>1</v>
      </c>
      <c r="AZ20" s="105"/>
      <c r="BA20" s="105"/>
    </row>
    <row r="21" s="106" customFormat="1" ht="39.95" customHeight="1" spans="1:53">
      <c r="A21" s="128">
        <f>ROW(21:21)-8</f>
        <v>13</v>
      </c>
      <c r="B21" s="65"/>
      <c r="C21" s="65"/>
      <c r="E21" s="65"/>
      <c r="F21" s="65"/>
      <c r="G21" s="65">
        <v>5</v>
      </c>
      <c r="H21" s="65"/>
      <c r="I21" s="65"/>
      <c r="J21" s="65"/>
      <c r="K21" s="120"/>
      <c r="L21" s="141" t="s">
        <v>504</v>
      </c>
      <c r="M21" s="141" t="s">
        <v>504</v>
      </c>
      <c r="N21" s="65" t="s">
        <v>505</v>
      </c>
      <c r="O21" s="142" t="s">
        <v>167</v>
      </c>
      <c r="P21" s="84" t="s">
        <v>58</v>
      </c>
      <c r="Q21" s="63" t="s">
        <v>59</v>
      </c>
      <c r="R21" s="136"/>
      <c r="S21" s="136" t="s">
        <v>58</v>
      </c>
      <c r="T21" s="145" t="s">
        <v>60</v>
      </c>
      <c r="U21" s="136" t="s">
        <v>58</v>
      </c>
      <c r="V21" s="136" t="s">
        <v>61</v>
      </c>
      <c r="W21" s="136" t="s">
        <v>62</v>
      </c>
      <c r="X21" s="150" t="s">
        <v>168</v>
      </c>
      <c r="Y21" s="65" t="s">
        <v>487</v>
      </c>
      <c r="Z21" s="145" t="s">
        <v>170</v>
      </c>
      <c r="AA21" s="120" t="s">
        <v>506</v>
      </c>
      <c r="AB21" s="158">
        <v>0.305</v>
      </c>
      <c r="AC21" s="120" t="s">
        <v>65</v>
      </c>
      <c r="AD21" s="64" t="s">
        <v>459</v>
      </c>
      <c r="AE21" s="78">
        <f>AB21/0.869*1000+10</f>
        <v>360.978135788262</v>
      </c>
      <c r="AF21" s="64">
        <v>25</v>
      </c>
      <c r="AG21" s="64" t="s">
        <v>489</v>
      </c>
      <c r="AH21" s="81">
        <f>AE21*0.869/1000</f>
        <v>0.31369</v>
      </c>
      <c r="AI21" s="83">
        <f>AB21/AH21</f>
        <v>0.972297491153687</v>
      </c>
      <c r="AJ21" s="64"/>
      <c r="AK21" s="64"/>
      <c r="AL21" s="63" t="s">
        <v>67</v>
      </c>
      <c r="AM21" s="81" t="s">
        <v>287</v>
      </c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89"/>
      <c r="AY21" s="65">
        <v>1</v>
      </c>
      <c r="AZ21" s="105"/>
      <c r="BA21" s="105"/>
    </row>
    <row r="22" s="106" customFormat="1" ht="39.95" customHeight="1" spans="1:53">
      <c r="A22" s="128">
        <f>ROW(22:22)-8</f>
        <v>14</v>
      </c>
      <c r="B22" s="65"/>
      <c r="C22" s="65"/>
      <c r="E22" s="65"/>
      <c r="F22" s="65"/>
      <c r="G22" s="65">
        <v>5</v>
      </c>
      <c r="H22" s="65"/>
      <c r="I22" s="65"/>
      <c r="J22" s="65"/>
      <c r="K22" s="120"/>
      <c r="L22" s="141" t="s">
        <v>507</v>
      </c>
      <c r="M22" s="141" t="s">
        <v>507</v>
      </c>
      <c r="N22" s="65" t="s">
        <v>508</v>
      </c>
      <c r="O22" s="142" t="s">
        <v>167</v>
      </c>
      <c r="P22" s="84" t="s">
        <v>58</v>
      </c>
      <c r="Q22" s="63" t="s">
        <v>59</v>
      </c>
      <c r="R22" s="136"/>
      <c r="S22" s="136" t="s">
        <v>58</v>
      </c>
      <c r="T22" s="145" t="s">
        <v>60</v>
      </c>
      <c r="U22" s="136" t="s">
        <v>58</v>
      </c>
      <c r="V22" s="136" t="s">
        <v>61</v>
      </c>
      <c r="W22" s="136" t="s">
        <v>62</v>
      </c>
      <c r="X22" s="150" t="s">
        <v>509</v>
      </c>
      <c r="Y22" s="65" t="s">
        <v>510</v>
      </c>
      <c r="Z22" s="145" t="s">
        <v>88</v>
      </c>
      <c r="AA22" s="63" t="s">
        <v>511</v>
      </c>
      <c r="AB22" s="158">
        <v>0.048</v>
      </c>
      <c r="AC22" s="120" t="s">
        <v>65</v>
      </c>
      <c r="AD22" s="64" t="s">
        <v>80</v>
      </c>
      <c r="AE22" s="63">
        <f t="shared" ref="AE22:AE25" si="0">AB22/0.154*1000</f>
        <v>311.688311688312</v>
      </c>
      <c r="AF22" s="64">
        <v>5</v>
      </c>
      <c r="AG22" s="64" t="s">
        <v>512</v>
      </c>
      <c r="AH22" s="64">
        <v>0.048</v>
      </c>
      <c r="AI22" s="171">
        <v>1</v>
      </c>
      <c r="AJ22" s="64"/>
      <c r="AK22" s="64"/>
      <c r="AL22" s="63" t="s">
        <v>81</v>
      </c>
      <c r="AM22" s="84" t="s">
        <v>90</v>
      </c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89"/>
      <c r="AY22" s="65">
        <v>1</v>
      </c>
      <c r="AZ22" s="105"/>
      <c r="BA22" s="105"/>
    </row>
    <row r="23" s="106" customFormat="1" ht="39.95" customHeight="1" spans="1:53">
      <c r="A23" s="128">
        <f>ROW(23:23)-8</f>
        <v>15</v>
      </c>
      <c r="B23" s="65"/>
      <c r="C23" s="65"/>
      <c r="E23" s="65"/>
      <c r="F23" s="65"/>
      <c r="G23" s="65">
        <v>5</v>
      </c>
      <c r="H23" s="65"/>
      <c r="I23" s="65"/>
      <c r="J23" s="65"/>
      <c r="K23" s="120"/>
      <c r="L23" s="141" t="s">
        <v>513</v>
      </c>
      <c r="M23" s="141" t="s">
        <v>513</v>
      </c>
      <c r="N23" s="65" t="s">
        <v>514</v>
      </c>
      <c r="O23" s="142" t="s">
        <v>167</v>
      </c>
      <c r="P23" s="84" t="s">
        <v>58</v>
      </c>
      <c r="Q23" s="63" t="s">
        <v>59</v>
      </c>
      <c r="R23" s="136"/>
      <c r="S23" s="136" t="s">
        <v>58</v>
      </c>
      <c r="T23" s="145" t="s">
        <v>60</v>
      </c>
      <c r="U23" s="136" t="s">
        <v>58</v>
      </c>
      <c r="V23" s="136" t="s">
        <v>61</v>
      </c>
      <c r="W23" s="136" t="s">
        <v>62</v>
      </c>
      <c r="X23" s="150" t="s">
        <v>63</v>
      </c>
      <c r="Y23" s="65" t="s">
        <v>510</v>
      </c>
      <c r="Z23" s="145" t="s">
        <v>88</v>
      </c>
      <c r="AA23" s="63"/>
      <c r="AB23" s="158"/>
      <c r="AC23" s="120"/>
      <c r="AD23" s="64"/>
      <c r="AE23" s="63"/>
      <c r="AF23" s="64"/>
      <c r="AG23" s="64"/>
      <c r="AH23" s="64"/>
      <c r="AI23" s="83"/>
      <c r="AJ23" s="78">
        <v>8</v>
      </c>
      <c r="AK23" s="64"/>
      <c r="AL23" s="63" t="s">
        <v>81</v>
      </c>
      <c r="AM23" s="84" t="s">
        <v>90</v>
      </c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89"/>
      <c r="AY23" s="65">
        <v>1</v>
      </c>
      <c r="AZ23" s="105"/>
      <c r="BA23" s="105"/>
    </row>
    <row r="24" s="106" customFormat="1" ht="39.95" customHeight="1" spans="1:53">
      <c r="A24" s="128">
        <f>ROW(24:24)-8</f>
        <v>16</v>
      </c>
      <c r="B24" s="65"/>
      <c r="C24" s="65"/>
      <c r="E24" s="65"/>
      <c r="F24" s="65"/>
      <c r="G24" s="65"/>
      <c r="H24" s="65">
        <v>6</v>
      </c>
      <c r="I24" s="65"/>
      <c r="J24" s="65"/>
      <c r="K24" s="120"/>
      <c r="L24" s="141"/>
      <c r="M24" s="141" t="s">
        <v>515</v>
      </c>
      <c r="N24" s="65" t="s">
        <v>516</v>
      </c>
      <c r="O24" s="142" t="s">
        <v>167</v>
      </c>
      <c r="P24" s="84" t="s">
        <v>58</v>
      </c>
      <c r="Q24" s="63" t="s">
        <v>59</v>
      </c>
      <c r="R24" s="65"/>
      <c r="S24" s="136" t="s">
        <v>58</v>
      </c>
      <c r="T24" s="145" t="s">
        <v>60</v>
      </c>
      <c r="U24" s="136" t="s">
        <v>58</v>
      </c>
      <c r="V24" s="136" t="s">
        <v>61</v>
      </c>
      <c r="W24" s="136" t="s">
        <v>62</v>
      </c>
      <c r="X24" s="150" t="s">
        <v>509</v>
      </c>
      <c r="Y24" s="65" t="s">
        <v>510</v>
      </c>
      <c r="Z24" s="145" t="s">
        <v>88</v>
      </c>
      <c r="AA24" s="65"/>
      <c r="AB24" s="158"/>
      <c r="AC24" s="120"/>
      <c r="AD24" s="65" t="s">
        <v>80</v>
      </c>
      <c r="AE24" s="63">
        <f t="shared" si="0"/>
        <v>0</v>
      </c>
      <c r="AF24" s="65">
        <v>5</v>
      </c>
      <c r="AG24" s="65">
        <v>5</v>
      </c>
      <c r="AH24" s="65">
        <f>AE24*0.154/1000</f>
        <v>0</v>
      </c>
      <c r="AI24" s="86">
        <v>1</v>
      </c>
      <c r="AJ24" s="64"/>
      <c r="AK24" s="64"/>
      <c r="AL24" s="172"/>
      <c r="AM24" s="87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65"/>
      <c r="AY24" s="65">
        <v>2</v>
      </c>
      <c r="AZ24" s="105"/>
      <c r="BA24" s="105"/>
    </row>
    <row r="25" s="106" customFormat="1" ht="39.95" customHeight="1" spans="1:53">
      <c r="A25" s="128">
        <f>ROW(25:25)-8</f>
        <v>17</v>
      </c>
      <c r="B25" s="65"/>
      <c r="C25" s="65"/>
      <c r="E25" s="65"/>
      <c r="F25" s="65"/>
      <c r="G25" s="65"/>
      <c r="H25" s="65">
        <v>6</v>
      </c>
      <c r="I25" s="65"/>
      <c r="J25" s="65"/>
      <c r="K25" s="120"/>
      <c r="L25" s="141"/>
      <c r="M25" s="141" t="s">
        <v>517</v>
      </c>
      <c r="N25" s="65" t="s">
        <v>518</v>
      </c>
      <c r="O25" s="142" t="s">
        <v>167</v>
      </c>
      <c r="P25" s="84" t="s">
        <v>58</v>
      </c>
      <c r="Q25" s="63" t="s">
        <v>59</v>
      </c>
      <c r="R25" s="65"/>
      <c r="S25" s="136" t="s">
        <v>58</v>
      </c>
      <c r="T25" s="145" t="s">
        <v>60</v>
      </c>
      <c r="U25" s="136" t="s">
        <v>58</v>
      </c>
      <c r="V25" s="136" t="s">
        <v>61</v>
      </c>
      <c r="W25" s="136" t="s">
        <v>62</v>
      </c>
      <c r="X25" s="150" t="s">
        <v>509</v>
      </c>
      <c r="Y25" s="65" t="s">
        <v>510</v>
      </c>
      <c r="Z25" s="145" t="s">
        <v>88</v>
      </c>
      <c r="AA25" s="65" t="s">
        <v>519</v>
      </c>
      <c r="AB25" s="158">
        <v>0.0651</v>
      </c>
      <c r="AC25" s="120" t="s">
        <v>65</v>
      </c>
      <c r="AD25" s="65" t="s">
        <v>80</v>
      </c>
      <c r="AE25" s="63">
        <f t="shared" si="0"/>
        <v>422.727272727273</v>
      </c>
      <c r="AF25" s="65">
        <v>5</v>
      </c>
      <c r="AG25" s="65">
        <v>5</v>
      </c>
      <c r="AH25" s="65">
        <v>0.0651</v>
      </c>
      <c r="AI25" s="86">
        <v>1</v>
      </c>
      <c r="AJ25" s="65"/>
      <c r="AK25" s="65"/>
      <c r="AL25" s="172"/>
      <c r="AM25" s="173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65"/>
      <c r="AY25" s="65">
        <v>2</v>
      </c>
      <c r="AZ25" s="105"/>
      <c r="BA25" s="105"/>
    </row>
    <row r="26" s="106" customFormat="1" ht="39.95" customHeight="1" spans="1:53">
      <c r="A26" s="128">
        <f t="shared" ref="A26:A37" si="1">ROW(26:26)-8</f>
        <v>18</v>
      </c>
      <c r="B26" s="65"/>
      <c r="C26" s="65"/>
      <c r="E26" s="65"/>
      <c r="F26" s="65"/>
      <c r="G26" s="65"/>
      <c r="H26" s="65">
        <v>6</v>
      </c>
      <c r="I26" s="65"/>
      <c r="J26" s="65"/>
      <c r="K26" s="120"/>
      <c r="L26" s="141" t="s">
        <v>520</v>
      </c>
      <c r="M26" s="141" t="s">
        <v>520</v>
      </c>
      <c r="N26" s="65" t="s">
        <v>521</v>
      </c>
      <c r="O26" s="142" t="s">
        <v>167</v>
      </c>
      <c r="P26" s="84" t="s">
        <v>58</v>
      </c>
      <c r="Q26" s="63" t="s">
        <v>59</v>
      </c>
      <c r="R26" s="136"/>
      <c r="S26" s="136" t="s">
        <v>58</v>
      </c>
      <c r="T26" s="145" t="s">
        <v>60</v>
      </c>
      <c r="U26" s="136" t="s">
        <v>58</v>
      </c>
      <c r="V26" s="136" t="s">
        <v>61</v>
      </c>
      <c r="W26" s="136" t="s">
        <v>62</v>
      </c>
      <c r="X26" s="65" t="s">
        <v>63</v>
      </c>
      <c r="Y26" s="65" t="s">
        <v>64</v>
      </c>
      <c r="Z26" s="120" t="s">
        <v>65</v>
      </c>
      <c r="AA26" s="120" t="s">
        <v>522</v>
      </c>
      <c r="AB26" s="158">
        <f>AB27+AB28</f>
        <v>0.139</v>
      </c>
      <c r="AC26" s="120" t="s">
        <v>65</v>
      </c>
      <c r="AD26" s="64" t="s">
        <v>66</v>
      </c>
      <c r="AE26" s="64"/>
      <c r="AF26" s="64"/>
      <c r="AG26" s="64"/>
      <c r="AH26" s="64"/>
      <c r="AI26" s="83"/>
      <c r="AJ26" s="85">
        <v>5</v>
      </c>
      <c r="AK26" s="64"/>
      <c r="AL26" s="63" t="s">
        <v>67</v>
      </c>
      <c r="AM26" s="84" t="s">
        <v>75</v>
      </c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89"/>
      <c r="AY26" s="65">
        <v>1</v>
      </c>
      <c r="AZ26" s="105"/>
      <c r="BA26" s="105"/>
    </row>
    <row r="27" s="106" customFormat="1" ht="39.95" customHeight="1" spans="1:53">
      <c r="A27" s="128">
        <f t="shared" si="1"/>
        <v>19</v>
      </c>
      <c r="B27" s="65"/>
      <c r="C27" s="65"/>
      <c r="E27" s="65"/>
      <c r="F27" s="65"/>
      <c r="G27" s="65"/>
      <c r="H27" s="65"/>
      <c r="I27" s="65">
        <v>7</v>
      </c>
      <c r="J27" s="65"/>
      <c r="K27" s="120"/>
      <c r="L27" s="141" t="s">
        <v>523</v>
      </c>
      <c r="M27" s="141" t="s">
        <v>523</v>
      </c>
      <c r="N27" s="65" t="s">
        <v>524</v>
      </c>
      <c r="O27" s="142" t="s">
        <v>167</v>
      </c>
      <c r="P27" s="84" t="s">
        <v>58</v>
      </c>
      <c r="Q27" s="63" t="s">
        <v>59</v>
      </c>
      <c r="R27" s="136"/>
      <c r="S27" s="136" t="s">
        <v>58</v>
      </c>
      <c r="T27" s="145" t="s">
        <v>60</v>
      </c>
      <c r="U27" s="136" t="s">
        <v>58</v>
      </c>
      <c r="V27" s="136" t="s">
        <v>61</v>
      </c>
      <c r="W27" s="136" t="s">
        <v>62</v>
      </c>
      <c r="X27" s="150" t="s">
        <v>112</v>
      </c>
      <c r="Y27" s="65" t="s">
        <v>163</v>
      </c>
      <c r="Z27" s="145" t="s">
        <v>114</v>
      </c>
      <c r="AA27" s="120" t="s">
        <v>525</v>
      </c>
      <c r="AB27" s="158">
        <v>0.118</v>
      </c>
      <c r="AC27" s="120" t="s">
        <v>65</v>
      </c>
      <c r="AD27" s="64" t="s">
        <v>74</v>
      </c>
      <c r="AE27" s="64">
        <v>137</v>
      </c>
      <c r="AF27" s="64">
        <v>74</v>
      </c>
      <c r="AG27" s="64">
        <v>2</v>
      </c>
      <c r="AH27" s="64">
        <v>0.155358</v>
      </c>
      <c r="AI27" s="83">
        <v>0.704180022914816</v>
      </c>
      <c r="AJ27" s="64"/>
      <c r="AK27" s="64"/>
      <c r="AL27" s="63" t="s">
        <v>67</v>
      </c>
      <c r="AM27" s="84" t="s">
        <v>75</v>
      </c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89"/>
      <c r="AY27" s="65">
        <v>1</v>
      </c>
      <c r="AZ27" s="105"/>
      <c r="BA27" s="105"/>
    </row>
    <row r="28" s="106" customFormat="1" ht="39.95" customHeight="1" spans="1:53">
      <c r="A28" s="128">
        <f t="shared" si="1"/>
        <v>20</v>
      </c>
      <c r="B28" s="65"/>
      <c r="C28" s="65"/>
      <c r="E28" s="65"/>
      <c r="F28" s="65"/>
      <c r="G28" s="65"/>
      <c r="H28" s="65"/>
      <c r="I28" s="65">
        <v>7</v>
      </c>
      <c r="J28" s="65"/>
      <c r="K28" s="120"/>
      <c r="L28" s="141"/>
      <c r="M28" s="141" t="s">
        <v>526</v>
      </c>
      <c r="N28" s="65" t="s">
        <v>527</v>
      </c>
      <c r="O28" s="142" t="s">
        <v>167</v>
      </c>
      <c r="P28" s="84" t="s">
        <v>58</v>
      </c>
      <c r="Q28" s="63" t="s">
        <v>59</v>
      </c>
      <c r="R28" s="136"/>
      <c r="S28" s="136" t="s">
        <v>58</v>
      </c>
      <c r="T28" s="145" t="s">
        <v>60</v>
      </c>
      <c r="U28" s="136" t="s">
        <v>58</v>
      </c>
      <c r="V28" s="136" t="s">
        <v>61</v>
      </c>
      <c r="W28" s="136" t="s">
        <v>62</v>
      </c>
      <c r="X28" s="65" t="s">
        <v>63</v>
      </c>
      <c r="Y28" s="65" t="s">
        <v>64</v>
      </c>
      <c r="Z28" s="120" t="s">
        <v>65</v>
      </c>
      <c r="AA28" s="120" t="s">
        <v>528</v>
      </c>
      <c r="AB28" s="158">
        <v>0.021</v>
      </c>
      <c r="AC28" s="120" t="s">
        <v>65</v>
      </c>
      <c r="AD28" s="64" t="s">
        <v>529</v>
      </c>
      <c r="AE28" s="64"/>
      <c r="AF28" s="64"/>
      <c r="AG28" s="64"/>
      <c r="AH28" s="64"/>
      <c r="AI28" s="83"/>
      <c r="AJ28" s="78"/>
      <c r="AK28" s="64"/>
      <c r="AL28" s="81" t="s">
        <v>103</v>
      </c>
      <c r="AM28" s="81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89"/>
      <c r="AY28" s="65">
        <v>1</v>
      </c>
      <c r="AZ28" s="105"/>
      <c r="BA28" s="105"/>
    </row>
    <row r="29" s="106" customFormat="1" ht="39.95" customHeight="1" spans="1:53">
      <c r="A29" s="128">
        <f t="shared" si="1"/>
        <v>21</v>
      </c>
      <c r="B29" s="65"/>
      <c r="C29" s="65"/>
      <c r="E29" s="65"/>
      <c r="F29" s="65"/>
      <c r="G29" s="65"/>
      <c r="H29" s="65"/>
      <c r="I29" s="65"/>
      <c r="J29" s="65">
        <v>8</v>
      </c>
      <c r="K29" s="120"/>
      <c r="L29" s="141" t="s">
        <v>530</v>
      </c>
      <c r="M29" s="141" t="s">
        <v>530</v>
      </c>
      <c r="N29" s="142" t="s">
        <v>531</v>
      </c>
      <c r="O29" s="142" t="s">
        <v>167</v>
      </c>
      <c r="P29" s="84" t="s">
        <v>58</v>
      </c>
      <c r="Q29" s="63" t="s">
        <v>59</v>
      </c>
      <c r="R29" s="136"/>
      <c r="S29" s="136" t="s">
        <v>58</v>
      </c>
      <c r="T29" s="145" t="s">
        <v>60</v>
      </c>
      <c r="U29" s="136" t="s">
        <v>58</v>
      </c>
      <c r="V29" s="136" t="s">
        <v>61</v>
      </c>
      <c r="W29" s="136" t="s">
        <v>62</v>
      </c>
      <c r="X29" s="150" t="s">
        <v>112</v>
      </c>
      <c r="Y29" s="65" t="s">
        <v>206</v>
      </c>
      <c r="Z29" s="145" t="s">
        <v>114</v>
      </c>
      <c r="AA29" s="120" t="s">
        <v>532</v>
      </c>
      <c r="AB29" s="158">
        <v>0.0178</v>
      </c>
      <c r="AC29" s="120" t="s">
        <v>65</v>
      </c>
      <c r="AD29" s="64" t="s">
        <v>74</v>
      </c>
      <c r="AE29" s="64">
        <v>43</v>
      </c>
      <c r="AF29" s="64">
        <v>29</v>
      </c>
      <c r="AG29" s="64">
        <v>2.5</v>
      </c>
      <c r="AH29" s="64">
        <v>0.02450355</v>
      </c>
      <c r="AI29" s="83">
        <v>0.726425354693504</v>
      </c>
      <c r="AJ29" s="64"/>
      <c r="AK29" s="64"/>
      <c r="AL29" s="63" t="s">
        <v>67</v>
      </c>
      <c r="AM29" s="84" t="s">
        <v>75</v>
      </c>
      <c r="AN29" s="120"/>
      <c r="AO29" s="120"/>
      <c r="AP29" s="120"/>
      <c r="AQ29" s="120"/>
      <c r="AR29" s="120"/>
      <c r="AS29" s="120"/>
      <c r="AT29" s="120"/>
      <c r="AU29" s="120"/>
      <c r="AV29" s="120"/>
      <c r="AW29" s="120"/>
      <c r="AX29" s="189"/>
      <c r="AY29" s="65">
        <v>1</v>
      </c>
      <c r="AZ29" s="105"/>
      <c r="BA29" s="105"/>
    </row>
    <row r="30" s="106" customFormat="1" ht="39.95" customHeight="1" spans="1:53">
      <c r="A30" s="128">
        <f t="shared" si="1"/>
        <v>22</v>
      </c>
      <c r="B30" s="65"/>
      <c r="C30" s="65"/>
      <c r="E30" s="65"/>
      <c r="F30" s="65"/>
      <c r="G30" s="65"/>
      <c r="H30" s="65"/>
      <c r="I30" s="65"/>
      <c r="J30" s="65">
        <v>8</v>
      </c>
      <c r="K30" s="120"/>
      <c r="L30" s="145" t="s">
        <v>533</v>
      </c>
      <c r="M30" s="145" t="s">
        <v>533</v>
      </c>
      <c r="N30" s="65" t="s">
        <v>256</v>
      </c>
      <c r="O30" s="146" t="s">
        <v>534</v>
      </c>
      <c r="P30" s="84" t="s">
        <v>58</v>
      </c>
      <c r="Q30" s="63" t="s">
        <v>59</v>
      </c>
      <c r="R30" s="136"/>
      <c r="S30" s="136" t="s">
        <v>58</v>
      </c>
      <c r="T30" s="145" t="s">
        <v>60</v>
      </c>
      <c r="U30" s="136" t="s">
        <v>58</v>
      </c>
      <c r="V30" s="136" t="s">
        <v>62</v>
      </c>
      <c r="W30" s="136" t="s">
        <v>61</v>
      </c>
      <c r="X30" s="150" t="s">
        <v>140</v>
      </c>
      <c r="Y30" s="65" t="s">
        <v>535</v>
      </c>
      <c r="Z30" s="120" t="s">
        <v>65</v>
      </c>
      <c r="AA30" s="120" t="s">
        <v>536</v>
      </c>
      <c r="AB30" s="158">
        <v>0.0032</v>
      </c>
      <c r="AC30" s="120" t="s">
        <v>65</v>
      </c>
      <c r="AD30" s="64"/>
      <c r="AE30" s="64"/>
      <c r="AF30" s="64"/>
      <c r="AG30" s="64"/>
      <c r="AH30" s="64"/>
      <c r="AI30" s="83"/>
      <c r="AJ30" s="64"/>
      <c r="AK30" s="64"/>
      <c r="AL30" s="81" t="s">
        <v>81</v>
      </c>
      <c r="AM30" s="81" t="s">
        <v>143</v>
      </c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89"/>
      <c r="AY30" s="65">
        <v>1</v>
      </c>
      <c r="AZ30" s="105"/>
      <c r="BA30" s="105"/>
    </row>
    <row r="31" s="106" customFormat="1" ht="39.95" customHeight="1" spans="1:53">
      <c r="A31" s="128">
        <f t="shared" si="1"/>
        <v>23</v>
      </c>
      <c r="B31" s="65"/>
      <c r="C31" s="65"/>
      <c r="E31" s="65"/>
      <c r="F31" s="65"/>
      <c r="G31" s="65"/>
      <c r="H31" s="65"/>
      <c r="I31" s="65">
        <v>7</v>
      </c>
      <c r="J31" s="65"/>
      <c r="K31" s="120"/>
      <c r="L31" s="141" t="s">
        <v>537</v>
      </c>
      <c r="M31" s="141" t="s">
        <v>537</v>
      </c>
      <c r="N31" s="65" t="s">
        <v>538</v>
      </c>
      <c r="O31" s="142" t="s">
        <v>167</v>
      </c>
      <c r="P31" s="84" t="s">
        <v>58</v>
      </c>
      <c r="Q31" s="63" t="s">
        <v>59</v>
      </c>
      <c r="R31" s="136"/>
      <c r="S31" s="136" t="s">
        <v>58</v>
      </c>
      <c r="T31" s="145" t="s">
        <v>60</v>
      </c>
      <c r="U31" s="136" t="s">
        <v>58</v>
      </c>
      <c r="V31" s="136" t="s">
        <v>61</v>
      </c>
      <c r="W31" s="136" t="s">
        <v>62</v>
      </c>
      <c r="X31" s="150" t="s">
        <v>465</v>
      </c>
      <c r="Y31" s="65" t="s">
        <v>539</v>
      </c>
      <c r="Z31" s="145" t="s">
        <v>88</v>
      </c>
      <c r="AA31" s="120" t="s">
        <v>540</v>
      </c>
      <c r="AB31" s="158">
        <v>0.042</v>
      </c>
      <c r="AC31" s="120" t="s">
        <v>383</v>
      </c>
      <c r="AD31" s="64" t="s">
        <v>149</v>
      </c>
      <c r="AE31" s="64">
        <v>82</v>
      </c>
      <c r="AF31" s="64">
        <v>10</v>
      </c>
      <c r="AG31" s="64"/>
      <c r="AH31" s="64">
        <v>0.05059482</v>
      </c>
      <c r="AI31" s="83">
        <v>0.830124506817101</v>
      </c>
      <c r="AJ31" s="64"/>
      <c r="AK31" s="64"/>
      <c r="AL31" s="81" t="s">
        <v>81</v>
      </c>
      <c r="AM31" s="81" t="s">
        <v>541</v>
      </c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89"/>
      <c r="AY31" s="65">
        <v>1</v>
      </c>
      <c r="AZ31" s="105"/>
      <c r="BA31" s="105"/>
    </row>
    <row r="32" s="106" customFormat="1" ht="39.95" customHeight="1" spans="1:53">
      <c r="A32" s="128">
        <f t="shared" si="1"/>
        <v>24</v>
      </c>
      <c r="B32" s="65"/>
      <c r="C32" s="65"/>
      <c r="E32" s="65"/>
      <c r="F32" s="65"/>
      <c r="G32" s="65"/>
      <c r="H32" s="65"/>
      <c r="I32" s="65">
        <v>7</v>
      </c>
      <c r="J32" s="65"/>
      <c r="K32" s="120"/>
      <c r="L32" s="141" t="s">
        <v>542</v>
      </c>
      <c r="M32" s="141" t="s">
        <v>542</v>
      </c>
      <c r="N32" s="65" t="s">
        <v>543</v>
      </c>
      <c r="O32" s="142" t="s">
        <v>167</v>
      </c>
      <c r="P32" s="84" t="s">
        <v>58</v>
      </c>
      <c r="Q32" s="63" t="s">
        <v>59</v>
      </c>
      <c r="R32" s="136"/>
      <c r="S32" s="136" t="s">
        <v>58</v>
      </c>
      <c r="T32" s="145" t="s">
        <v>60</v>
      </c>
      <c r="U32" s="136" t="s">
        <v>58</v>
      </c>
      <c r="V32" s="136" t="s">
        <v>61</v>
      </c>
      <c r="W32" s="136" t="s">
        <v>62</v>
      </c>
      <c r="X32" s="150" t="s">
        <v>465</v>
      </c>
      <c r="Y32" s="65" t="s">
        <v>539</v>
      </c>
      <c r="Z32" s="145" t="s">
        <v>88</v>
      </c>
      <c r="AA32" s="120" t="s">
        <v>544</v>
      </c>
      <c r="AB32" s="158">
        <v>0.066</v>
      </c>
      <c r="AC32" s="120" t="s">
        <v>383</v>
      </c>
      <c r="AD32" s="64" t="s">
        <v>149</v>
      </c>
      <c r="AE32" s="64">
        <v>70</v>
      </c>
      <c r="AF32" s="64">
        <v>10</v>
      </c>
      <c r="AG32" s="64"/>
      <c r="AH32" s="64">
        <v>0.0431907</v>
      </c>
      <c r="AI32" s="83">
        <v>1.52810674520209</v>
      </c>
      <c r="AJ32" s="64"/>
      <c r="AK32" s="64"/>
      <c r="AL32" s="81" t="s">
        <v>81</v>
      </c>
      <c r="AM32" s="81" t="s">
        <v>545</v>
      </c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89"/>
      <c r="AY32" s="65">
        <v>1</v>
      </c>
      <c r="AZ32" s="105"/>
      <c r="BA32" s="105"/>
    </row>
    <row r="33" s="106" customFormat="1" ht="39.95" customHeight="1" spans="1:53">
      <c r="A33" s="128">
        <f t="shared" si="1"/>
        <v>25</v>
      </c>
      <c r="B33" s="65"/>
      <c r="C33" s="65"/>
      <c r="E33" s="65"/>
      <c r="F33" s="65">
        <v>4</v>
      </c>
      <c r="G33" s="65"/>
      <c r="H33" s="65"/>
      <c r="I33" s="65"/>
      <c r="J33" s="65"/>
      <c r="K33" s="120"/>
      <c r="L33" s="141" t="s">
        <v>546</v>
      </c>
      <c r="M33" s="141" t="s">
        <v>546</v>
      </c>
      <c r="N33" s="65" t="s">
        <v>547</v>
      </c>
      <c r="O33" s="142" t="s">
        <v>167</v>
      </c>
      <c r="P33" s="84" t="s">
        <v>58</v>
      </c>
      <c r="Q33" s="63" t="s">
        <v>59</v>
      </c>
      <c r="R33" s="65"/>
      <c r="S33" s="136" t="s">
        <v>58</v>
      </c>
      <c r="T33" s="145" t="s">
        <v>60</v>
      </c>
      <c r="U33" s="136" t="s">
        <v>58</v>
      </c>
      <c r="V33" s="136" t="s">
        <v>61</v>
      </c>
      <c r="W33" s="136" t="s">
        <v>62</v>
      </c>
      <c r="X33" s="150" t="s">
        <v>112</v>
      </c>
      <c r="Y33" s="65" t="s">
        <v>548</v>
      </c>
      <c r="Z33" s="145" t="s">
        <v>114</v>
      </c>
      <c r="AA33" s="120" t="s">
        <v>549</v>
      </c>
      <c r="AB33" s="158">
        <v>0.243</v>
      </c>
      <c r="AC33" s="120" t="s">
        <v>65</v>
      </c>
      <c r="AD33" s="65" t="s">
        <v>74</v>
      </c>
      <c r="AE33" s="65">
        <v>271</v>
      </c>
      <c r="AF33" s="65">
        <v>111</v>
      </c>
      <c r="AG33" s="65">
        <v>2</v>
      </c>
      <c r="AH33" s="65">
        <v>0.47287332</v>
      </c>
      <c r="AI33" s="86">
        <v>0.590010026363932</v>
      </c>
      <c r="AJ33" s="65"/>
      <c r="AK33" s="65"/>
      <c r="AL33" s="65" t="s">
        <v>67</v>
      </c>
      <c r="AM33" s="81" t="s">
        <v>75</v>
      </c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65"/>
      <c r="AY33" s="65">
        <v>1</v>
      </c>
      <c r="AZ33" s="105"/>
      <c r="BA33" s="105"/>
    </row>
    <row r="34" s="106" customFormat="1" ht="39.95" customHeight="1" spans="1:53">
      <c r="A34" s="128">
        <f t="shared" si="1"/>
        <v>26</v>
      </c>
      <c r="B34" s="65"/>
      <c r="C34" s="65"/>
      <c r="E34" s="65"/>
      <c r="F34" s="65">
        <v>4</v>
      </c>
      <c r="G34" s="65"/>
      <c r="H34" s="65"/>
      <c r="I34" s="65"/>
      <c r="J34" s="65"/>
      <c r="K34" s="120"/>
      <c r="L34" s="141" t="s">
        <v>550</v>
      </c>
      <c r="M34" s="141" t="s">
        <v>551</v>
      </c>
      <c r="N34" s="65" t="s">
        <v>552</v>
      </c>
      <c r="O34" s="142" t="s">
        <v>167</v>
      </c>
      <c r="P34" s="84" t="s">
        <v>58</v>
      </c>
      <c r="Q34" s="63" t="s">
        <v>59</v>
      </c>
      <c r="R34" s="136"/>
      <c r="S34" s="136" t="s">
        <v>58</v>
      </c>
      <c r="T34" s="145" t="s">
        <v>60</v>
      </c>
      <c r="U34" s="136" t="s">
        <v>58</v>
      </c>
      <c r="V34" s="136" t="s">
        <v>61</v>
      </c>
      <c r="W34" s="136" t="s">
        <v>62</v>
      </c>
      <c r="X34" s="65" t="s">
        <v>63</v>
      </c>
      <c r="Y34" s="65" t="s">
        <v>64</v>
      </c>
      <c r="Z34" s="120" t="s">
        <v>65</v>
      </c>
      <c r="AA34" s="120" t="s">
        <v>553</v>
      </c>
      <c r="AB34" s="158">
        <f>SUM(AB35:AB36)</f>
        <v>0.0826</v>
      </c>
      <c r="AC34" s="120" t="s">
        <v>65</v>
      </c>
      <c r="AD34" s="64" t="s">
        <v>529</v>
      </c>
      <c r="AE34" s="64"/>
      <c r="AF34" s="64"/>
      <c r="AG34" s="64"/>
      <c r="AH34" s="64"/>
      <c r="AI34" s="83"/>
      <c r="AJ34" s="78">
        <v>2</v>
      </c>
      <c r="AK34" s="64"/>
      <c r="AL34" s="81" t="s">
        <v>67</v>
      </c>
      <c r="AM34" s="65" t="s">
        <v>75</v>
      </c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89"/>
      <c r="AY34" s="65">
        <v>1</v>
      </c>
      <c r="AZ34" s="105"/>
      <c r="BA34" s="105"/>
    </row>
    <row r="35" s="106" customFormat="1" ht="39.95" customHeight="1" spans="1:53">
      <c r="A35" s="128">
        <f t="shared" si="1"/>
        <v>27</v>
      </c>
      <c r="B35" s="65"/>
      <c r="C35" s="65"/>
      <c r="E35" s="65"/>
      <c r="F35" s="65"/>
      <c r="G35" s="65">
        <v>5</v>
      </c>
      <c r="H35" s="65"/>
      <c r="I35" s="65"/>
      <c r="J35" s="65"/>
      <c r="K35" s="120"/>
      <c r="L35" s="141"/>
      <c r="M35" s="141" t="s">
        <v>550</v>
      </c>
      <c r="N35" s="142" t="s">
        <v>554</v>
      </c>
      <c r="O35" s="142" t="s">
        <v>167</v>
      </c>
      <c r="P35" s="84" t="s">
        <v>58</v>
      </c>
      <c r="Q35" s="63" t="s">
        <v>59</v>
      </c>
      <c r="R35" s="136"/>
      <c r="S35" s="136" t="s">
        <v>58</v>
      </c>
      <c r="T35" s="145" t="s">
        <v>60</v>
      </c>
      <c r="U35" s="136" t="s">
        <v>58</v>
      </c>
      <c r="V35" s="136" t="s">
        <v>61</v>
      </c>
      <c r="W35" s="136" t="s">
        <v>62</v>
      </c>
      <c r="X35" s="150" t="s">
        <v>112</v>
      </c>
      <c r="Y35" s="65" t="s">
        <v>548</v>
      </c>
      <c r="Z35" s="145" t="s">
        <v>114</v>
      </c>
      <c r="AA35" s="120" t="s">
        <v>553</v>
      </c>
      <c r="AB35" s="158">
        <v>0.0794</v>
      </c>
      <c r="AC35" s="120" t="s">
        <v>65</v>
      </c>
      <c r="AD35" s="64" t="s">
        <v>74</v>
      </c>
      <c r="AE35" s="64">
        <v>112</v>
      </c>
      <c r="AF35" s="64">
        <v>74</v>
      </c>
      <c r="AG35" s="64">
        <v>2</v>
      </c>
      <c r="AH35" s="64">
        <v>0.13028736</v>
      </c>
      <c r="AI35" s="83">
        <v>0.609422126597699</v>
      </c>
      <c r="AJ35" s="64"/>
      <c r="AK35" s="64"/>
      <c r="AL35" s="87"/>
      <c r="AM35" s="174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89"/>
      <c r="AY35" s="65">
        <v>1</v>
      </c>
      <c r="AZ35" s="105"/>
      <c r="BA35" s="105"/>
    </row>
    <row r="36" s="106" customFormat="1" ht="39.95" customHeight="1" spans="1:53">
      <c r="A36" s="128">
        <f t="shared" si="1"/>
        <v>28</v>
      </c>
      <c r="B36" s="65"/>
      <c r="C36" s="65"/>
      <c r="E36" s="65"/>
      <c r="F36" s="65"/>
      <c r="G36" s="65">
        <v>5</v>
      </c>
      <c r="H36" s="65"/>
      <c r="I36" s="65"/>
      <c r="J36" s="65"/>
      <c r="K36" s="120"/>
      <c r="L36" s="145" t="s">
        <v>533</v>
      </c>
      <c r="M36" s="145" t="s">
        <v>533</v>
      </c>
      <c r="N36" s="65" t="s">
        <v>256</v>
      </c>
      <c r="O36" s="146" t="s">
        <v>534</v>
      </c>
      <c r="P36" s="84" t="s">
        <v>58</v>
      </c>
      <c r="Q36" s="63" t="s">
        <v>59</v>
      </c>
      <c r="R36" s="136"/>
      <c r="S36" s="136" t="s">
        <v>58</v>
      </c>
      <c r="T36" s="145" t="s">
        <v>60</v>
      </c>
      <c r="U36" s="136" t="s">
        <v>58</v>
      </c>
      <c r="V36" s="136" t="s">
        <v>62</v>
      </c>
      <c r="W36" s="136" t="s">
        <v>61</v>
      </c>
      <c r="X36" s="150" t="s">
        <v>140</v>
      </c>
      <c r="Y36" s="65" t="s">
        <v>535</v>
      </c>
      <c r="Z36" s="120" t="s">
        <v>65</v>
      </c>
      <c r="AA36" s="120" t="s">
        <v>536</v>
      </c>
      <c r="AB36" s="158">
        <v>0.0032</v>
      </c>
      <c r="AC36" s="120" t="s">
        <v>65</v>
      </c>
      <c r="AD36" s="64"/>
      <c r="AE36" s="64"/>
      <c r="AF36" s="64"/>
      <c r="AG36" s="64"/>
      <c r="AH36" s="64"/>
      <c r="AI36" s="83"/>
      <c r="AJ36" s="64"/>
      <c r="AK36" s="64"/>
      <c r="AL36" s="81" t="s">
        <v>81</v>
      </c>
      <c r="AM36" s="84" t="s">
        <v>143</v>
      </c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89"/>
      <c r="AY36" s="65">
        <v>1</v>
      </c>
      <c r="AZ36" s="105"/>
      <c r="BA36" s="105"/>
    </row>
    <row r="37" s="106" customFormat="1" ht="39.95" customHeight="1" spans="1:53">
      <c r="A37" s="128">
        <f t="shared" si="1"/>
        <v>29</v>
      </c>
      <c r="B37" s="65"/>
      <c r="C37" s="65"/>
      <c r="E37" s="65"/>
      <c r="F37" s="65">
        <v>4</v>
      </c>
      <c r="G37" s="65"/>
      <c r="H37" s="65"/>
      <c r="I37" s="65"/>
      <c r="J37" s="65"/>
      <c r="K37" s="120"/>
      <c r="L37" s="141" t="s">
        <v>555</v>
      </c>
      <c r="M37" s="141" t="s">
        <v>555</v>
      </c>
      <c r="N37" s="65" t="s">
        <v>556</v>
      </c>
      <c r="O37" s="142" t="s">
        <v>167</v>
      </c>
      <c r="P37" s="84" t="s">
        <v>58</v>
      </c>
      <c r="Q37" s="63" t="s">
        <v>59</v>
      </c>
      <c r="R37" s="136"/>
      <c r="S37" s="136" t="s">
        <v>58</v>
      </c>
      <c r="T37" s="145" t="s">
        <v>60</v>
      </c>
      <c r="U37" s="136" t="s">
        <v>58</v>
      </c>
      <c r="V37" s="136" t="s">
        <v>61</v>
      </c>
      <c r="W37" s="136" t="s">
        <v>62</v>
      </c>
      <c r="X37" s="150" t="s">
        <v>86</v>
      </c>
      <c r="Y37" s="65" t="s">
        <v>87</v>
      </c>
      <c r="Z37" s="84" t="s">
        <v>88</v>
      </c>
      <c r="AA37" s="63"/>
      <c r="AB37" s="158">
        <v>0.091</v>
      </c>
      <c r="AC37" s="120" t="s">
        <v>65</v>
      </c>
      <c r="AD37" s="64" t="s">
        <v>80</v>
      </c>
      <c r="AE37" s="63">
        <f>AB37/0.2219*1000</f>
        <v>410.094637223975</v>
      </c>
      <c r="AF37" s="64" t="s">
        <v>557</v>
      </c>
      <c r="AG37" s="64" t="s">
        <v>557</v>
      </c>
      <c r="AH37" s="64">
        <v>0.091</v>
      </c>
      <c r="AI37" s="83">
        <v>1</v>
      </c>
      <c r="AJ37" s="64"/>
      <c r="AK37" s="64"/>
      <c r="AL37" s="81" t="s">
        <v>81</v>
      </c>
      <c r="AM37" s="84" t="s">
        <v>90</v>
      </c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89"/>
      <c r="AY37" s="65">
        <v>2</v>
      </c>
      <c r="AZ37" s="105"/>
      <c r="BA37" s="105"/>
    </row>
    <row r="38" spans="19:26">
      <c r="S38" s="109"/>
      <c r="U38" s="109"/>
      <c r="V38" s="109"/>
      <c r="W38" s="109"/>
      <c r="X38" s="109"/>
      <c r="Y38" s="109"/>
      <c r="Z38" s="109"/>
    </row>
    <row r="39" spans="19:26">
      <c r="S39" s="109"/>
      <c r="U39" s="109"/>
      <c r="V39" s="109"/>
      <c r="W39" s="109"/>
      <c r="X39" s="109"/>
      <c r="Y39" s="109"/>
      <c r="Z39" s="109"/>
    </row>
    <row r="40" spans="19:26">
      <c r="S40" s="109"/>
      <c r="U40" s="109"/>
      <c r="V40" s="109"/>
      <c r="W40" s="109"/>
      <c r="X40" s="109"/>
      <c r="Y40" s="109"/>
      <c r="Z40" s="109"/>
    </row>
    <row r="41" spans="19:26">
      <c r="S41" s="109"/>
      <c r="U41" s="109"/>
      <c r="V41" s="109"/>
      <c r="W41" s="109"/>
      <c r="X41" s="109"/>
      <c r="Y41" s="109"/>
      <c r="Z41" s="109"/>
    </row>
    <row r="42" spans="19:26">
      <c r="S42" s="109"/>
      <c r="U42" s="109"/>
      <c r="V42" s="109"/>
      <c r="W42" s="109"/>
      <c r="X42" s="109"/>
      <c r="Y42" s="109"/>
      <c r="Z42" s="109"/>
    </row>
    <row r="43" spans="19:26">
      <c r="S43" s="109"/>
      <c r="U43" s="109"/>
      <c r="V43" s="109"/>
      <c r="W43" s="109"/>
      <c r="X43" s="109"/>
      <c r="Y43" s="109"/>
      <c r="Z43" s="109"/>
    </row>
    <row r="44" spans="19:26">
      <c r="S44" s="109"/>
      <c r="U44" s="109"/>
      <c r="V44" s="109"/>
      <c r="W44" s="109"/>
      <c r="X44" s="109"/>
      <c r="Y44" s="109"/>
      <c r="Z44" s="109"/>
    </row>
    <row r="45" spans="19:26">
      <c r="S45" s="109"/>
      <c r="U45" s="109"/>
      <c r="V45" s="109"/>
      <c r="W45" s="109"/>
      <c r="X45" s="109"/>
      <c r="Y45" s="109"/>
      <c r="Z45" s="109"/>
    </row>
    <row r="46" spans="19:26">
      <c r="S46" s="109"/>
      <c r="U46" s="109"/>
      <c r="V46" s="109"/>
      <c r="W46" s="109"/>
      <c r="X46" s="109"/>
      <c r="Y46" s="109"/>
      <c r="Z46" s="109"/>
    </row>
    <row r="47" spans="19:26">
      <c r="S47" s="109"/>
      <c r="U47" s="109"/>
      <c r="V47" s="109"/>
      <c r="W47" s="109"/>
      <c r="X47" s="109"/>
      <c r="Y47" s="109"/>
      <c r="Z47" s="109"/>
    </row>
    <row r="48" spans="19:26">
      <c r="S48" s="109"/>
      <c r="U48" s="109"/>
      <c r="V48" s="109"/>
      <c r="W48" s="109"/>
      <c r="X48" s="109"/>
      <c r="Y48" s="109"/>
      <c r="Z48" s="109"/>
    </row>
    <row r="49" spans="19:26">
      <c r="S49" s="109"/>
      <c r="U49" s="109"/>
      <c r="V49" s="109"/>
      <c r="W49" s="109"/>
      <c r="X49" s="109"/>
      <c r="Y49" s="109"/>
      <c r="Z49" s="109"/>
    </row>
    <row r="50" spans="19:26">
      <c r="S50" s="109"/>
      <c r="U50" s="109"/>
      <c r="V50" s="109"/>
      <c r="W50" s="109"/>
      <c r="X50" s="109"/>
      <c r="Y50" s="109"/>
      <c r="Z50" s="109"/>
    </row>
  </sheetData>
  <autoFilter xmlns:etc="http://www.wps.cn/officeDocument/2017/etCustomData" ref="A8:BA37" etc:filterBottomFollowUsedRange="0">
    <extLst/>
  </autoFilter>
  <mergeCells count="49">
    <mergeCell ref="A1:E1"/>
    <mergeCell ref="F1:K1"/>
    <mergeCell ref="M1:N1"/>
    <mergeCell ref="A2:N2"/>
    <mergeCell ref="A3:K3"/>
    <mergeCell ref="M3:N3"/>
    <mergeCell ref="A4:N4"/>
    <mergeCell ref="B7:K7"/>
    <mergeCell ref="AE7:AG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5:N6"/>
    <mergeCell ref="O1:AW6"/>
  </mergeCells>
  <conditionalFormatting sqref="M9">
    <cfRule type="duplicateValues" dxfId="0" priority="3"/>
  </conditionalFormatting>
  <conditionalFormatting sqref="V9:W9">
    <cfRule type="cellIs" dxfId="1" priority="2" operator="equal">
      <formula>"Y"</formula>
    </cfRule>
    <cfRule type="cellIs" dxfId="2" priority="1" operator="equal">
      <formula>"N"</formula>
    </cfRule>
  </conditionalFormatting>
  <dataValidations count="1">
    <dataValidation type="list" allowBlank="1" showInputMessage="1" showErrorMessage="1" sqref="V9:W9 V17:W17 V18:W18 V19:W25 V10:W16 V26:W37">
      <formula1>"Y,N"</formula1>
    </dataValidation>
  </dataValidations>
  <pageMargins left="1.57430555555556" right="0.707638888888889" top="0.747916666666667" bottom="0.747916666666667" header="0.313888888888889" footer="0.313888888888889"/>
  <pageSetup paperSize="8" scale="44" fitToHeight="5" orientation="landscape" horizontalDpi="1200" verticalDpi="12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BA34"/>
  <sheetViews>
    <sheetView view="pageBreakPreview" zoomScale="55" zoomScaleNormal="100" topLeftCell="A7" workbookViewId="0">
      <selection activeCell="AJ10" sqref="AJ10"/>
    </sheetView>
  </sheetViews>
  <sheetFormatPr defaultColWidth="9" defaultRowHeight="16.5"/>
  <cols>
    <col min="1" max="1" width="4.5" style="5" customWidth="1"/>
    <col min="2" max="11" width="2.62727272727273" style="6" customWidth="1"/>
    <col min="12" max="12" width="14.7090909090909" style="6" customWidth="1"/>
    <col min="13" max="13" width="17.5" style="6" customWidth="1"/>
    <col min="14" max="14" width="27.2545454545455" style="6" customWidth="1"/>
    <col min="15" max="15" width="15.5" style="6" hidden="1" customWidth="1" outlineLevel="1"/>
    <col min="16" max="17" width="5.62727272727273" style="6" hidden="1" customWidth="1" outlineLevel="1"/>
    <col min="18" max="18" width="7.37272727272727" style="6" customWidth="1" collapsed="1"/>
    <col min="19" max="19" width="6.12727272727273" style="7" hidden="1" customWidth="1" outlineLevel="1"/>
    <col min="20" max="20" width="15.5" style="6" hidden="1" customWidth="1" outlineLevel="1"/>
    <col min="21" max="21" width="8.12727272727273" style="8" hidden="1" customWidth="1" outlineLevel="1"/>
    <col min="22" max="23" width="8.12727272727273" style="7" hidden="1" customWidth="1" outlineLevel="1"/>
    <col min="24" max="24" width="8.12727272727273" style="7" customWidth="1" collapsed="1"/>
    <col min="25" max="25" width="18.1272727272727" style="7" hidden="1" customWidth="1" outlineLevel="1"/>
    <col min="26" max="26" width="12.3727272727273" style="7" hidden="1" customWidth="1" outlineLevel="1"/>
    <col min="27" max="27" width="14.7545454545455" style="6" hidden="1" customWidth="1" outlineLevel="1"/>
    <col min="28" max="28" width="8.37272727272727" style="9" customWidth="1" collapsed="1"/>
    <col min="29" max="34" width="6.62727272727273" style="6" customWidth="1"/>
    <col min="35" max="35" width="11.2363636363636" style="6" customWidth="1"/>
    <col min="36" max="36" width="8.42727272727273" style="6" customWidth="1"/>
    <col min="37" max="39" width="6.62727272727273" style="6" customWidth="1"/>
    <col min="40" max="49" width="6.62727272727273" style="6" hidden="1" customWidth="1" outlineLevel="1"/>
    <col min="50" max="50" width="10" style="6" customWidth="1" collapsed="1"/>
    <col min="51" max="51" width="17.1272727272727" style="5" customWidth="1"/>
    <col min="52" max="16384" width="9" style="6"/>
  </cols>
  <sheetData>
    <row r="1" ht="33.75" hidden="1" customHeight="1" outlineLevel="1" spans="1:51">
      <c r="A1" s="10" t="s">
        <v>0</v>
      </c>
      <c r="B1" s="11"/>
      <c r="C1" s="11"/>
      <c r="D1" s="11"/>
      <c r="E1" s="11"/>
      <c r="F1" s="11" t="s">
        <v>1</v>
      </c>
      <c r="G1" s="11"/>
      <c r="H1" s="11"/>
      <c r="I1" s="11"/>
      <c r="J1" s="11"/>
      <c r="K1" s="11"/>
      <c r="L1" s="11"/>
      <c r="M1" s="13" t="s">
        <v>2</v>
      </c>
      <c r="N1" s="13"/>
      <c r="O1" s="22" t="s">
        <v>558</v>
      </c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50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32" t="s">
        <v>4</v>
      </c>
      <c r="AY1" s="97" t="s">
        <v>559</v>
      </c>
    </row>
    <row r="2" ht="33.75" hidden="1" customHeight="1" outlineLevel="1" spans="1:51">
      <c r="A2" s="10" t="s">
        <v>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50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32" t="s">
        <v>6</v>
      </c>
      <c r="AY2" s="20" t="e">
        <f>#REF!</f>
        <v>#REF!</v>
      </c>
    </row>
    <row r="3" ht="33.75" hidden="1" customHeight="1" outlineLevel="1" spans="1:51">
      <c r="A3" s="12" t="s">
        <v>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 t="s">
        <v>8</v>
      </c>
      <c r="N3" s="13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50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32" t="s">
        <v>9</v>
      </c>
      <c r="AY3" s="20">
        <v>1880</v>
      </c>
    </row>
    <row r="4" ht="33.75" hidden="1" customHeight="1" outlineLevel="1" spans="1:51">
      <c r="A4" s="12" t="s">
        <v>10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50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32" t="s">
        <v>11</v>
      </c>
      <c r="AY4" s="98" t="s">
        <v>560</v>
      </c>
    </row>
    <row r="5" ht="30" hidden="1" customHeight="1" outlineLevel="1" spans="1:51">
      <c r="A5" s="14" t="s">
        <v>12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50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99" t="s">
        <v>13</v>
      </c>
      <c r="AY5" s="100"/>
    </row>
    <row r="6" ht="95.1" hidden="1" customHeight="1" outlineLevel="1" spans="1:51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50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99" t="s">
        <v>14</v>
      </c>
      <c r="AY6" s="101"/>
    </row>
    <row r="7" ht="24.95" customHeight="1" collapsed="1" spans="1:51">
      <c r="A7" s="16" t="s">
        <v>15</v>
      </c>
      <c r="B7" s="17" t="s">
        <v>16</v>
      </c>
      <c r="C7" s="17"/>
      <c r="D7" s="17"/>
      <c r="E7" s="17"/>
      <c r="F7" s="17"/>
      <c r="G7" s="17"/>
      <c r="H7" s="17"/>
      <c r="I7" s="17"/>
      <c r="J7" s="17"/>
      <c r="K7" s="17"/>
      <c r="L7" s="23" t="s">
        <v>17</v>
      </c>
      <c r="M7" s="23" t="s">
        <v>4</v>
      </c>
      <c r="N7" s="17" t="s">
        <v>6</v>
      </c>
      <c r="O7" s="17" t="s">
        <v>18</v>
      </c>
      <c r="P7" s="17" t="s">
        <v>19</v>
      </c>
      <c r="Q7" s="17" t="s">
        <v>20</v>
      </c>
      <c r="R7" s="17" t="s">
        <v>21</v>
      </c>
      <c r="S7" s="23" t="s">
        <v>22</v>
      </c>
      <c r="T7" s="17" t="s">
        <v>23</v>
      </c>
      <c r="U7" s="37" t="s">
        <v>24</v>
      </c>
      <c r="V7" s="37" t="s">
        <v>25</v>
      </c>
      <c r="W7" s="38" t="s">
        <v>26</v>
      </c>
      <c r="X7" s="39" t="s">
        <v>27</v>
      </c>
      <c r="Y7" s="38" t="s">
        <v>28</v>
      </c>
      <c r="Z7" s="38" t="s">
        <v>29</v>
      </c>
      <c r="AA7" s="17" t="s">
        <v>30</v>
      </c>
      <c r="AB7" s="51" t="s">
        <v>31</v>
      </c>
      <c r="AC7" s="17" t="s">
        <v>32</v>
      </c>
      <c r="AD7" s="52" t="s">
        <v>33</v>
      </c>
      <c r="AE7" s="53" t="s">
        <v>34</v>
      </c>
      <c r="AF7" s="54"/>
      <c r="AG7" s="66"/>
      <c r="AH7" s="56" t="s">
        <v>35</v>
      </c>
      <c r="AI7" s="67" t="s">
        <v>36</v>
      </c>
      <c r="AJ7" s="56" t="s">
        <v>37</v>
      </c>
      <c r="AK7" s="56" t="s">
        <v>38</v>
      </c>
      <c r="AL7" s="18" t="s">
        <v>39</v>
      </c>
      <c r="AM7" s="68" t="s">
        <v>40</v>
      </c>
      <c r="AN7" s="69" t="s">
        <v>41</v>
      </c>
      <c r="AO7" s="88" t="s">
        <v>42</v>
      </c>
      <c r="AP7" s="88" t="s">
        <v>43</v>
      </c>
      <c r="AQ7" s="88" t="s">
        <v>44</v>
      </c>
      <c r="AR7" s="88" t="s">
        <v>45</v>
      </c>
      <c r="AS7" s="89" t="s">
        <v>46</v>
      </c>
      <c r="AT7" s="88" t="s">
        <v>47</v>
      </c>
      <c r="AU7" s="90" t="s">
        <v>48</v>
      </c>
      <c r="AV7" s="89" t="s">
        <v>49</v>
      </c>
      <c r="AW7" s="89" t="s">
        <v>50</v>
      </c>
      <c r="AX7" s="102" t="s">
        <v>330</v>
      </c>
      <c r="AY7" s="17" t="s">
        <v>51</v>
      </c>
    </row>
    <row r="8" s="1" customFormat="1" ht="24.95" customHeight="1" spans="1:51">
      <c r="A8" s="16"/>
      <c r="B8" s="18">
        <v>0</v>
      </c>
      <c r="C8" s="18">
        <v>1</v>
      </c>
      <c r="D8" s="18">
        <v>2</v>
      </c>
      <c r="E8" s="18">
        <v>3</v>
      </c>
      <c r="F8" s="18">
        <v>4</v>
      </c>
      <c r="G8" s="18">
        <v>5</v>
      </c>
      <c r="H8" s="18">
        <v>6</v>
      </c>
      <c r="I8" s="18">
        <v>7</v>
      </c>
      <c r="J8" s="18">
        <v>8</v>
      </c>
      <c r="K8" s="24">
        <v>9</v>
      </c>
      <c r="L8" s="23"/>
      <c r="M8" s="23"/>
      <c r="N8" s="17"/>
      <c r="O8" s="17"/>
      <c r="P8" s="17"/>
      <c r="Q8" s="17"/>
      <c r="R8" s="17"/>
      <c r="S8" s="23"/>
      <c r="T8" s="17"/>
      <c r="U8" s="37"/>
      <c r="V8" s="37"/>
      <c r="W8" s="38"/>
      <c r="X8" s="39"/>
      <c r="Y8" s="38"/>
      <c r="Z8" s="38"/>
      <c r="AA8" s="17"/>
      <c r="AB8" s="51"/>
      <c r="AC8" s="17"/>
      <c r="AD8" s="55"/>
      <c r="AE8" s="56" t="s">
        <v>52</v>
      </c>
      <c r="AF8" s="56" t="s">
        <v>53</v>
      </c>
      <c r="AG8" s="56" t="s">
        <v>54</v>
      </c>
      <c r="AH8" s="56"/>
      <c r="AI8" s="70"/>
      <c r="AJ8" s="56"/>
      <c r="AK8" s="56"/>
      <c r="AL8" s="18"/>
      <c r="AM8" s="71"/>
      <c r="AN8" s="72"/>
      <c r="AO8" s="91"/>
      <c r="AP8" s="91"/>
      <c r="AQ8" s="91"/>
      <c r="AR8" s="91"/>
      <c r="AS8" s="92"/>
      <c r="AT8" s="91"/>
      <c r="AU8" s="93"/>
      <c r="AV8" s="92"/>
      <c r="AW8" s="92"/>
      <c r="AX8" s="102"/>
      <c r="AY8" s="17"/>
    </row>
    <row r="9" s="2" customFormat="1" ht="51" customHeight="1" spans="1:51">
      <c r="A9" s="19">
        <f>ROW(9:9)-8</f>
        <v>1</v>
      </c>
      <c r="B9" s="18"/>
      <c r="C9" s="18"/>
      <c r="D9" s="18">
        <v>2</v>
      </c>
      <c r="E9" s="18"/>
      <c r="F9" s="18"/>
      <c r="G9" s="18"/>
      <c r="H9" s="18"/>
      <c r="I9" s="18"/>
      <c r="J9" s="18"/>
      <c r="K9" s="24"/>
      <c r="L9" s="23" t="s">
        <v>561</v>
      </c>
      <c r="M9" s="23" t="s">
        <v>561</v>
      </c>
      <c r="N9" s="17" t="s">
        <v>470</v>
      </c>
      <c r="O9" s="17"/>
      <c r="P9" s="17"/>
      <c r="Q9" s="17"/>
      <c r="R9" s="17"/>
      <c r="S9" s="23"/>
      <c r="T9" s="17"/>
      <c r="U9" s="37"/>
      <c r="V9" s="37"/>
      <c r="W9" s="38"/>
      <c r="X9" s="39"/>
      <c r="Y9" s="38"/>
      <c r="Z9" s="38"/>
      <c r="AA9" s="17"/>
      <c r="AB9" s="51"/>
      <c r="AC9" s="17"/>
      <c r="AD9" s="57"/>
      <c r="AE9" s="57"/>
      <c r="AF9" s="57"/>
      <c r="AG9" s="57"/>
      <c r="AH9" s="57"/>
      <c r="AI9" s="73"/>
      <c r="AJ9" s="57"/>
      <c r="AK9" s="57" t="s">
        <v>562</v>
      </c>
      <c r="AL9" s="74" t="s">
        <v>67</v>
      </c>
      <c r="AM9" s="74" t="s">
        <v>96</v>
      </c>
      <c r="AN9" s="75"/>
      <c r="AO9" s="94"/>
      <c r="AP9" s="94"/>
      <c r="AQ9" s="94"/>
      <c r="AR9" s="94"/>
      <c r="AS9" s="95"/>
      <c r="AT9" s="94"/>
      <c r="AU9" s="96"/>
      <c r="AV9" s="95"/>
      <c r="AW9" s="95"/>
      <c r="AX9" s="102"/>
      <c r="AY9" s="17">
        <v>1</v>
      </c>
    </row>
    <row r="10" s="3" customFormat="1" ht="39.95" customHeight="1" spans="1:53">
      <c r="A10" s="19">
        <f>ROW(10:10)-8</f>
        <v>2</v>
      </c>
      <c r="B10" s="20"/>
      <c r="C10" s="20"/>
      <c r="E10" s="20">
        <v>2</v>
      </c>
      <c r="F10" s="20"/>
      <c r="G10" s="20"/>
      <c r="H10" s="20"/>
      <c r="I10" s="20"/>
      <c r="J10" s="20"/>
      <c r="K10" s="17"/>
      <c r="L10" s="25" t="s">
        <v>563</v>
      </c>
      <c r="M10" s="25" t="s">
        <v>563</v>
      </c>
      <c r="N10" s="25" t="s">
        <v>473</v>
      </c>
      <c r="O10" s="26" t="s">
        <v>167</v>
      </c>
      <c r="P10" s="24" t="s">
        <v>58</v>
      </c>
      <c r="Q10" s="40" t="s">
        <v>59</v>
      </c>
      <c r="R10" s="41"/>
      <c r="S10" s="41" t="s">
        <v>58</v>
      </c>
      <c r="T10" s="42" t="s">
        <v>60</v>
      </c>
      <c r="U10" s="23" t="s">
        <v>58</v>
      </c>
      <c r="V10" s="23" t="s">
        <v>61</v>
      </c>
      <c r="W10" s="23" t="s">
        <v>62</v>
      </c>
      <c r="X10" s="43" t="s">
        <v>63</v>
      </c>
      <c r="Y10" s="20" t="s">
        <v>64</v>
      </c>
      <c r="Z10" s="35" t="s">
        <v>65</v>
      </c>
      <c r="AA10" s="18" t="s">
        <v>564</v>
      </c>
      <c r="AB10" s="58" t="e">
        <f>AB14+AB30+#REF!+#REF!+AB31+AB34+#REF!</f>
        <v>#REF!</v>
      </c>
      <c r="AC10" s="17" t="s">
        <v>65</v>
      </c>
      <c r="AD10" s="38" t="s">
        <v>66</v>
      </c>
      <c r="AE10" s="38"/>
      <c r="AF10" s="38"/>
      <c r="AG10" s="38"/>
      <c r="AH10" s="38"/>
      <c r="AI10" s="76"/>
      <c r="AJ10" s="62">
        <v>54</v>
      </c>
      <c r="AK10" s="38"/>
      <c r="AL10" s="74" t="s">
        <v>67</v>
      </c>
      <c r="AM10" s="74" t="s">
        <v>68</v>
      </c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02"/>
      <c r="AY10" s="20">
        <v>1</v>
      </c>
      <c r="AZ10" s="2"/>
      <c r="BA10" s="2"/>
    </row>
    <row r="11" s="4" customFormat="1" ht="39.95" customHeight="1" spans="1:53">
      <c r="A11" s="19">
        <f>ROW(11:11)-8</f>
        <v>3</v>
      </c>
      <c r="B11" s="21"/>
      <c r="C11" s="21"/>
      <c r="E11" s="21"/>
      <c r="F11" s="21">
        <v>3</v>
      </c>
      <c r="G11" s="21"/>
      <c r="H11" s="21"/>
      <c r="I11" s="21"/>
      <c r="J11" s="21"/>
      <c r="K11" s="27"/>
      <c r="L11" s="28" t="s">
        <v>565</v>
      </c>
      <c r="M11" s="28" t="s">
        <v>565</v>
      </c>
      <c r="N11" s="28" t="s">
        <v>566</v>
      </c>
      <c r="O11" s="29" t="s">
        <v>167</v>
      </c>
      <c r="P11" s="30"/>
      <c r="Q11" s="44"/>
      <c r="R11" s="45"/>
      <c r="S11" s="45"/>
      <c r="T11" s="46"/>
      <c r="U11" s="47"/>
      <c r="V11" s="47"/>
      <c r="W11" s="47"/>
      <c r="X11" s="48"/>
      <c r="Y11" s="21" t="s">
        <v>377</v>
      </c>
      <c r="Z11" s="59"/>
      <c r="AA11" s="60"/>
      <c r="AB11" s="61">
        <v>0.136</v>
      </c>
      <c r="AC11" s="27"/>
      <c r="AD11" s="27" t="s">
        <v>74</v>
      </c>
      <c r="AE11" s="27">
        <v>323</v>
      </c>
      <c r="AF11" s="27">
        <v>31</v>
      </c>
      <c r="AG11" s="27">
        <v>2</v>
      </c>
      <c r="AH11" s="27">
        <f>AE11*AF11*AG11*7860/1000000000</f>
        <v>0.15740436</v>
      </c>
      <c r="AI11" s="77">
        <f>AB11/AH11</f>
        <v>0.864016727363842</v>
      </c>
      <c r="AJ11" s="27"/>
      <c r="AK11" s="27"/>
      <c r="AL11" s="27" t="s">
        <v>67</v>
      </c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103"/>
      <c r="AY11" s="21">
        <v>1</v>
      </c>
      <c r="AZ11" s="2"/>
      <c r="BA11" s="2"/>
    </row>
    <row r="12" s="4" customFormat="1" ht="39.95" customHeight="1" spans="1:53">
      <c r="A12" s="19">
        <f>ROW(12:12)-8</f>
        <v>4</v>
      </c>
      <c r="B12" s="21"/>
      <c r="C12" s="21"/>
      <c r="E12" s="21"/>
      <c r="F12" s="21">
        <v>3</v>
      </c>
      <c r="G12" s="21"/>
      <c r="H12" s="21"/>
      <c r="I12" s="21"/>
      <c r="J12" s="21"/>
      <c r="K12" s="27"/>
      <c r="L12" s="28" t="s">
        <v>567</v>
      </c>
      <c r="M12" s="28" t="s">
        <v>567</v>
      </c>
      <c r="N12" s="28" t="s">
        <v>568</v>
      </c>
      <c r="O12" s="29" t="s">
        <v>167</v>
      </c>
      <c r="P12" s="30"/>
      <c r="Q12" s="44"/>
      <c r="R12" s="45"/>
      <c r="S12" s="45"/>
      <c r="T12" s="46"/>
      <c r="U12" s="47"/>
      <c r="V12" s="47"/>
      <c r="W12" s="47"/>
      <c r="X12" s="48"/>
      <c r="Y12" s="21" t="s">
        <v>87</v>
      </c>
      <c r="Z12" s="59"/>
      <c r="AA12" s="60"/>
      <c r="AB12" s="61">
        <v>0.064</v>
      </c>
      <c r="AC12" s="27"/>
      <c r="AD12" s="27" t="s">
        <v>80</v>
      </c>
      <c r="AE12" s="27">
        <f>AB12/0.2219*1000</f>
        <v>288.418206399279</v>
      </c>
      <c r="AF12" s="27">
        <v>6</v>
      </c>
      <c r="AG12" s="27">
        <v>6</v>
      </c>
      <c r="AH12" s="27">
        <f>AB12</f>
        <v>0.064</v>
      </c>
      <c r="AI12" s="77">
        <v>1</v>
      </c>
      <c r="AJ12" s="27"/>
      <c r="AK12" s="27"/>
      <c r="AL12" s="27" t="s">
        <v>81</v>
      </c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103"/>
      <c r="AY12" s="21">
        <v>2</v>
      </c>
      <c r="AZ12" s="2"/>
      <c r="BA12" s="2"/>
    </row>
    <row r="13" s="4" customFormat="1" ht="39.95" customHeight="1" spans="1:53">
      <c r="A13" s="19">
        <f>ROW(13:13)-8</f>
        <v>5</v>
      </c>
      <c r="B13" s="21"/>
      <c r="C13" s="21"/>
      <c r="E13" s="21"/>
      <c r="F13" s="21">
        <v>3</v>
      </c>
      <c r="G13" s="21"/>
      <c r="H13" s="21"/>
      <c r="I13" s="21"/>
      <c r="J13" s="21"/>
      <c r="K13" s="27"/>
      <c r="L13" s="28" t="s">
        <v>480</v>
      </c>
      <c r="M13" s="28" t="s">
        <v>480</v>
      </c>
      <c r="N13" s="28" t="s">
        <v>481</v>
      </c>
      <c r="O13" s="29" t="s">
        <v>167</v>
      </c>
      <c r="P13" s="30"/>
      <c r="Q13" s="44"/>
      <c r="R13" s="45"/>
      <c r="S13" s="45"/>
      <c r="T13" s="46"/>
      <c r="U13" s="47"/>
      <c r="V13" s="47"/>
      <c r="W13" s="47"/>
      <c r="X13" s="48"/>
      <c r="Y13" s="21" t="s">
        <v>175</v>
      </c>
      <c r="Z13" s="59"/>
      <c r="AA13" s="60"/>
      <c r="AB13" s="61">
        <v>0.035</v>
      </c>
      <c r="AC13" s="27"/>
      <c r="AD13" s="27" t="s">
        <v>80</v>
      </c>
      <c r="AE13" s="27">
        <f>AB13/0.154*1000</f>
        <v>227.272727272727</v>
      </c>
      <c r="AF13" s="27"/>
      <c r="AG13" s="27"/>
      <c r="AH13" s="27">
        <f>AE13*0.154/1000</f>
        <v>0.035</v>
      </c>
      <c r="AI13" s="77">
        <f>AB13/AH13</f>
        <v>1</v>
      </c>
      <c r="AJ13" s="27"/>
      <c r="AK13" s="27"/>
      <c r="AL13" s="27" t="s">
        <v>81</v>
      </c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103"/>
      <c r="AY13" s="21">
        <v>1</v>
      </c>
      <c r="AZ13" s="2"/>
      <c r="BA13" s="2"/>
    </row>
    <row r="14" s="3" customFormat="1" ht="39.95" customHeight="1" spans="1:53">
      <c r="A14" s="19">
        <f>ROW(14:14)-8</f>
        <v>6</v>
      </c>
      <c r="B14" s="20"/>
      <c r="C14" s="20"/>
      <c r="E14" s="20"/>
      <c r="F14" s="20">
        <v>3</v>
      </c>
      <c r="G14" s="20"/>
      <c r="H14" s="20"/>
      <c r="I14" s="20"/>
      <c r="J14" s="20"/>
      <c r="K14" s="17"/>
      <c r="L14" s="25"/>
      <c r="M14" s="25" t="s">
        <v>569</v>
      </c>
      <c r="N14" s="25" t="s">
        <v>483</v>
      </c>
      <c r="O14" s="26" t="s">
        <v>167</v>
      </c>
      <c r="P14" s="24" t="s">
        <v>58</v>
      </c>
      <c r="Q14" s="40" t="s">
        <v>59</v>
      </c>
      <c r="R14" s="41"/>
      <c r="S14" s="41" t="s">
        <v>58</v>
      </c>
      <c r="T14" s="42" t="s">
        <v>60</v>
      </c>
      <c r="U14" s="23" t="s">
        <v>58</v>
      </c>
      <c r="V14" s="23" t="s">
        <v>61</v>
      </c>
      <c r="W14" s="23" t="s">
        <v>62</v>
      </c>
      <c r="X14" s="43" t="s">
        <v>63</v>
      </c>
      <c r="Y14" s="20" t="s">
        <v>64</v>
      </c>
      <c r="Z14" s="35" t="s">
        <v>65</v>
      </c>
      <c r="AA14" s="18" t="s">
        <v>570</v>
      </c>
      <c r="AB14" s="58">
        <f>AB15+AB16+AB21+AB23</f>
        <v>2.1492</v>
      </c>
      <c r="AC14" s="17" t="s">
        <v>65</v>
      </c>
      <c r="AD14" s="38" t="s">
        <v>66</v>
      </c>
      <c r="AE14" s="38"/>
      <c r="AF14" s="38"/>
      <c r="AG14" s="38"/>
      <c r="AH14" s="38"/>
      <c r="AI14" s="76"/>
      <c r="AJ14" s="78">
        <v>20</v>
      </c>
      <c r="AK14" s="38"/>
      <c r="AL14" s="74" t="s">
        <v>103</v>
      </c>
      <c r="AM14" s="74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02"/>
      <c r="AY14" s="20">
        <v>1</v>
      </c>
      <c r="AZ14" s="2"/>
      <c r="BA14" s="2"/>
    </row>
    <row r="15" s="3" customFormat="1" ht="39.95" customHeight="1" spans="1:53">
      <c r="A15" s="19">
        <f>ROW(15:15)-8</f>
        <v>7</v>
      </c>
      <c r="B15" s="20"/>
      <c r="C15" s="20"/>
      <c r="E15" s="20"/>
      <c r="F15" s="20"/>
      <c r="G15" s="20">
        <v>4</v>
      </c>
      <c r="H15" s="20"/>
      <c r="I15" s="20"/>
      <c r="J15" s="20"/>
      <c r="K15" s="17"/>
      <c r="L15" s="25" t="s">
        <v>571</v>
      </c>
      <c r="M15" s="25" t="s">
        <v>571</v>
      </c>
      <c r="N15" s="25" t="s">
        <v>486</v>
      </c>
      <c r="O15" s="26" t="s">
        <v>167</v>
      </c>
      <c r="P15" s="24" t="s">
        <v>58</v>
      </c>
      <c r="Q15" s="40" t="s">
        <v>59</v>
      </c>
      <c r="R15" s="41"/>
      <c r="S15" s="41" t="s">
        <v>58</v>
      </c>
      <c r="T15" s="42" t="s">
        <v>60</v>
      </c>
      <c r="U15" s="23" t="s">
        <v>58</v>
      </c>
      <c r="V15" s="23" t="s">
        <v>61</v>
      </c>
      <c r="W15" s="23" t="s">
        <v>62</v>
      </c>
      <c r="X15" s="43" t="s">
        <v>168</v>
      </c>
      <c r="Y15" s="20" t="s">
        <v>487</v>
      </c>
      <c r="Z15" s="35" t="s">
        <v>170</v>
      </c>
      <c r="AA15" s="18" t="s">
        <v>572</v>
      </c>
      <c r="AB15" s="58">
        <v>0.826</v>
      </c>
      <c r="AC15" s="17" t="s">
        <v>65</v>
      </c>
      <c r="AD15" s="38" t="s">
        <v>459</v>
      </c>
      <c r="AE15" s="62">
        <f>AB15/0.869*1000+10</f>
        <v>960.517836593786</v>
      </c>
      <c r="AF15" s="38">
        <v>25</v>
      </c>
      <c r="AG15" s="38" t="s">
        <v>489</v>
      </c>
      <c r="AH15" s="74">
        <f>AE15*0.869/1000</f>
        <v>0.83469</v>
      </c>
      <c r="AI15" s="76">
        <f>AB15/AH15</f>
        <v>0.989588949190717</v>
      </c>
      <c r="AJ15" s="38"/>
      <c r="AK15" s="38"/>
      <c r="AL15" s="74" t="s">
        <v>67</v>
      </c>
      <c r="AM15" s="74" t="s">
        <v>287</v>
      </c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02"/>
      <c r="AY15" s="20">
        <v>1</v>
      </c>
      <c r="AZ15" s="2"/>
      <c r="BA15" s="2"/>
    </row>
    <row r="16" s="3" customFormat="1" ht="39.95" customHeight="1" spans="1:53">
      <c r="A16" s="19">
        <f>ROW(16:16)-8</f>
        <v>8</v>
      </c>
      <c r="B16" s="20"/>
      <c r="C16" s="20"/>
      <c r="E16" s="20"/>
      <c r="F16" s="20"/>
      <c r="G16" s="20">
        <v>4</v>
      </c>
      <c r="H16" s="20"/>
      <c r="I16" s="20"/>
      <c r="J16" s="20"/>
      <c r="K16" s="17"/>
      <c r="L16" s="31"/>
      <c r="M16" s="31" t="s">
        <v>490</v>
      </c>
      <c r="N16" s="25" t="s">
        <v>491</v>
      </c>
      <c r="O16" s="26" t="s">
        <v>167</v>
      </c>
      <c r="P16" s="24" t="s">
        <v>58</v>
      </c>
      <c r="Q16" s="40" t="s">
        <v>59</v>
      </c>
      <c r="R16" s="49"/>
      <c r="S16" s="41" t="s">
        <v>58</v>
      </c>
      <c r="T16" s="42" t="s">
        <v>60</v>
      </c>
      <c r="U16" s="23" t="s">
        <v>58</v>
      </c>
      <c r="V16" s="23" t="s">
        <v>61</v>
      </c>
      <c r="W16" s="23" t="s">
        <v>62</v>
      </c>
      <c r="X16" s="20" t="s">
        <v>63</v>
      </c>
      <c r="Y16" s="20" t="s">
        <v>64</v>
      </c>
      <c r="Z16" s="17" t="s">
        <v>65</v>
      </c>
      <c r="AA16" s="17" t="s">
        <v>492</v>
      </c>
      <c r="AB16" s="58">
        <f>SUM(AB17:AB20)</f>
        <v>0.9042</v>
      </c>
      <c r="AC16" s="17" t="s">
        <v>65</v>
      </c>
      <c r="AD16" s="17" t="s">
        <v>66</v>
      </c>
      <c r="AE16" s="17"/>
      <c r="AF16" s="17"/>
      <c r="AG16" s="17"/>
      <c r="AH16" s="17"/>
      <c r="AI16" s="79"/>
      <c r="AJ16" s="80">
        <v>10.8</v>
      </c>
      <c r="AK16" s="63"/>
      <c r="AL16" s="81" t="s">
        <v>103</v>
      </c>
      <c r="AM16" s="74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02"/>
      <c r="AY16" s="20">
        <v>1</v>
      </c>
      <c r="AZ16" s="2"/>
      <c r="BA16" s="2"/>
    </row>
    <row r="17" s="3" customFormat="1" ht="39.95" customHeight="1" spans="1:53">
      <c r="A17" s="19">
        <f>ROW(17:17)-8</f>
        <v>9</v>
      </c>
      <c r="B17" s="20"/>
      <c r="C17" s="20"/>
      <c r="E17" s="20"/>
      <c r="F17" s="20"/>
      <c r="G17" s="20"/>
      <c r="H17" s="20">
        <v>5</v>
      </c>
      <c r="I17" s="32"/>
      <c r="J17" s="20"/>
      <c r="K17" s="17"/>
      <c r="L17" s="33" t="s">
        <v>493</v>
      </c>
      <c r="M17" s="33" t="s">
        <v>493</v>
      </c>
      <c r="N17" s="20" t="s">
        <v>494</v>
      </c>
      <c r="O17" s="34" t="s">
        <v>167</v>
      </c>
      <c r="P17" s="24" t="s">
        <v>58</v>
      </c>
      <c r="Q17" s="18" t="s">
        <v>59</v>
      </c>
      <c r="R17" s="23"/>
      <c r="S17" s="23" t="s">
        <v>58</v>
      </c>
      <c r="T17" s="35" t="s">
        <v>60</v>
      </c>
      <c r="U17" s="23" t="s">
        <v>58</v>
      </c>
      <c r="V17" s="23" t="s">
        <v>61</v>
      </c>
      <c r="W17" s="23" t="s">
        <v>62</v>
      </c>
      <c r="X17" s="43" t="s">
        <v>112</v>
      </c>
      <c r="Y17" s="20" t="s">
        <v>425</v>
      </c>
      <c r="Z17" s="35" t="s">
        <v>114</v>
      </c>
      <c r="AA17" s="17" t="s">
        <v>495</v>
      </c>
      <c r="AB17" s="58">
        <v>0.369</v>
      </c>
      <c r="AC17" s="17" t="s">
        <v>65</v>
      </c>
      <c r="AD17" s="63" t="s">
        <v>74</v>
      </c>
      <c r="AE17" s="63">
        <v>273</v>
      </c>
      <c r="AF17" s="63">
        <v>120</v>
      </c>
      <c r="AG17" s="63">
        <v>2.5</v>
      </c>
      <c r="AH17" s="63">
        <v>0.643734</v>
      </c>
      <c r="AI17" s="82">
        <v>0.59667502415594</v>
      </c>
      <c r="AJ17" s="63"/>
      <c r="AK17" s="63"/>
      <c r="AL17" s="63" t="s">
        <v>67</v>
      </c>
      <c r="AM17" s="63" t="s">
        <v>75</v>
      </c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02"/>
      <c r="AY17" s="20">
        <v>1</v>
      </c>
      <c r="AZ17" s="2"/>
      <c r="BA17" s="2"/>
    </row>
    <row r="18" s="3" customFormat="1" ht="39.95" customHeight="1" spans="1:53">
      <c r="A18" s="19">
        <f>ROW(18:18)-8</f>
        <v>10</v>
      </c>
      <c r="B18" s="20"/>
      <c r="C18" s="20"/>
      <c r="E18" s="20"/>
      <c r="F18" s="20"/>
      <c r="G18" s="20"/>
      <c r="H18" s="20">
        <v>5</v>
      </c>
      <c r="I18" s="32"/>
      <c r="J18" s="20"/>
      <c r="K18" s="17"/>
      <c r="L18" s="33" t="s">
        <v>496</v>
      </c>
      <c r="M18" s="33" t="s">
        <v>496</v>
      </c>
      <c r="N18" s="20" t="s">
        <v>497</v>
      </c>
      <c r="O18" s="34" t="s">
        <v>167</v>
      </c>
      <c r="P18" s="24" t="s">
        <v>58</v>
      </c>
      <c r="Q18" s="18" t="s">
        <v>59</v>
      </c>
      <c r="R18" s="23"/>
      <c r="S18" s="23" t="s">
        <v>58</v>
      </c>
      <c r="T18" s="35" t="s">
        <v>60</v>
      </c>
      <c r="U18" s="23" t="s">
        <v>58</v>
      </c>
      <c r="V18" s="23" t="s">
        <v>61</v>
      </c>
      <c r="W18" s="23" t="s">
        <v>62</v>
      </c>
      <c r="X18" s="43" t="s">
        <v>112</v>
      </c>
      <c r="Y18" s="20" t="s">
        <v>135</v>
      </c>
      <c r="Z18" s="35" t="s">
        <v>114</v>
      </c>
      <c r="AA18" s="24" t="s">
        <v>498</v>
      </c>
      <c r="AB18" s="58">
        <v>0.3049</v>
      </c>
      <c r="AC18" s="17" t="s">
        <v>65</v>
      </c>
      <c r="AD18" s="64" t="s">
        <v>74</v>
      </c>
      <c r="AE18" s="64">
        <v>285</v>
      </c>
      <c r="AF18" s="64">
        <v>88</v>
      </c>
      <c r="AG18" s="64">
        <v>2.5</v>
      </c>
      <c r="AH18" s="64">
        <v>0.492822</v>
      </c>
      <c r="AI18" s="83">
        <v>0.618681795861386</v>
      </c>
      <c r="AJ18" s="64"/>
      <c r="AK18" s="64"/>
      <c r="AL18" s="63" t="s">
        <v>81</v>
      </c>
      <c r="AM18" s="84" t="s">
        <v>150</v>
      </c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02"/>
      <c r="AY18" s="20">
        <v>1</v>
      </c>
      <c r="AZ18" s="2"/>
      <c r="BA18" s="2"/>
    </row>
    <row r="19" s="3" customFormat="1" ht="39.95" customHeight="1" spans="1:53">
      <c r="A19" s="19">
        <f>ROW(19:19)-8</f>
        <v>11</v>
      </c>
      <c r="B19" s="20"/>
      <c r="C19" s="20"/>
      <c r="E19" s="20"/>
      <c r="F19" s="20"/>
      <c r="G19" s="20"/>
      <c r="H19" s="20">
        <v>5</v>
      </c>
      <c r="I19" s="32"/>
      <c r="J19" s="20"/>
      <c r="K19" s="17"/>
      <c r="L19" s="33" t="s">
        <v>499</v>
      </c>
      <c r="M19" s="33" t="s">
        <v>499</v>
      </c>
      <c r="N19" s="20" t="s">
        <v>500</v>
      </c>
      <c r="O19" s="34" t="s">
        <v>167</v>
      </c>
      <c r="P19" s="24" t="s">
        <v>58</v>
      </c>
      <c r="Q19" s="18" t="s">
        <v>59</v>
      </c>
      <c r="R19" s="36"/>
      <c r="S19" s="23" t="s">
        <v>58</v>
      </c>
      <c r="T19" s="35" t="s">
        <v>60</v>
      </c>
      <c r="U19" s="23" t="s">
        <v>58</v>
      </c>
      <c r="V19" s="23" t="s">
        <v>61</v>
      </c>
      <c r="W19" s="23" t="s">
        <v>62</v>
      </c>
      <c r="X19" s="43" t="s">
        <v>112</v>
      </c>
      <c r="Y19" s="20" t="s">
        <v>206</v>
      </c>
      <c r="Z19" s="35" t="s">
        <v>114</v>
      </c>
      <c r="AA19" s="17" t="s">
        <v>501</v>
      </c>
      <c r="AB19" s="58">
        <v>0.0163</v>
      </c>
      <c r="AC19" s="17" t="s">
        <v>65</v>
      </c>
      <c r="AD19" s="63" t="s">
        <v>74</v>
      </c>
      <c r="AE19" s="63">
        <v>66</v>
      </c>
      <c r="AF19" s="63">
        <v>24</v>
      </c>
      <c r="AG19" s="63">
        <v>2.5</v>
      </c>
      <c r="AH19" s="63">
        <v>0.0311256</v>
      </c>
      <c r="AI19" s="82">
        <v>0.523684683990027</v>
      </c>
      <c r="AJ19" s="63"/>
      <c r="AK19" s="63"/>
      <c r="AL19" s="63" t="s">
        <v>67</v>
      </c>
      <c r="AM19" s="63" t="s">
        <v>75</v>
      </c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02"/>
      <c r="AY19" s="20">
        <v>1</v>
      </c>
      <c r="AZ19" s="2"/>
      <c r="BA19" s="2"/>
    </row>
    <row r="20" s="3" customFormat="1" ht="39.95" customHeight="1" spans="1:53">
      <c r="A20" s="19">
        <f>ROW(20:20)-8</f>
        <v>12</v>
      </c>
      <c r="B20" s="20"/>
      <c r="C20" s="20"/>
      <c r="E20" s="20"/>
      <c r="F20" s="20"/>
      <c r="G20" s="20"/>
      <c r="H20" s="20">
        <v>5</v>
      </c>
      <c r="I20" s="32"/>
      <c r="J20" s="20"/>
      <c r="K20" s="17"/>
      <c r="L20" s="33" t="s">
        <v>502</v>
      </c>
      <c r="M20" s="33" t="s">
        <v>502</v>
      </c>
      <c r="N20" s="20" t="s">
        <v>503</v>
      </c>
      <c r="O20" s="34" t="s">
        <v>167</v>
      </c>
      <c r="P20" s="24" t="s">
        <v>58</v>
      </c>
      <c r="Q20" s="18" t="s">
        <v>59</v>
      </c>
      <c r="R20" s="23"/>
      <c r="S20" s="23" t="s">
        <v>58</v>
      </c>
      <c r="T20" s="35" t="s">
        <v>60</v>
      </c>
      <c r="U20" s="23" t="s">
        <v>58</v>
      </c>
      <c r="V20" s="23" t="s">
        <v>61</v>
      </c>
      <c r="W20" s="23" t="s">
        <v>62</v>
      </c>
      <c r="X20" s="20" t="s">
        <v>63</v>
      </c>
      <c r="Y20" s="20" t="s">
        <v>64</v>
      </c>
      <c r="Z20" s="17" t="s">
        <v>65</v>
      </c>
      <c r="AA20" s="35" t="s">
        <v>65</v>
      </c>
      <c r="AB20" s="51">
        <v>0.214</v>
      </c>
      <c r="AC20" s="17" t="s">
        <v>65</v>
      </c>
      <c r="AD20" s="64"/>
      <c r="AE20" s="64"/>
      <c r="AF20" s="64"/>
      <c r="AG20" s="64"/>
      <c r="AH20" s="78">
        <f>AB20</f>
        <v>0.214</v>
      </c>
      <c r="AI20" s="83"/>
      <c r="AJ20" s="64"/>
      <c r="AK20" s="64"/>
      <c r="AL20" s="63" t="s">
        <v>81</v>
      </c>
      <c r="AM20" s="84" t="s">
        <v>127</v>
      </c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02"/>
      <c r="AY20" s="20">
        <v>1</v>
      </c>
      <c r="AZ20" s="2"/>
      <c r="BA20" s="2"/>
    </row>
    <row r="21" s="3" customFormat="1" ht="39.95" customHeight="1" spans="1:53">
      <c r="A21" s="19">
        <f>ROW(21:21)-8</f>
        <v>13</v>
      </c>
      <c r="B21" s="20"/>
      <c r="C21" s="20"/>
      <c r="E21" s="20"/>
      <c r="F21" s="20"/>
      <c r="G21" s="20">
        <v>4</v>
      </c>
      <c r="H21" s="20"/>
      <c r="I21" s="20"/>
      <c r="J21" s="20"/>
      <c r="K21" s="17"/>
      <c r="L21" s="31" t="s">
        <v>573</v>
      </c>
      <c r="M21" s="31" t="s">
        <v>573</v>
      </c>
      <c r="N21" s="20" t="s">
        <v>505</v>
      </c>
      <c r="O21" s="34" t="s">
        <v>167</v>
      </c>
      <c r="P21" s="24" t="s">
        <v>58</v>
      </c>
      <c r="Q21" s="18" t="s">
        <v>59</v>
      </c>
      <c r="R21" s="23"/>
      <c r="S21" s="23" t="s">
        <v>58</v>
      </c>
      <c r="T21" s="35" t="s">
        <v>60</v>
      </c>
      <c r="U21" s="23" t="s">
        <v>58</v>
      </c>
      <c r="V21" s="23" t="s">
        <v>61</v>
      </c>
      <c r="W21" s="23" t="s">
        <v>62</v>
      </c>
      <c r="X21" s="43" t="s">
        <v>168</v>
      </c>
      <c r="Y21" s="20" t="s">
        <v>487</v>
      </c>
      <c r="Z21" s="35" t="s">
        <v>170</v>
      </c>
      <c r="AA21" s="17" t="s">
        <v>574</v>
      </c>
      <c r="AB21" s="58">
        <v>0.28</v>
      </c>
      <c r="AC21" s="17" t="s">
        <v>65</v>
      </c>
      <c r="AD21" s="38" t="s">
        <v>459</v>
      </c>
      <c r="AE21" s="62">
        <f>AB21/0.869*1000+10</f>
        <v>332.209436133487</v>
      </c>
      <c r="AF21" s="38">
        <v>25</v>
      </c>
      <c r="AG21" s="38" t="s">
        <v>489</v>
      </c>
      <c r="AH21" s="74">
        <f>AE21*0.869/1000</f>
        <v>0.28869</v>
      </c>
      <c r="AI21" s="76">
        <f>AB21/AH21</f>
        <v>0.969898507049084</v>
      </c>
      <c r="AJ21" s="38"/>
      <c r="AK21" s="38"/>
      <c r="AL21" s="17" t="s">
        <v>67</v>
      </c>
      <c r="AM21" s="74" t="s">
        <v>287</v>
      </c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02"/>
      <c r="AY21" s="20">
        <v>1</v>
      </c>
      <c r="AZ21" s="2"/>
      <c r="BA21" s="2"/>
    </row>
    <row r="22" s="3" customFormat="1" ht="39.95" customHeight="1" spans="1:53">
      <c r="A22" s="19">
        <f>ROW(22:22)-8</f>
        <v>14</v>
      </c>
      <c r="B22" s="20"/>
      <c r="C22" s="20"/>
      <c r="E22" s="20"/>
      <c r="F22" s="20"/>
      <c r="G22" s="20">
        <v>4</v>
      </c>
      <c r="H22" s="20"/>
      <c r="I22" s="20"/>
      <c r="J22" s="20"/>
      <c r="K22" s="17"/>
      <c r="L22" s="33" t="s">
        <v>507</v>
      </c>
      <c r="M22" s="33" t="s">
        <v>507</v>
      </c>
      <c r="N22" s="20" t="s">
        <v>508</v>
      </c>
      <c r="O22" s="34" t="s">
        <v>167</v>
      </c>
      <c r="P22" s="24" t="s">
        <v>58</v>
      </c>
      <c r="Q22" s="18" t="s">
        <v>59</v>
      </c>
      <c r="R22" s="23"/>
      <c r="S22" s="23" t="s">
        <v>58</v>
      </c>
      <c r="T22" s="35" t="s">
        <v>60</v>
      </c>
      <c r="U22" s="23" t="s">
        <v>58</v>
      </c>
      <c r="V22" s="23" t="s">
        <v>61</v>
      </c>
      <c r="W22" s="23" t="s">
        <v>62</v>
      </c>
      <c r="X22" s="43" t="s">
        <v>509</v>
      </c>
      <c r="Y22" s="20" t="s">
        <v>510</v>
      </c>
      <c r="Z22" s="35" t="s">
        <v>88</v>
      </c>
      <c r="AA22" s="18" t="s">
        <v>511</v>
      </c>
      <c r="AB22" s="58">
        <v>0.048</v>
      </c>
      <c r="AC22" s="17" t="s">
        <v>65</v>
      </c>
      <c r="AD22" s="38" t="s">
        <v>80</v>
      </c>
      <c r="AE22" s="62">
        <f>AB22/0.154*1000</f>
        <v>311.688311688312</v>
      </c>
      <c r="AF22" s="38">
        <v>5</v>
      </c>
      <c r="AG22" s="38" t="s">
        <v>512</v>
      </c>
      <c r="AH22" s="38" t="s">
        <v>575</v>
      </c>
      <c r="AI22" s="76">
        <v>1</v>
      </c>
      <c r="AJ22" s="38"/>
      <c r="AK22" s="38"/>
      <c r="AL22" s="17" t="s">
        <v>81</v>
      </c>
      <c r="AM22" s="24" t="s">
        <v>90</v>
      </c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02"/>
      <c r="AY22" s="20">
        <v>1</v>
      </c>
      <c r="AZ22" s="2"/>
      <c r="BA22" s="2"/>
    </row>
    <row r="23" s="3" customFormat="1" ht="39.95" customHeight="1" spans="1:53">
      <c r="A23" s="19">
        <f t="shared" ref="A23:A73" si="0">ROW(23:23)-8</f>
        <v>15</v>
      </c>
      <c r="B23" s="20"/>
      <c r="C23" s="20"/>
      <c r="E23" s="20"/>
      <c r="F23" s="20"/>
      <c r="G23" s="20">
        <v>5</v>
      </c>
      <c r="H23" s="20"/>
      <c r="I23" s="20"/>
      <c r="J23" s="17"/>
      <c r="L23" s="33" t="s">
        <v>520</v>
      </c>
      <c r="M23" s="33" t="s">
        <v>520</v>
      </c>
      <c r="N23" s="20" t="s">
        <v>521</v>
      </c>
      <c r="O23" s="34" t="s">
        <v>167</v>
      </c>
      <c r="P23" s="24" t="s">
        <v>58</v>
      </c>
      <c r="Q23" s="18" t="s">
        <v>59</v>
      </c>
      <c r="R23" s="23"/>
      <c r="S23" s="23" t="s">
        <v>58</v>
      </c>
      <c r="T23" s="35" t="s">
        <v>60</v>
      </c>
      <c r="U23" s="23" t="s">
        <v>58</v>
      </c>
      <c r="V23" s="23" t="s">
        <v>61</v>
      </c>
      <c r="W23" s="23" t="s">
        <v>62</v>
      </c>
      <c r="X23" s="20" t="s">
        <v>63</v>
      </c>
      <c r="Y23" s="20" t="s">
        <v>64</v>
      </c>
      <c r="Z23" s="17" t="s">
        <v>65</v>
      </c>
      <c r="AA23" s="17" t="s">
        <v>522</v>
      </c>
      <c r="AB23" s="58">
        <f>AB24+AB25</f>
        <v>0.139</v>
      </c>
      <c r="AC23" s="17" t="s">
        <v>65</v>
      </c>
      <c r="AD23" s="64" t="s">
        <v>66</v>
      </c>
      <c r="AE23" s="64"/>
      <c r="AF23" s="64"/>
      <c r="AG23" s="64"/>
      <c r="AH23" s="64"/>
      <c r="AI23" s="83"/>
      <c r="AJ23" s="85">
        <v>3</v>
      </c>
      <c r="AK23" s="64"/>
      <c r="AL23" s="63" t="s">
        <v>67</v>
      </c>
      <c r="AM23" s="84" t="s">
        <v>75</v>
      </c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02"/>
      <c r="AY23" s="20">
        <v>1</v>
      </c>
      <c r="AZ23" s="2"/>
      <c r="BA23" s="2"/>
    </row>
    <row r="24" s="3" customFormat="1" ht="39.95" customHeight="1" spans="1:53">
      <c r="A24" s="19">
        <f t="shared" si="0"/>
        <v>16</v>
      </c>
      <c r="B24" s="20"/>
      <c r="C24" s="20"/>
      <c r="E24" s="20"/>
      <c r="F24" s="20"/>
      <c r="G24" s="20"/>
      <c r="H24" s="20">
        <v>6</v>
      </c>
      <c r="I24" s="20"/>
      <c r="J24" s="17"/>
      <c r="L24" s="33" t="s">
        <v>523</v>
      </c>
      <c r="M24" s="33" t="s">
        <v>523</v>
      </c>
      <c r="N24" s="20" t="s">
        <v>524</v>
      </c>
      <c r="O24" s="34" t="s">
        <v>167</v>
      </c>
      <c r="P24" s="24" t="s">
        <v>58</v>
      </c>
      <c r="Q24" s="18" t="s">
        <v>59</v>
      </c>
      <c r="R24" s="23"/>
      <c r="S24" s="23" t="s">
        <v>58</v>
      </c>
      <c r="T24" s="35" t="s">
        <v>60</v>
      </c>
      <c r="U24" s="23" t="s">
        <v>58</v>
      </c>
      <c r="V24" s="23" t="s">
        <v>61</v>
      </c>
      <c r="W24" s="23" t="s">
        <v>62</v>
      </c>
      <c r="X24" s="43" t="s">
        <v>112</v>
      </c>
      <c r="Y24" s="20" t="s">
        <v>163</v>
      </c>
      <c r="Z24" s="35" t="s">
        <v>114</v>
      </c>
      <c r="AA24" s="17" t="s">
        <v>525</v>
      </c>
      <c r="AB24" s="58">
        <v>0.118</v>
      </c>
      <c r="AC24" s="17" t="s">
        <v>65</v>
      </c>
      <c r="AD24" s="64" t="s">
        <v>74</v>
      </c>
      <c r="AE24" s="64">
        <v>137</v>
      </c>
      <c r="AF24" s="64">
        <v>74</v>
      </c>
      <c r="AG24" s="64">
        <v>2</v>
      </c>
      <c r="AH24" s="64">
        <v>0.155358</v>
      </c>
      <c r="AI24" s="83">
        <v>0.704180022914816</v>
      </c>
      <c r="AJ24" s="64"/>
      <c r="AK24" s="64"/>
      <c r="AL24" s="63" t="s">
        <v>67</v>
      </c>
      <c r="AM24" s="84" t="s">
        <v>75</v>
      </c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02"/>
      <c r="AY24" s="20">
        <v>1</v>
      </c>
      <c r="AZ24" s="2"/>
      <c r="BA24" s="2"/>
    </row>
    <row r="25" s="3" customFormat="1" ht="39.95" customHeight="1" spans="1:53">
      <c r="A25" s="19">
        <f t="shared" si="0"/>
        <v>17</v>
      </c>
      <c r="B25" s="20"/>
      <c r="C25" s="20"/>
      <c r="E25" s="20"/>
      <c r="F25" s="20"/>
      <c r="G25" s="20"/>
      <c r="H25" s="20">
        <v>6</v>
      </c>
      <c r="I25" s="20"/>
      <c r="J25" s="17"/>
      <c r="L25" s="33"/>
      <c r="M25" s="33" t="s">
        <v>526</v>
      </c>
      <c r="N25" s="20" t="s">
        <v>527</v>
      </c>
      <c r="O25" s="34" t="s">
        <v>167</v>
      </c>
      <c r="P25" s="24" t="s">
        <v>58</v>
      </c>
      <c r="Q25" s="18" t="s">
        <v>59</v>
      </c>
      <c r="R25" s="23"/>
      <c r="S25" s="23" t="s">
        <v>58</v>
      </c>
      <c r="T25" s="35" t="s">
        <v>60</v>
      </c>
      <c r="U25" s="23" t="s">
        <v>58</v>
      </c>
      <c r="V25" s="23" t="s">
        <v>61</v>
      </c>
      <c r="W25" s="23" t="s">
        <v>62</v>
      </c>
      <c r="X25" s="20" t="s">
        <v>63</v>
      </c>
      <c r="Y25" s="20" t="s">
        <v>64</v>
      </c>
      <c r="Z25" s="17" t="s">
        <v>65</v>
      </c>
      <c r="AA25" s="17" t="s">
        <v>528</v>
      </c>
      <c r="AB25" s="58">
        <v>0.021</v>
      </c>
      <c r="AC25" s="17" t="s">
        <v>65</v>
      </c>
      <c r="AD25" s="64" t="s">
        <v>529</v>
      </c>
      <c r="AE25" s="64"/>
      <c r="AF25" s="64"/>
      <c r="AG25" s="64"/>
      <c r="AH25" s="64"/>
      <c r="AI25" s="83"/>
      <c r="AJ25" s="78">
        <v>2</v>
      </c>
      <c r="AK25" s="64"/>
      <c r="AL25" s="81" t="s">
        <v>103</v>
      </c>
      <c r="AM25" s="81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02"/>
      <c r="AY25" s="20">
        <v>1</v>
      </c>
      <c r="AZ25" s="2"/>
      <c r="BA25" s="2"/>
    </row>
    <row r="26" s="3" customFormat="1" ht="39.95" customHeight="1" spans="1:53">
      <c r="A26" s="19">
        <f t="shared" si="0"/>
        <v>18</v>
      </c>
      <c r="B26" s="20"/>
      <c r="C26" s="20"/>
      <c r="E26" s="20"/>
      <c r="F26" s="20"/>
      <c r="G26" s="20"/>
      <c r="H26" s="20"/>
      <c r="I26" s="20">
        <v>7</v>
      </c>
      <c r="J26" s="17"/>
      <c r="L26" s="33" t="s">
        <v>530</v>
      </c>
      <c r="M26" s="33" t="s">
        <v>530</v>
      </c>
      <c r="N26" s="34" t="s">
        <v>531</v>
      </c>
      <c r="O26" s="34" t="s">
        <v>167</v>
      </c>
      <c r="P26" s="24" t="s">
        <v>58</v>
      </c>
      <c r="Q26" s="18" t="s">
        <v>59</v>
      </c>
      <c r="R26" s="23"/>
      <c r="S26" s="23" t="s">
        <v>58</v>
      </c>
      <c r="T26" s="35" t="s">
        <v>60</v>
      </c>
      <c r="U26" s="23" t="s">
        <v>58</v>
      </c>
      <c r="V26" s="23" t="s">
        <v>61</v>
      </c>
      <c r="W26" s="23" t="s">
        <v>62</v>
      </c>
      <c r="X26" s="43" t="s">
        <v>112</v>
      </c>
      <c r="Y26" s="20" t="s">
        <v>206</v>
      </c>
      <c r="Z26" s="35" t="s">
        <v>114</v>
      </c>
      <c r="AA26" s="17" t="s">
        <v>532</v>
      </c>
      <c r="AB26" s="58">
        <v>0.0178</v>
      </c>
      <c r="AC26" s="17" t="s">
        <v>65</v>
      </c>
      <c r="AD26" s="64" t="s">
        <v>74</v>
      </c>
      <c r="AE26" s="64">
        <v>43</v>
      </c>
      <c r="AF26" s="64">
        <v>29</v>
      </c>
      <c r="AG26" s="64">
        <v>2.5</v>
      </c>
      <c r="AH26" s="64">
        <v>0.02450355</v>
      </c>
      <c r="AI26" s="83">
        <v>0.726425354693504</v>
      </c>
      <c r="AJ26" s="64"/>
      <c r="AK26" s="64"/>
      <c r="AL26" s="63" t="s">
        <v>67</v>
      </c>
      <c r="AM26" s="84" t="s">
        <v>75</v>
      </c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02"/>
      <c r="AY26" s="20">
        <v>1</v>
      </c>
      <c r="AZ26" s="2"/>
      <c r="BA26" s="2"/>
    </row>
    <row r="27" s="3" customFormat="1" ht="39.95" customHeight="1" spans="1:53">
      <c r="A27" s="19">
        <f t="shared" si="0"/>
        <v>19</v>
      </c>
      <c r="B27" s="20"/>
      <c r="C27" s="20"/>
      <c r="E27" s="20"/>
      <c r="F27" s="20"/>
      <c r="G27" s="20"/>
      <c r="H27" s="20"/>
      <c r="I27" s="20">
        <v>7</v>
      </c>
      <c r="J27" s="17"/>
      <c r="L27" s="35" t="s">
        <v>533</v>
      </c>
      <c r="M27" s="35" t="s">
        <v>533</v>
      </c>
      <c r="N27" s="20" t="s">
        <v>256</v>
      </c>
      <c r="O27" s="36" t="s">
        <v>534</v>
      </c>
      <c r="P27" s="24" t="s">
        <v>58</v>
      </c>
      <c r="Q27" s="18" t="s">
        <v>59</v>
      </c>
      <c r="R27" s="23"/>
      <c r="S27" s="23" t="s">
        <v>58</v>
      </c>
      <c r="T27" s="35" t="s">
        <v>60</v>
      </c>
      <c r="U27" s="23" t="s">
        <v>58</v>
      </c>
      <c r="V27" s="23" t="s">
        <v>62</v>
      </c>
      <c r="W27" s="23" t="s">
        <v>61</v>
      </c>
      <c r="X27" s="43" t="s">
        <v>140</v>
      </c>
      <c r="Y27" s="20" t="s">
        <v>535</v>
      </c>
      <c r="Z27" s="17" t="s">
        <v>65</v>
      </c>
      <c r="AA27" s="17" t="s">
        <v>536</v>
      </c>
      <c r="AB27" s="58">
        <v>0.0032</v>
      </c>
      <c r="AC27" s="17" t="s">
        <v>65</v>
      </c>
      <c r="AD27" s="64"/>
      <c r="AE27" s="64"/>
      <c r="AF27" s="64"/>
      <c r="AG27" s="64"/>
      <c r="AH27" s="64"/>
      <c r="AI27" s="83"/>
      <c r="AJ27" s="64"/>
      <c r="AK27" s="64"/>
      <c r="AL27" s="81" t="s">
        <v>81</v>
      </c>
      <c r="AM27" s="81" t="s">
        <v>143</v>
      </c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02"/>
      <c r="AY27" s="20">
        <v>1</v>
      </c>
      <c r="AZ27" s="2"/>
      <c r="BA27" s="2"/>
    </row>
    <row r="28" s="3" customFormat="1" ht="39.95" customHeight="1" spans="1:53">
      <c r="A28" s="19">
        <f t="shared" si="0"/>
        <v>20</v>
      </c>
      <c r="B28" s="20"/>
      <c r="C28" s="20"/>
      <c r="E28" s="20"/>
      <c r="F28" s="20"/>
      <c r="G28" s="20"/>
      <c r="H28" s="20">
        <v>6</v>
      </c>
      <c r="I28" s="20"/>
      <c r="J28" s="17"/>
      <c r="L28" s="33" t="s">
        <v>537</v>
      </c>
      <c r="M28" s="33" t="s">
        <v>537</v>
      </c>
      <c r="N28" s="20" t="s">
        <v>538</v>
      </c>
      <c r="O28" s="34" t="s">
        <v>167</v>
      </c>
      <c r="P28" s="24" t="s">
        <v>58</v>
      </c>
      <c r="Q28" s="18" t="s">
        <v>59</v>
      </c>
      <c r="R28" s="23"/>
      <c r="S28" s="23" t="s">
        <v>58</v>
      </c>
      <c r="T28" s="35" t="s">
        <v>60</v>
      </c>
      <c r="U28" s="23" t="s">
        <v>58</v>
      </c>
      <c r="V28" s="23" t="s">
        <v>61</v>
      </c>
      <c r="W28" s="23" t="s">
        <v>62</v>
      </c>
      <c r="X28" s="43" t="s">
        <v>465</v>
      </c>
      <c r="Y28" s="20" t="s">
        <v>539</v>
      </c>
      <c r="Z28" s="35" t="s">
        <v>88</v>
      </c>
      <c r="AA28" s="17" t="s">
        <v>540</v>
      </c>
      <c r="AB28" s="58">
        <v>0.042</v>
      </c>
      <c r="AC28" s="17" t="s">
        <v>383</v>
      </c>
      <c r="AD28" s="64" t="s">
        <v>149</v>
      </c>
      <c r="AE28" s="64">
        <v>82</v>
      </c>
      <c r="AF28" s="64">
        <v>10</v>
      </c>
      <c r="AG28" s="64"/>
      <c r="AH28" s="64">
        <v>0.05059482</v>
      </c>
      <c r="AI28" s="83">
        <v>0.830124506817101</v>
      </c>
      <c r="AJ28" s="64"/>
      <c r="AK28" s="64"/>
      <c r="AL28" s="81" t="s">
        <v>81</v>
      </c>
      <c r="AM28" s="81" t="s">
        <v>541</v>
      </c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02"/>
      <c r="AY28" s="20">
        <v>1</v>
      </c>
      <c r="AZ28" s="2"/>
      <c r="BA28" s="2"/>
    </row>
    <row r="29" s="3" customFormat="1" ht="39.95" customHeight="1" spans="1:53">
      <c r="A29" s="19">
        <f t="shared" si="0"/>
        <v>21</v>
      </c>
      <c r="B29" s="20"/>
      <c r="C29" s="20"/>
      <c r="E29" s="20"/>
      <c r="F29" s="20"/>
      <c r="G29" s="20"/>
      <c r="H29" s="20">
        <v>6</v>
      </c>
      <c r="I29" s="20"/>
      <c r="J29" s="17"/>
      <c r="L29" s="33" t="s">
        <v>542</v>
      </c>
      <c r="M29" s="33" t="s">
        <v>542</v>
      </c>
      <c r="N29" s="20" t="s">
        <v>543</v>
      </c>
      <c r="O29" s="34" t="s">
        <v>167</v>
      </c>
      <c r="P29" s="24" t="s">
        <v>58</v>
      </c>
      <c r="Q29" s="18" t="s">
        <v>59</v>
      </c>
      <c r="R29" s="23"/>
      <c r="S29" s="23" t="s">
        <v>58</v>
      </c>
      <c r="T29" s="35" t="s">
        <v>60</v>
      </c>
      <c r="U29" s="23" t="s">
        <v>58</v>
      </c>
      <c r="V29" s="23" t="s">
        <v>61</v>
      </c>
      <c r="W29" s="23" t="s">
        <v>62</v>
      </c>
      <c r="X29" s="43" t="s">
        <v>465</v>
      </c>
      <c r="Y29" s="20" t="s">
        <v>539</v>
      </c>
      <c r="Z29" s="35" t="s">
        <v>88</v>
      </c>
      <c r="AA29" s="17" t="s">
        <v>544</v>
      </c>
      <c r="AB29" s="58">
        <v>0.066</v>
      </c>
      <c r="AC29" s="17" t="s">
        <v>383</v>
      </c>
      <c r="AD29" s="64" t="s">
        <v>149</v>
      </c>
      <c r="AE29" s="64">
        <v>70</v>
      </c>
      <c r="AF29" s="64">
        <v>10</v>
      </c>
      <c r="AG29" s="64"/>
      <c r="AH29" s="64">
        <v>0.0431907</v>
      </c>
      <c r="AI29" s="83">
        <v>1.52810674520209</v>
      </c>
      <c r="AJ29" s="64"/>
      <c r="AK29" s="64"/>
      <c r="AL29" s="81" t="s">
        <v>81</v>
      </c>
      <c r="AM29" s="81" t="s">
        <v>545</v>
      </c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02"/>
      <c r="AY29" s="20">
        <v>1</v>
      </c>
      <c r="AZ29" s="2"/>
      <c r="BA29" s="2"/>
    </row>
    <row r="30" s="3" customFormat="1" ht="39.95" customHeight="1" spans="1:53">
      <c r="A30" s="19">
        <f t="shared" si="0"/>
        <v>22</v>
      </c>
      <c r="B30" s="20"/>
      <c r="C30" s="20"/>
      <c r="E30" s="20"/>
      <c r="F30" s="20">
        <v>3</v>
      </c>
      <c r="G30" s="20"/>
      <c r="H30" s="20"/>
      <c r="I30" s="20"/>
      <c r="J30" s="20"/>
      <c r="K30" s="17"/>
      <c r="L30" s="31" t="s">
        <v>546</v>
      </c>
      <c r="M30" s="31" t="s">
        <v>546</v>
      </c>
      <c r="N30" s="25" t="s">
        <v>547</v>
      </c>
      <c r="O30" s="26" t="s">
        <v>167</v>
      </c>
      <c r="P30" s="24" t="s">
        <v>58</v>
      </c>
      <c r="Q30" s="40" t="s">
        <v>59</v>
      </c>
      <c r="R30" s="25"/>
      <c r="S30" s="41" t="s">
        <v>58</v>
      </c>
      <c r="T30" s="42" t="s">
        <v>60</v>
      </c>
      <c r="U30" s="23" t="s">
        <v>58</v>
      </c>
      <c r="V30" s="23" t="s">
        <v>61</v>
      </c>
      <c r="W30" s="23" t="s">
        <v>62</v>
      </c>
      <c r="X30" s="43" t="s">
        <v>112</v>
      </c>
      <c r="Y30" s="20" t="s">
        <v>548</v>
      </c>
      <c r="Z30" s="35" t="s">
        <v>576</v>
      </c>
      <c r="AA30" s="17" t="s">
        <v>549</v>
      </c>
      <c r="AB30" s="58">
        <v>0.243</v>
      </c>
      <c r="AC30" s="17" t="s">
        <v>65</v>
      </c>
      <c r="AD30" s="65" t="s">
        <v>74</v>
      </c>
      <c r="AE30" s="65">
        <v>271</v>
      </c>
      <c r="AF30" s="65">
        <v>111</v>
      </c>
      <c r="AG30" s="65">
        <v>2</v>
      </c>
      <c r="AH30" s="65">
        <v>0.47287332</v>
      </c>
      <c r="AI30" s="86">
        <v>0.590010026363932</v>
      </c>
      <c r="AJ30" s="65"/>
      <c r="AK30" s="65"/>
      <c r="AL30" s="65" t="s">
        <v>67</v>
      </c>
      <c r="AM30" s="81" t="s">
        <v>75</v>
      </c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20"/>
      <c r="AY30" s="20">
        <v>1</v>
      </c>
      <c r="AZ30" s="2"/>
      <c r="BA30" s="2"/>
    </row>
    <row r="31" s="3" customFormat="1" ht="39.95" customHeight="1" spans="1:53">
      <c r="A31" s="19">
        <f t="shared" si="0"/>
        <v>23</v>
      </c>
      <c r="B31" s="20"/>
      <c r="C31" s="20"/>
      <c r="E31" s="20"/>
      <c r="F31" s="20">
        <v>3</v>
      </c>
      <c r="G31" s="20"/>
      <c r="H31" s="20"/>
      <c r="I31" s="20"/>
      <c r="J31" s="20"/>
      <c r="K31" s="17"/>
      <c r="L31" s="33" t="s">
        <v>550</v>
      </c>
      <c r="M31" s="33" t="s">
        <v>551</v>
      </c>
      <c r="N31" s="20" t="s">
        <v>552</v>
      </c>
      <c r="O31" s="34" t="s">
        <v>167</v>
      </c>
      <c r="P31" s="24" t="s">
        <v>58</v>
      </c>
      <c r="Q31" s="18" t="s">
        <v>59</v>
      </c>
      <c r="R31" s="23"/>
      <c r="S31" s="23" t="s">
        <v>58</v>
      </c>
      <c r="T31" s="35" t="s">
        <v>60</v>
      </c>
      <c r="U31" s="23" t="s">
        <v>58</v>
      </c>
      <c r="V31" s="23" t="s">
        <v>61</v>
      </c>
      <c r="W31" s="23" t="s">
        <v>62</v>
      </c>
      <c r="X31" s="20" t="s">
        <v>63</v>
      </c>
      <c r="Y31" s="20" t="s">
        <v>64</v>
      </c>
      <c r="Z31" s="17" t="s">
        <v>65</v>
      </c>
      <c r="AA31" s="17" t="s">
        <v>553</v>
      </c>
      <c r="AB31" s="58">
        <f>SUM(AB32:AB33)</f>
        <v>0.0826</v>
      </c>
      <c r="AC31" s="17" t="s">
        <v>65</v>
      </c>
      <c r="AD31" s="64" t="s">
        <v>529</v>
      </c>
      <c r="AE31" s="64"/>
      <c r="AF31" s="64"/>
      <c r="AG31" s="64"/>
      <c r="AH31" s="64"/>
      <c r="AI31" s="83"/>
      <c r="AJ31" s="78">
        <v>2</v>
      </c>
      <c r="AK31" s="64"/>
      <c r="AL31" s="81" t="s">
        <v>67</v>
      </c>
      <c r="AM31" s="65" t="s">
        <v>75</v>
      </c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02"/>
      <c r="AY31" s="20">
        <v>1</v>
      </c>
      <c r="AZ31" s="2"/>
      <c r="BA31" s="2"/>
    </row>
    <row r="32" s="3" customFormat="1" ht="39.95" customHeight="1" spans="1:53">
      <c r="A32" s="19">
        <f t="shared" si="0"/>
        <v>24</v>
      </c>
      <c r="B32" s="20"/>
      <c r="C32" s="20"/>
      <c r="E32" s="20"/>
      <c r="F32" s="20"/>
      <c r="G32" s="20">
        <v>4</v>
      </c>
      <c r="H32" s="20"/>
      <c r="I32" s="20"/>
      <c r="J32" s="20"/>
      <c r="K32" s="17"/>
      <c r="L32" s="33"/>
      <c r="M32" s="33" t="s">
        <v>550</v>
      </c>
      <c r="N32" s="34" t="s">
        <v>554</v>
      </c>
      <c r="O32" s="34" t="s">
        <v>167</v>
      </c>
      <c r="P32" s="24" t="s">
        <v>58</v>
      </c>
      <c r="Q32" s="18" t="s">
        <v>59</v>
      </c>
      <c r="R32" s="23"/>
      <c r="S32" s="23" t="s">
        <v>58</v>
      </c>
      <c r="T32" s="35" t="s">
        <v>60</v>
      </c>
      <c r="U32" s="23" t="s">
        <v>58</v>
      </c>
      <c r="V32" s="23" t="s">
        <v>61</v>
      </c>
      <c r="W32" s="23" t="s">
        <v>62</v>
      </c>
      <c r="X32" s="43" t="s">
        <v>112</v>
      </c>
      <c r="Y32" s="20" t="s">
        <v>548</v>
      </c>
      <c r="Z32" s="35" t="s">
        <v>114</v>
      </c>
      <c r="AA32" s="17" t="s">
        <v>553</v>
      </c>
      <c r="AB32" s="58">
        <v>0.0794</v>
      </c>
      <c r="AC32" s="17" t="s">
        <v>65</v>
      </c>
      <c r="AD32" s="64" t="s">
        <v>74</v>
      </c>
      <c r="AE32" s="64">
        <v>112</v>
      </c>
      <c r="AF32" s="64">
        <v>74</v>
      </c>
      <c r="AG32" s="64">
        <v>2</v>
      </c>
      <c r="AH32" s="64">
        <v>0.13028736</v>
      </c>
      <c r="AI32" s="83">
        <v>0.609422126597699</v>
      </c>
      <c r="AJ32" s="64"/>
      <c r="AK32" s="64"/>
      <c r="AL32" s="87"/>
      <c r="AM32" s="8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02"/>
      <c r="AY32" s="20">
        <v>1</v>
      </c>
      <c r="AZ32" s="2"/>
      <c r="BA32" s="2"/>
    </row>
    <row r="33" s="3" customFormat="1" ht="39.95" customHeight="1" spans="1:53">
      <c r="A33" s="19">
        <f t="shared" si="0"/>
        <v>25</v>
      </c>
      <c r="B33" s="20"/>
      <c r="C33" s="20"/>
      <c r="E33" s="20"/>
      <c r="F33" s="20"/>
      <c r="G33" s="20">
        <v>4</v>
      </c>
      <c r="H33" s="20"/>
      <c r="I33" s="20"/>
      <c r="J33" s="20"/>
      <c r="K33" s="17"/>
      <c r="L33" s="35" t="s">
        <v>533</v>
      </c>
      <c r="M33" s="35" t="s">
        <v>533</v>
      </c>
      <c r="N33" s="20" t="s">
        <v>256</v>
      </c>
      <c r="O33" s="36" t="s">
        <v>534</v>
      </c>
      <c r="P33" s="24" t="s">
        <v>58</v>
      </c>
      <c r="Q33" s="18" t="s">
        <v>59</v>
      </c>
      <c r="R33" s="23"/>
      <c r="S33" s="23" t="s">
        <v>58</v>
      </c>
      <c r="T33" s="35" t="s">
        <v>60</v>
      </c>
      <c r="U33" s="23" t="s">
        <v>58</v>
      </c>
      <c r="V33" s="23" t="s">
        <v>62</v>
      </c>
      <c r="W33" s="23" t="s">
        <v>61</v>
      </c>
      <c r="X33" s="43" t="s">
        <v>140</v>
      </c>
      <c r="Y33" s="20" t="s">
        <v>535</v>
      </c>
      <c r="Z33" s="17" t="s">
        <v>65</v>
      </c>
      <c r="AA33" s="17" t="s">
        <v>536</v>
      </c>
      <c r="AB33" s="58">
        <v>0.0032</v>
      </c>
      <c r="AC33" s="17" t="s">
        <v>65</v>
      </c>
      <c r="AD33" s="64"/>
      <c r="AE33" s="64"/>
      <c r="AF33" s="64"/>
      <c r="AG33" s="64"/>
      <c r="AH33" s="64"/>
      <c r="AI33" s="83"/>
      <c r="AJ33" s="64"/>
      <c r="AK33" s="64"/>
      <c r="AL33" s="81" t="s">
        <v>81</v>
      </c>
      <c r="AM33" s="84" t="s">
        <v>143</v>
      </c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02"/>
      <c r="AY33" s="20">
        <v>1</v>
      </c>
      <c r="AZ33" s="2"/>
      <c r="BA33" s="2"/>
    </row>
    <row r="34" s="3" customFormat="1" ht="39.95" customHeight="1" spans="1:53">
      <c r="A34" s="19">
        <f t="shared" si="0"/>
        <v>26</v>
      </c>
      <c r="B34" s="20"/>
      <c r="C34" s="20"/>
      <c r="E34" s="20"/>
      <c r="F34" s="20">
        <v>3</v>
      </c>
      <c r="G34" s="20"/>
      <c r="H34" s="20"/>
      <c r="I34" s="20"/>
      <c r="J34" s="20"/>
      <c r="K34" s="17"/>
      <c r="L34" s="33" t="s">
        <v>555</v>
      </c>
      <c r="M34" s="33" t="s">
        <v>555</v>
      </c>
      <c r="N34" s="20" t="s">
        <v>556</v>
      </c>
      <c r="O34" s="34" t="s">
        <v>167</v>
      </c>
      <c r="P34" s="24" t="s">
        <v>58</v>
      </c>
      <c r="Q34" s="18" t="s">
        <v>59</v>
      </c>
      <c r="R34" s="23"/>
      <c r="S34" s="23" t="s">
        <v>58</v>
      </c>
      <c r="T34" s="35" t="s">
        <v>60</v>
      </c>
      <c r="U34" s="23" t="s">
        <v>58</v>
      </c>
      <c r="V34" s="23" t="s">
        <v>61</v>
      </c>
      <c r="W34" s="23" t="s">
        <v>62</v>
      </c>
      <c r="X34" s="43" t="s">
        <v>86</v>
      </c>
      <c r="Y34" s="20" t="s">
        <v>87</v>
      </c>
      <c r="Z34" s="24" t="s">
        <v>88</v>
      </c>
      <c r="AA34" s="18" t="s">
        <v>577</v>
      </c>
      <c r="AB34" s="58">
        <v>0.091</v>
      </c>
      <c r="AC34" s="17" t="s">
        <v>65</v>
      </c>
      <c r="AD34" s="64" t="s">
        <v>80</v>
      </c>
      <c r="AE34" s="63">
        <f>AB34/0.2219*1000</f>
        <v>410.094637223975</v>
      </c>
      <c r="AF34" s="64" t="s">
        <v>557</v>
      </c>
      <c r="AG34" s="64" t="s">
        <v>557</v>
      </c>
      <c r="AH34" s="64">
        <v>0.091</v>
      </c>
      <c r="AI34" s="83">
        <v>1</v>
      </c>
      <c r="AJ34" s="64"/>
      <c r="AK34" s="64"/>
      <c r="AL34" s="81" t="s">
        <v>81</v>
      </c>
      <c r="AM34" s="84" t="s">
        <v>90</v>
      </c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02"/>
      <c r="AY34" s="20">
        <v>2</v>
      </c>
      <c r="AZ34" s="2"/>
      <c r="BA34" s="2"/>
    </row>
  </sheetData>
  <autoFilter xmlns:etc="http://www.wps.cn/officeDocument/2017/etCustomData" ref="A8:BA34" etc:filterBottomFollowUsedRange="0">
    <extLst/>
  </autoFilter>
  <mergeCells count="49">
    <mergeCell ref="A1:E1"/>
    <mergeCell ref="F1:K1"/>
    <mergeCell ref="M1:N1"/>
    <mergeCell ref="A2:N2"/>
    <mergeCell ref="A3:K3"/>
    <mergeCell ref="M3:N3"/>
    <mergeCell ref="A4:N4"/>
    <mergeCell ref="B7:K7"/>
    <mergeCell ref="AE7:AG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5:N6"/>
    <mergeCell ref="O1:AC6"/>
  </mergeCells>
  <dataValidations count="1">
    <dataValidation type="list" allowBlank="1" showInputMessage="1" showErrorMessage="1" sqref="V17:W17 V18:W18 V10:W16 V19:W22 V23:W34">
      <formula1>"Y,N"</formula1>
    </dataValidation>
  </dataValidations>
  <pageMargins left="1.57430555555556" right="0.707638888888889" top="0.747916666666667" bottom="0.747916666666667" header="0.313888888888889" footer="0.313888888888889"/>
  <pageSetup paperSize="8" scale="40" fitToHeight="5" orientation="landscape" horizontalDpi="1200" verticalDpi="12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基础款靠背骨架</vt:lpstr>
      <vt:lpstr>减震款靠背骨架</vt:lpstr>
      <vt:lpstr>2060副架靠背骨架</vt:lpstr>
      <vt:lpstr>2060小背骨架</vt:lpstr>
      <vt:lpstr>1880小背骨架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2023-07-26T06:41:00Z</cp:lastPrinted>
  <dcterms:modified xsi:type="dcterms:W3CDTF">2025-03-04T02:14:18Z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CF11421536CE43E2B4AA9F7869958EF2_13</vt:lpwstr>
  </property>
</Properties>
</file>